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 windowWidth="24240" windowHeight="12375" tabRatio="873" firstSheet="24" activeTab="47"/>
  </bookViews>
  <sheets>
    <sheet name="01.1.5." sheetId="35" r:id="rId1"/>
    <sheet name="01.1.7." sheetId="51" r:id="rId2"/>
    <sheet name="01.1.8." sheetId="36" r:id="rId3"/>
    <sheet name="04.1.15." sheetId="37" r:id="rId4"/>
    <sheet name="04.3.1." sheetId="33" r:id="rId5"/>
    <sheet name="05.1.3." sheetId="38" r:id="rId6"/>
    <sheet name="05.1.6." sheetId="39" r:id="rId7"/>
    <sheet name="05.2.1." sheetId="26" r:id="rId8"/>
    <sheet name="05.2.2." sheetId="27" r:id="rId9"/>
    <sheet name="06.1.3." sheetId="30" r:id="rId10"/>
    <sheet name="06.1.7." sheetId="52" r:id="rId11"/>
    <sheet name="06.1.9." sheetId="40" r:id="rId12"/>
    <sheet name="07.1.4." sheetId="25" r:id="rId13"/>
    <sheet name="08.1.3." sheetId="53" r:id="rId14"/>
    <sheet name="08.1.4." sheetId="41" r:id="rId15"/>
    <sheet name="08.1.7." sheetId="17" r:id="rId16"/>
    <sheet name="08.1.8." sheetId="18" r:id="rId17"/>
    <sheet name="08.1.12." sheetId="54" r:id="rId18"/>
    <sheet name="08.1.14." sheetId="42" r:id="rId19"/>
    <sheet name="08.4.2." sheetId="14" r:id="rId20"/>
    <sheet name="08.5.1. " sheetId="20" r:id="rId21"/>
    <sheet name="08.5.4." sheetId="21" r:id="rId22"/>
    <sheet name="09.1.7." sheetId="9" r:id="rId23"/>
    <sheet name="09.1.8." sheetId="55" r:id="rId24"/>
    <sheet name="09.1.9." sheetId="56" r:id="rId25"/>
    <sheet name="09.1.13." sheetId="13" r:id="rId26"/>
    <sheet name="09.1.14." sheetId="43" r:id="rId27"/>
    <sheet name="09.3.1." sheetId="28" r:id="rId28"/>
    <sheet name="09.4.2." sheetId="22" r:id="rId29"/>
    <sheet name="09.11.3." sheetId="8" r:id="rId30"/>
    <sheet name="09.12.1." sheetId="11" r:id="rId31"/>
    <sheet name="09.12.2." sheetId="12" r:id="rId32"/>
    <sheet name="09.25.1." sheetId="16" r:id="rId33"/>
    <sheet name="09.29.2." sheetId="44" r:id="rId34"/>
    <sheet name="10.1.2." sheetId="45" r:id="rId35"/>
    <sheet name="10.2.9." sheetId="23" r:id="rId36"/>
    <sheet name="10.2.10." sheetId="24" r:id="rId37"/>
    <sheet name="4.piel." sheetId="46" r:id="rId38"/>
    <sheet name="7.piel." sheetId="31" r:id="rId39"/>
    <sheet name="9.piel." sheetId="10" r:id="rId40"/>
    <sheet name="15.piel." sheetId="47" r:id="rId41"/>
    <sheet name="18.piel." sheetId="19" r:id="rId42"/>
    <sheet name="20.piel." sheetId="48" r:id="rId43"/>
    <sheet name="23.piel." sheetId="49" r:id="rId44"/>
    <sheet name="24.piel." sheetId="15" r:id="rId45"/>
    <sheet name="26.piel." sheetId="50" r:id="rId46"/>
    <sheet name="33.piel. " sheetId="34" r:id="rId47"/>
    <sheet name="34.piel." sheetId="57" r:id="rId48"/>
  </sheets>
  <definedNames>
    <definedName name="_xlnm._FilterDatabase" localSheetId="0" hidden="1">'01.1.5.'!$A$18:$P$298</definedName>
    <definedName name="_xlnm._FilterDatabase" localSheetId="1" hidden="1">'01.1.7.'!$A$18:$P$298</definedName>
    <definedName name="_xlnm._FilterDatabase" localSheetId="2" hidden="1">'01.1.8.'!$A$18:$P$298</definedName>
    <definedName name="_xlnm._FilterDatabase" localSheetId="3" hidden="1">'04.1.15.'!$A$18:$P$298</definedName>
    <definedName name="_xlnm._FilterDatabase" localSheetId="4" hidden="1">'04.3.1.'!$A$18:$P$298</definedName>
    <definedName name="_xlnm._FilterDatabase" localSheetId="5" hidden="1">'05.1.3.'!$A$18:$P$298</definedName>
    <definedName name="_xlnm._FilterDatabase" localSheetId="6" hidden="1">'05.1.6.'!$A$18:$P$298</definedName>
    <definedName name="_xlnm._FilterDatabase" localSheetId="7" hidden="1">'05.2.1.'!$A$18:$P$298</definedName>
    <definedName name="_xlnm._FilterDatabase" localSheetId="8" hidden="1">'05.2.2.'!$A$18:$P$298</definedName>
    <definedName name="_xlnm._FilterDatabase" localSheetId="9" hidden="1">'06.1.3.'!$A$18:$P$298</definedName>
    <definedName name="_xlnm._FilterDatabase" localSheetId="10" hidden="1">'06.1.7.'!$A$18:$P$298</definedName>
    <definedName name="_xlnm._FilterDatabase" localSheetId="11" hidden="1">'06.1.9.'!$A$18:$P$298</definedName>
    <definedName name="_xlnm._FilterDatabase" localSheetId="12" hidden="1">'07.1.4.'!$A$18:$P$298</definedName>
    <definedName name="_xlnm._FilterDatabase" localSheetId="17" hidden="1">'08.1.12.'!$A$18:$P$298</definedName>
    <definedName name="_xlnm._FilterDatabase" localSheetId="18" hidden="1">'08.1.14.'!$A$18:$P$298</definedName>
    <definedName name="_xlnm._FilterDatabase" localSheetId="13" hidden="1">'08.1.3.'!$A$18:$P$298</definedName>
    <definedName name="_xlnm._FilterDatabase" localSheetId="14" hidden="1">'08.1.4.'!$A$18:$P$298</definedName>
    <definedName name="_xlnm._FilterDatabase" localSheetId="15" hidden="1">'08.1.7.'!$A$18:$P$298</definedName>
    <definedName name="_xlnm._FilterDatabase" localSheetId="16" hidden="1">'08.1.8.'!$A$18:$P$298</definedName>
    <definedName name="_xlnm._FilterDatabase" localSheetId="19" hidden="1">'08.4.2.'!$A$18:$P$298</definedName>
    <definedName name="_xlnm._FilterDatabase" localSheetId="20" hidden="1">'08.5.1. '!$A$18:$P$298</definedName>
    <definedName name="_xlnm._FilterDatabase" localSheetId="21" hidden="1">'08.5.4.'!$A$18:$P$298</definedName>
    <definedName name="_xlnm._FilterDatabase" localSheetId="25" hidden="1">'09.1.13.'!$A$18:$P$298</definedName>
    <definedName name="_xlnm._FilterDatabase" localSheetId="26" hidden="1">'09.1.14.'!$A$18:$P$298</definedName>
    <definedName name="_xlnm._FilterDatabase" localSheetId="22" hidden="1">'09.1.7.'!$A$18:$P$298</definedName>
    <definedName name="_xlnm._FilterDatabase" localSheetId="23" hidden="1">'09.1.8.'!$A$18:$P$298</definedName>
    <definedName name="_xlnm._FilterDatabase" localSheetId="24" hidden="1">'09.1.9.'!$A$18:$P$298</definedName>
    <definedName name="_xlnm._FilterDatabase" localSheetId="29" hidden="1">'09.11.3.'!$A$18:$P$298</definedName>
    <definedName name="_xlnm._FilterDatabase" localSheetId="30" hidden="1">'09.12.1.'!$A$18:$P$298</definedName>
    <definedName name="_xlnm._FilterDatabase" localSheetId="31" hidden="1">'09.12.2.'!$A$18:$P$298</definedName>
    <definedName name="_xlnm._FilterDatabase" localSheetId="32" hidden="1">'09.25.1.'!$A$18:$P$298</definedName>
    <definedName name="_xlnm._FilterDatabase" localSheetId="33" hidden="1">'09.29.2.'!$A$18:$P$298</definedName>
    <definedName name="_xlnm._FilterDatabase" localSheetId="27" hidden="1">'09.3.1.'!$A$18:$P$298</definedName>
    <definedName name="_xlnm._FilterDatabase" localSheetId="28" hidden="1">'09.4.2.'!$A$18:$P$298</definedName>
    <definedName name="_xlnm._FilterDatabase" localSheetId="34" hidden="1">'10.1.2.'!$A$18:$P$298</definedName>
    <definedName name="_xlnm._FilterDatabase" localSheetId="36" hidden="1">'10.2.10.'!$A$18:$P$298</definedName>
    <definedName name="_xlnm._FilterDatabase" localSheetId="35" hidden="1">'10.2.9.'!$A$18:$P$298</definedName>
    <definedName name="_xlnm._FilterDatabase" localSheetId="41" hidden="1">'18.piel.'!$A$7:$I$38</definedName>
    <definedName name="_xlnm._FilterDatabase" localSheetId="45" hidden="1">'26.piel.'!$C$12:$J$237</definedName>
    <definedName name="_xlnm._FilterDatabase" localSheetId="39" hidden="1">'9.piel.'!$A$238:$I$293</definedName>
    <definedName name="_xlnm.Print_Area" localSheetId="46">'33.piel. '!$A$1:$R$119</definedName>
    <definedName name="_xlnm.Print_Titles" localSheetId="0">'01.1.5.'!$18:$18</definedName>
    <definedName name="_xlnm.Print_Titles" localSheetId="1">'01.1.7.'!$18:$18</definedName>
    <definedName name="_xlnm.Print_Titles" localSheetId="2">'01.1.8.'!$18:$18</definedName>
    <definedName name="_xlnm.Print_Titles" localSheetId="3">'04.1.15.'!$18:$18</definedName>
    <definedName name="_xlnm.Print_Titles" localSheetId="4">'04.3.1.'!$18:$18</definedName>
    <definedName name="_xlnm.Print_Titles" localSheetId="5">'05.1.3.'!$18:$18</definedName>
    <definedName name="_xlnm.Print_Titles" localSheetId="6">'05.1.6.'!$18:$18</definedName>
    <definedName name="_xlnm.Print_Titles" localSheetId="7">'05.2.1.'!$18:$18</definedName>
    <definedName name="_xlnm.Print_Titles" localSheetId="8">'05.2.2.'!$18:$18</definedName>
    <definedName name="_xlnm.Print_Titles" localSheetId="9">'06.1.3.'!$18:$18</definedName>
    <definedName name="_xlnm.Print_Titles" localSheetId="10">'06.1.7.'!$18:$18</definedName>
    <definedName name="_xlnm.Print_Titles" localSheetId="11">'06.1.9.'!$18:$18</definedName>
    <definedName name="_xlnm.Print_Titles" localSheetId="12">'07.1.4.'!$18:$18</definedName>
    <definedName name="_xlnm.Print_Titles" localSheetId="17">'08.1.12.'!$18:$18</definedName>
    <definedName name="_xlnm.Print_Titles" localSheetId="18">'08.1.14.'!$18:$18</definedName>
    <definedName name="_xlnm.Print_Titles" localSheetId="13">'08.1.3.'!$18:$18</definedName>
    <definedName name="_xlnm.Print_Titles" localSheetId="14">'08.1.4.'!$18:$18</definedName>
    <definedName name="_xlnm.Print_Titles" localSheetId="15">'08.1.7.'!$18:$18</definedName>
    <definedName name="_xlnm.Print_Titles" localSheetId="16">'08.1.8.'!$18:$18</definedName>
    <definedName name="_xlnm.Print_Titles" localSheetId="19">'08.4.2.'!$18:$18</definedName>
    <definedName name="_xlnm.Print_Titles" localSheetId="20">'08.5.1. '!$18:$18</definedName>
    <definedName name="_xlnm.Print_Titles" localSheetId="21">'08.5.4.'!$18:$18</definedName>
    <definedName name="_xlnm.Print_Titles" localSheetId="25">'09.1.13.'!$18:$18</definedName>
    <definedName name="_xlnm.Print_Titles" localSheetId="26">'09.1.14.'!$18:$18</definedName>
    <definedName name="_xlnm.Print_Titles" localSheetId="22">'09.1.7.'!$18:$18</definedName>
    <definedName name="_xlnm.Print_Titles" localSheetId="23">'09.1.8.'!$18:$18</definedName>
    <definedName name="_xlnm.Print_Titles" localSheetId="24">'09.1.9.'!$18:$18</definedName>
    <definedName name="_xlnm.Print_Titles" localSheetId="30">'09.12.1.'!$18:$18</definedName>
    <definedName name="_xlnm.Print_Titles" localSheetId="31">'09.12.2.'!$18:$18</definedName>
    <definedName name="_xlnm.Print_Titles" localSheetId="32">'09.25.1.'!$18:$18</definedName>
    <definedName name="_xlnm.Print_Titles" localSheetId="27">'09.3.1.'!$18:$18</definedName>
    <definedName name="_xlnm.Print_Titles" localSheetId="28">'09.4.2.'!$18:$18</definedName>
    <definedName name="_xlnm.Print_Titles" localSheetId="34">'10.1.2.'!$18:$18</definedName>
    <definedName name="_xlnm.Print_Titles" localSheetId="36">'10.2.10.'!$18:$18</definedName>
    <definedName name="_xlnm.Print_Titles" localSheetId="35">'10.2.9.'!$18:$18</definedName>
    <definedName name="_xlnm.Print_Titles" localSheetId="46">'33.piel. '!$5:$5</definedName>
  </definedNames>
  <calcPr calcId="162913"/>
</workbook>
</file>

<file path=xl/calcChain.xml><?xml version="1.0" encoding="utf-8"?>
<calcChain xmlns="http://schemas.openxmlformats.org/spreadsheetml/2006/main">
  <c r="H177" i="50" l="1"/>
  <c r="I177" i="50"/>
  <c r="E176" i="50"/>
  <c r="F176" i="50"/>
  <c r="G176" i="50"/>
  <c r="D176" i="50"/>
  <c r="E81" i="44"/>
  <c r="E24" i="44"/>
  <c r="I179" i="50" l="1"/>
  <c r="H179" i="50"/>
  <c r="I178" i="50"/>
  <c r="I176" i="50" s="1"/>
  <c r="H178" i="50"/>
  <c r="H176" i="50" s="1"/>
  <c r="D174" i="50"/>
  <c r="F35" i="15" l="1"/>
  <c r="F33" i="15"/>
  <c r="E135" i="14"/>
  <c r="E120" i="14"/>
  <c r="G121" i="57" l="1"/>
  <c r="G120" i="57"/>
  <c r="G119" i="57"/>
  <c r="F118" i="57"/>
  <c r="E118" i="57"/>
  <c r="G112" i="57"/>
  <c r="G111" i="57"/>
  <c r="G110" i="57"/>
  <c r="G109" i="57"/>
  <c r="G108" i="57"/>
  <c r="G107" i="57"/>
  <c r="G106" i="57"/>
  <c r="G105" i="57"/>
  <c r="G104" i="57"/>
  <c r="G103" i="57"/>
  <c r="G102" i="57"/>
  <c r="G101" i="57"/>
  <c r="G100" i="57"/>
  <c r="G99" i="57"/>
  <c r="G98" i="57"/>
  <c r="F97" i="57"/>
  <c r="E97" i="57"/>
  <c r="G91" i="57"/>
  <c r="G90" i="57"/>
  <c r="G89" i="57"/>
  <c r="G88" i="57"/>
  <c r="G87" i="57"/>
  <c r="G86" i="57"/>
  <c r="G85" i="57"/>
  <c r="G84" i="57"/>
  <c r="G83" i="57"/>
  <c r="G82" i="57"/>
  <c r="F81" i="57"/>
  <c r="E81" i="57"/>
  <c r="G75" i="57"/>
  <c r="G74" i="57" s="1"/>
  <c r="F74" i="57"/>
  <c r="E74" i="57"/>
  <c r="G68" i="57"/>
  <c r="G67" i="57"/>
  <c r="F67" i="57"/>
  <c r="E67" i="57"/>
  <c r="G61" i="57"/>
  <c r="G60" i="57" s="1"/>
  <c r="F60" i="57"/>
  <c r="E60" i="57"/>
  <c r="G54" i="57"/>
  <c r="G53" i="57"/>
  <c r="G52" i="57"/>
  <c r="G51" i="57"/>
  <c r="G50" i="57"/>
  <c r="G49" i="57"/>
  <c r="G48" i="57"/>
  <c r="F47" i="57"/>
  <c r="E47" i="57"/>
  <c r="G41" i="57"/>
  <c r="G40" i="57"/>
  <c r="G39" i="57"/>
  <c r="G38" i="57"/>
  <c r="G37" i="57"/>
  <c r="G36" i="57"/>
  <c r="G35" i="57"/>
  <c r="G34" i="57"/>
  <c r="G33" i="57"/>
  <c r="G32" i="57"/>
  <c r="G31" i="57"/>
  <c r="G30" i="57"/>
  <c r="F29" i="57"/>
  <c r="E29" i="57"/>
  <c r="G22" i="57"/>
  <c r="G21" i="57" s="1"/>
  <c r="F21" i="57"/>
  <c r="E21" i="57"/>
  <c r="G15" i="57"/>
  <c r="G14" i="57"/>
  <c r="G13" i="57"/>
  <c r="F12" i="57"/>
  <c r="E12" i="57"/>
  <c r="G47" i="57" l="1"/>
  <c r="G118" i="57"/>
  <c r="G12" i="57"/>
  <c r="G97" i="57"/>
  <c r="G81" i="57"/>
  <c r="G29" i="57"/>
  <c r="O298" i="56" l="1"/>
  <c r="L298" i="56"/>
  <c r="I298" i="56"/>
  <c r="F298" i="56"/>
  <c r="O297" i="56"/>
  <c r="L297" i="56"/>
  <c r="I297" i="56"/>
  <c r="F297" i="56"/>
  <c r="O296" i="56"/>
  <c r="L296" i="56"/>
  <c r="I296" i="56"/>
  <c r="F296" i="56"/>
  <c r="C296" i="56" s="1"/>
  <c r="O295" i="56"/>
  <c r="L295" i="56"/>
  <c r="I295" i="56"/>
  <c r="F295" i="56"/>
  <c r="C295" i="56" s="1"/>
  <c r="O294" i="56"/>
  <c r="L294" i="56"/>
  <c r="I294" i="56"/>
  <c r="F294" i="56"/>
  <c r="O293" i="56"/>
  <c r="L293" i="56"/>
  <c r="I293" i="56"/>
  <c r="F293" i="56"/>
  <c r="O292" i="56"/>
  <c r="L292" i="56"/>
  <c r="I292" i="56"/>
  <c r="F292" i="56"/>
  <c r="O291" i="56"/>
  <c r="L291" i="56"/>
  <c r="L290" i="56" s="1"/>
  <c r="I291" i="56"/>
  <c r="I290" i="56" s="1"/>
  <c r="F291" i="56"/>
  <c r="C291" i="56" s="1"/>
  <c r="N290" i="56"/>
  <c r="M290" i="56"/>
  <c r="K290" i="56"/>
  <c r="J290" i="56"/>
  <c r="H290" i="56"/>
  <c r="G290" i="56"/>
  <c r="E290" i="56"/>
  <c r="D290" i="56"/>
  <c r="O285" i="56"/>
  <c r="L285" i="56"/>
  <c r="I285" i="56"/>
  <c r="F285" i="56"/>
  <c r="O284" i="56"/>
  <c r="L284" i="56"/>
  <c r="L283" i="56" s="1"/>
  <c r="I284" i="56"/>
  <c r="F284" i="56"/>
  <c r="F283" i="56" s="1"/>
  <c r="O283" i="56"/>
  <c r="N283" i="56"/>
  <c r="M283" i="56"/>
  <c r="K283" i="56"/>
  <c r="J283" i="56"/>
  <c r="H283" i="56"/>
  <c r="G283" i="56"/>
  <c r="E283" i="56"/>
  <c r="D283" i="56"/>
  <c r="O282" i="56"/>
  <c r="L282" i="56"/>
  <c r="L281" i="56" s="1"/>
  <c r="I282" i="56"/>
  <c r="I281" i="56" s="1"/>
  <c r="F282" i="56"/>
  <c r="O281" i="56"/>
  <c r="N281" i="56"/>
  <c r="M281" i="56"/>
  <c r="K281" i="56"/>
  <c r="J281" i="56"/>
  <c r="H281" i="56"/>
  <c r="G281" i="56"/>
  <c r="E281" i="56"/>
  <c r="D281" i="56"/>
  <c r="O280" i="56"/>
  <c r="L280" i="56"/>
  <c r="I280" i="56"/>
  <c r="F280" i="56"/>
  <c r="O279" i="56"/>
  <c r="L279" i="56"/>
  <c r="I279" i="56"/>
  <c r="F279" i="56"/>
  <c r="O278" i="56"/>
  <c r="L278" i="56"/>
  <c r="I278" i="56"/>
  <c r="F278" i="56"/>
  <c r="O277" i="56"/>
  <c r="L277" i="56"/>
  <c r="I277" i="56"/>
  <c r="F277" i="56"/>
  <c r="N276" i="56"/>
  <c r="M276" i="56"/>
  <c r="K276" i="56"/>
  <c r="J276" i="56"/>
  <c r="H276" i="56"/>
  <c r="G276" i="56"/>
  <c r="E276" i="56"/>
  <c r="D276" i="56"/>
  <c r="O275" i="56"/>
  <c r="L275" i="56"/>
  <c r="I275" i="56"/>
  <c r="F275" i="56"/>
  <c r="O274" i="56"/>
  <c r="L274" i="56"/>
  <c r="I274" i="56"/>
  <c r="F274" i="56"/>
  <c r="O273" i="56"/>
  <c r="O272" i="56" s="1"/>
  <c r="L273" i="56"/>
  <c r="L272" i="56" s="1"/>
  <c r="I273" i="56"/>
  <c r="F273" i="56"/>
  <c r="F272" i="56" s="1"/>
  <c r="N272" i="56"/>
  <c r="M272" i="56"/>
  <c r="M270" i="56" s="1"/>
  <c r="K272" i="56"/>
  <c r="J272" i="56"/>
  <c r="H272" i="56"/>
  <c r="H270" i="56" s="1"/>
  <c r="H269" i="56" s="1"/>
  <c r="G272" i="56"/>
  <c r="E272" i="56"/>
  <c r="D272" i="56"/>
  <c r="D270" i="56" s="1"/>
  <c r="D269" i="56" s="1"/>
  <c r="O271" i="56"/>
  <c r="L271" i="56"/>
  <c r="I271" i="56"/>
  <c r="F271" i="56"/>
  <c r="K270" i="56"/>
  <c r="K269" i="56" s="1"/>
  <c r="G270" i="56"/>
  <c r="O268" i="56"/>
  <c r="L268" i="56"/>
  <c r="I268" i="56"/>
  <c r="F268" i="56"/>
  <c r="O267" i="56"/>
  <c r="L267" i="56"/>
  <c r="I267" i="56"/>
  <c r="F267" i="56"/>
  <c r="O266" i="56"/>
  <c r="L266" i="56"/>
  <c r="I266" i="56"/>
  <c r="F266" i="56"/>
  <c r="O265" i="56"/>
  <c r="L265" i="56"/>
  <c r="I265" i="56"/>
  <c r="F265" i="56"/>
  <c r="N264" i="56"/>
  <c r="M264" i="56"/>
  <c r="K264" i="56"/>
  <c r="J264" i="56"/>
  <c r="H264" i="56"/>
  <c r="G264" i="56"/>
  <c r="E264" i="56"/>
  <c r="D264" i="56"/>
  <c r="O263" i="56"/>
  <c r="L263" i="56"/>
  <c r="I263" i="56"/>
  <c r="F263" i="56"/>
  <c r="O262" i="56"/>
  <c r="L262" i="56"/>
  <c r="I262" i="56"/>
  <c r="F262" i="56"/>
  <c r="O261" i="56"/>
  <c r="L261" i="56"/>
  <c r="I261" i="56"/>
  <c r="F261" i="56"/>
  <c r="N260" i="56"/>
  <c r="M260" i="56"/>
  <c r="L260" i="56"/>
  <c r="K260" i="56"/>
  <c r="J260" i="56"/>
  <c r="H260" i="56"/>
  <c r="G260" i="56"/>
  <c r="G259" i="56" s="1"/>
  <c r="E260" i="56"/>
  <c r="D260" i="56"/>
  <c r="M259" i="56"/>
  <c r="K259" i="56"/>
  <c r="O258" i="56"/>
  <c r="L258" i="56"/>
  <c r="I258" i="56"/>
  <c r="F258" i="56"/>
  <c r="O257" i="56"/>
  <c r="L257" i="56"/>
  <c r="I257" i="56"/>
  <c r="F257" i="56"/>
  <c r="O256" i="56"/>
  <c r="L256" i="56"/>
  <c r="I256" i="56"/>
  <c r="F256" i="56"/>
  <c r="O255" i="56"/>
  <c r="L255" i="56"/>
  <c r="I255" i="56"/>
  <c r="F255" i="56"/>
  <c r="O254" i="56"/>
  <c r="L254" i="56"/>
  <c r="I254" i="56"/>
  <c r="F254" i="56"/>
  <c r="O253" i="56"/>
  <c r="L253" i="56"/>
  <c r="I253" i="56"/>
  <c r="F253" i="56"/>
  <c r="F252" i="56" s="1"/>
  <c r="N252" i="56"/>
  <c r="N251" i="56" s="1"/>
  <c r="M252" i="56"/>
  <c r="M251" i="56" s="1"/>
  <c r="K252" i="56"/>
  <c r="K251" i="56" s="1"/>
  <c r="J252" i="56"/>
  <c r="J251" i="56" s="1"/>
  <c r="H252" i="56"/>
  <c r="H251" i="56" s="1"/>
  <c r="G252" i="56"/>
  <c r="G251" i="56" s="1"/>
  <c r="E252" i="56"/>
  <c r="E251" i="56" s="1"/>
  <c r="D252" i="56"/>
  <c r="D251" i="56" s="1"/>
  <c r="O250" i="56"/>
  <c r="L250" i="56"/>
  <c r="I250" i="56"/>
  <c r="F250" i="56"/>
  <c r="O249" i="56"/>
  <c r="L249" i="56"/>
  <c r="I249" i="56"/>
  <c r="F249" i="56"/>
  <c r="O248" i="56"/>
  <c r="L248" i="56"/>
  <c r="I248" i="56"/>
  <c r="F248" i="56"/>
  <c r="O247" i="56"/>
  <c r="O246" i="56" s="1"/>
  <c r="L247" i="56"/>
  <c r="I247" i="56"/>
  <c r="I246" i="56" s="1"/>
  <c r="F247" i="56"/>
  <c r="N246" i="56"/>
  <c r="M246" i="56"/>
  <c r="K246" i="56"/>
  <c r="J246" i="56"/>
  <c r="H246" i="56"/>
  <c r="G246" i="56"/>
  <c r="E246" i="56"/>
  <c r="D246" i="56"/>
  <c r="O245" i="56"/>
  <c r="L245" i="56"/>
  <c r="I245" i="56"/>
  <c r="F245" i="56"/>
  <c r="O244" i="56"/>
  <c r="L244" i="56"/>
  <c r="I244" i="56"/>
  <c r="F244" i="56"/>
  <c r="O243" i="56"/>
  <c r="L243" i="56"/>
  <c r="I243" i="56"/>
  <c r="F243" i="56"/>
  <c r="O242" i="56"/>
  <c r="L242" i="56"/>
  <c r="I242" i="56"/>
  <c r="F242" i="56"/>
  <c r="O241" i="56"/>
  <c r="L241" i="56"/>
  <c r="I241" i="56"/>
  <c r="F241" i="56"/>
  <c r="O240" i="56"/>
  <c r="L240" i="56"/>
  <c r="I240" i="56"/>
  <c r="F240" i="56"/>
  <c r="O239" i="56"/>
  <c r="L239" i="56"/>
  <c r="L238" i="56" s="1"/>
  <c r="I239" i="56"/>
  <c r="I238" i="56" s="1"/>
  <c r="F239" i="56"/>
  <c r="N238" i="56"/>
  <c r="M238" i="56"/>
  <c r="K238" i="56"/>
  <c r="J238" i="56"/>
  <c r="H238" i="56"/>
  <c r="G238" i="56"/>
  <c r="E238" i="56"/>
  <c r="D238" i="56"/>
  <c r="O237" i="56"/>
  <c r="L237" i="56"/>
  <c r="I237" i="56"/>
  <c r="F237" i="56"/>
  <c r="O236" i="56"/>
  <c r="L236" i="56"/>
  <c r="L235" i="56" s="1"/>
  <c r="I236" i="56"/>
  <c r="F236" i="56"/>
  <c r="O235" i="56"/>
  <c r="N235" i="56"/>
  <c r="M235" i="56"/>
  <c r="K235" i="56"/>
  <c r="J235" i="56"/>
  <c r="H235" i="56"/>
  <c r="G235" i="56"/>
  <c r="F235" i="56"/>
  <c r="E235" i="56"/>
  <c r="D235" i="56"/>
  <c r="O234" i="56"/>
  <c r="O233" i="56" s="1"/>
  <c r="L234" i="56"/>
  <c r="L233" i="56" s="1"/>
  <c r="I234" i="56"/>
  <c r="F234" i="56"/>
  <c r="N233" i="56"/>
  <c r="N231" i="56" s="1"/>
  <c r="M233" i="56"/>
  <c r="K233" i="56"/>
  <c r="J233" i="56"/>
  <c r="I233" i="56"/>
  <c r="H233" i="56"/>
  <c r="G233" i="56"/>
  <c r="E233" i="56"/>
  <c r="D233" i="56"/>
  <c r="O232" i="56"/>
  <c r="L232" i="56"/>
  <c r="I232" i="56"/>
  <c r="F232" i="56"/>
  <c r="O229" i="56"/>
  <c r="L229" i="56"/>
  <c r="I229" i="56"/>
  <c r="F229" i="56"/>
  <c r="O228" i="56"/>
  <c r="L228" i="56"/>
  <c r="L227" i="56" s="1"/>
  <c r="I228" i="56"/>
  <c r="I227" i="56" s="1"/>
  <c r="F228" i="56"/>
  <c r="F227" i="56" s="1"/>
  <c r="O227" i="56"/>
  <c r="N227" i="56"/>
  <c r="M227" i="56"/>
  <c r="K227" i="56"/>
  <c r="J227" i="56"/>
  <c r="H227" i="56"/>
  <c r="G227" i="56"/>
  <c r="E227" i="56"/>
  <c r="D227" i="56"/>
  <c r="O226" i="56"/>
  <c r="L226" i="56"/>
  <c r="I226" i="56"/>
  <c r="E226" i="56"/>
  <c r="F226" i="56" s="1"/>
  <c r="O225" i="56"/>
  <c r="L225" i="56"/>
  <c r="I225" i="56"/>
  <c r="F225" i="56"/>
  <c r="O224" i="56"/>
  <c r="L224" i="56"/>
  <c r="I224" i="56"/>
  <c r="F224" i="56"/>
  <c r="O223" i="56"/>
  <c r="L223" i="56"/>
  <c r="I223" i="56"/>
  <c r="F223" i="56"/>
  <c r="O222" i="56"/>
  <c r="L222" i="56"/>
  <c r="I222" i="56"/>
  <c r="F222" i="56"/>
  <c r="O221" i="56"/>
  <c r="L221" i="56"/>
  <c r="I221" i="56"/>
  <c r="F221" i="56"/>
  <c r="O220" i="56"/>
  <c r="L220" i="56"/>
  <c r="I220" i="56"/>
  <c r="F220" i="56"/>
  <c r="O219" i="56"/>
  <c r="L219" i="56"/>
  <c r="I219" i="56"/>
  <c r="F219" i="56"/>
  <c r="O218" i="56"/>
  <c r="L218" i="56"/>
  <c r="I218" i="56"/>
  <c r="F218" i="56"/>
  <c r="O217" i="56"/>
  <c r="L217" i="56"/>
  <c r="I217" i="56"/>
  <c r="F217" i="56"/>
  <c r="N216" i="56"/>
  <c r="M216" i="56"/>
  <c r="K216" i="56"/>
  <c r="J216" i="56"/>
  <c r="H216" i="56"/>
  <c r="G216" i="56"/>
  <c r="E216" i="56"/>
  <c r="D216" i="56"/>
  <c r="O215" i="56"/>
  <c r="L215" i="56"/>
  <c r="I215" i="56"/>
  <c r="F215" i="56"/>
  <c r="O214" i="56"/>
  <c r="L214" i="56"/>
  <c r="I214" i="56"/>
  <c r="F214" i="56"/>
  <c r="O213" i="56"/>
  <c r="L213" i="56"/>
  <c r="I213" i="56"/>
  <c r="F213" i="56"/>
  <c r="O212" i="56"/>
  <c r="L212" i="56"/>
  <c r="I212" i="56"/>
  <c r="F212" i="56"/>
  <c r="O211" i="56"/>
  <c r="L211" i="56"/>
  <c r="I211" i="56"/>
  <c r="F211" i="56"/>
  <c r="O210" i="56"/>
  <c r="L210" i="56"/>
  <c r="I210" i="56"/>
  <c r="F210" i="56"/>
  <c r="O209" i="56"/>
  <c r="L209" i="56"/>
  <c r="I209" i="56"/>
  <c r="F209" i="56"/>
  <c r="O208" i="56"/>
  <c r="L208" i="56"/>
  <c r="I208" i="56"/>
  <c r="F208" i="56"/>
  <c r="O207" i="56"/>
  <c r="L207" i="56"/>
  <c r="I207" i="56"/>
  <c r="F207" i="56"/>
  <c r="O206" i="56"/>
  <c r="L206" i="56"/>
  <c r="I206" i="56"/>
  <c r="F206" i="56"/>
  <c r="N205" i="56"/>
  <c r="M205" i="56"/>
  <c r="K205" i="56"/>
  <c r="J205" i="56"/>
  <c r="H205" i="56"/>
  <c r="G205" i="56"/>
  <c r="E205" i="56"/>
  <c r="D205" i="56"/>
  <c r="D204" i="56" s="1"/>
  <c r="K204" i="56"/>
  <c r="O203" i="56"/>
  <c r="L203" i="56"/>
  <c r="I203" i="56"/>
  <c r="F203" i="56"/>
  <c r="O202" i="56"/>
  <c r="L202" i="56"/>
  <c r="I202" i="56"/>
  <c r="F202" i="56"/>
  <c r="O201" i="56"/>
  <c r="L201" i="56"/>
  <c r="I201" i="56"/>
  <c r="F201" i="56"/>
  <c r="O200" i="56"/>
  <c r="L200" i="56"/>
  <c r="I200" i="56"/>
  <c r="F200" i="56"/>
  <c r="O199" i="56"/>
  <c r="L199" i="56"/>
  <c r="L198" i="56" s="1"/>
  <c r="I199" i="56"/>
  <c r="I198" i="56" s="1"/>
  <c r="F199" i="56"/>
  <c r="N198" i="56"/>
  <c r="N196" i="56" s="1"/>
  <c r="M198" i="56"/>
  <c r="M196" i="56" s="1"/>
  <c r="K198" i="56"/>
  <c r="K196" i="56" s="1"/>
  <c r="J198" i="56"/>
  <c r="J196" i="56" s="1"/>
  <c r="H198" i="56"/>
  <c r="H196" i="56" s="1"/>
  <c r="G198" i="56"/>
  <c r="G196" i="56" s="1"/>
  <c r="E198" i="56"/>
  <c r="E196" i="56" s="1"/>
  <c r="D198" i="56"/>
  <c r="D196" i="56" s="1"/>
  <c r="O197" i="56"/>
  <c r="L197" i="56"/>
  <c r="I197" i="56"/>
  <c r="F197" i="56"/>
  <c r="O193" i="56"/>
  <c r="L193" i="56"/>
  <c r="I193" i="56"/>
  <c r="I192" i="56" s="1"/>
  <c r="I191" i="56" s="1"/>
  <c r="F193" i="56"/>
  <c r="F192" i="56" s="1"/>
  <c r="O192" i="56"/>
  <c r="O191" i="56" s="1"/>
  <c r="N192" i="56"/>
  <c r="M192" i="56"/>
  <c r="M191" i="56" s="1"/>
  <c r="K192" i="56"/>
  <c r="K191" i="56" s="1"/>
  <c r="J192" i="56"/>
  <c r="J191" i="56" s="1"/>
  <c r="H192" i="56"/>
  <c r="H191" i="56" s="1"/>
  <c r="G192" i="56"/>
  <c r="G191" i="56" s="1"/>
  <c r="E192" i="56"/>
  <c r="E191" i="56" s="1"/>
  <c r="D192" i="56"/>
  <c r="D191" i="56" s="1"/>
  <c r="N191" i="56"/>
  <c r="O190" i="56"/>
  <c r="L190" i="56"/>
  <c r="I190" i="56"/>
  <c r="F190" i="56"/>
  <c r="O189" i="56"/>
  <c r="L189" i="56"/>
  <c r="L188" i="56" s="1"/>
  <c r="I189" i="56"/>
  <c r="F189" i="56"/>
  <c r="O188" i="56"/>
  <c r="O187" i="56" s="1"/>
  <c r="N188" i="56"/>
  <c r="N187" i="56" s="1"/>
  <c r="M188" i="56"/>
  <c r="K188" i="56"/>
  <c r="J188" i="56"/>
  <c r="H188" i="56"/>
  <c r="G188" i="56"/>
  <c r="F188" i="56"/>
  <c r="E188" i="56"/>
  <c r="D188" i="56"/>
  <c r="D187" i="56" s="1"/>
  <c r="O186" i="56"/>
  <c r="L186" i="56"/>
  <c r="I186" i="56"/>
  <c r="F186" i="56"/>
  <c r="O185" i="56"/>
  <c r="L185" i="56"/>
  <c r="L184" i="56" s="1"/>
  <c r="I185" i="56"/>
  <c r="I184" i="56" s="1"/>
  <c r="F185" i="56"/>
  <c r="N184" i="56"/>
  <c r="M184" i="56"/>
  <c r="K184" i="56"/>
  <c r="J184" i="56"/>
  <c r="H184" i="56"/>
  <c r="G184" i="56"/>
  <c r="E184" i="56"/>
  <c r="D184" i="56"/>
  <c r="O183" i="56"/>
  <c r="L183" i="56"/>
  <c r="I183" i="56"/>
  <c r="F183" i="56"/>
  <c r="O182" i="56"/>
  <c r="L182" i="56"/>
  <c r="I182" i="56"/>
  <c r="F182" i="56"/>
  <c r="O181" i="56"/>
  <c r="L181" i="56"/>
  <c r="I181" i="56"/>
  <c r="F181" i="56"/>
  <c r="O180" i="56"/>
  <c r="L180" i="56"/>
  <c r="I180" i="56"/>
  <c r="I179" i="56" s="1"/>
  <c r="F180" i="56"/>
  <c r="N179" i="56"/>
  <c r="M179" i="56"/>
  <c r="K179" i="56"/>
  <c r="J179" i="56"/>
  <c r="H179" i="56"/>
  <c r="G179" i="56"/>
  <c r="E179" i="56"/>
  <c r="D179" i="56"/>
  <c r="O178" i="56"/>
  <c r="L178" i="56"/>
  <c r="I178" i="56"/>
  <c r="F178" i="56"/>
  <c r="O177" i="56"/>
  <c r="L177" i="56"/>
  <c r="I177" i="56"/>
  <c r="F177" i="56"/>
  <c r="O176" i="56"/>
  <c r="L176" i="56"/>
  <c r="I176" i="56"/>
  <c r="F176" i="56"/>
  <c r="F175" i="56" s="1"/>
  <c r="N175" i="56"/>
  <c r="M175" i="56"/>
  <c r="M174" i="56" s="1"/>
  <c r="K175" i="56"/>
  <c r="J175" i="56"/>
  <c r="H175" i="56"/>
  <c r="H174" i="56" s="1"/>
  <c r="H173" i="56" s="1"/>
  <c r="G175" i="56"/>
  <c r="G174" i="56" s="1"/>
  <c r="G173" i="56" s="1"/>
  <c r="E175" i="56"/>
  <c r="D175" i="56"/>
  <c r="K174" i="56"/>
  <c r="K173" i="56" s="1"/>
  <c r="O172" i="56"/>
  <c r="L172" i="56"/>
  <c r="I172" i="56"/>
  <c r="F172" i="56"/>
  <c r="O171" i="56"/>
  <c r="L171" i="56"/>
  <c r="I171" i="56"/>
  <c r="F171" i="56"/>
  <c r="O170" i="56"/>
  <c r="L170" i="56"/>
  <c r="I170" i="56"/>
  <c r="F170" i="56"/>
  <c r="O169" i="56"/>
  <c r="L169" i="56"/>
  <c r="I169" i="56"/>
  <c r="F169" i="56"/>
  <c r="O168" i="56"/>
  <c r="L168" i="56"/>
  <c r="I168" i="56"/>
  <c r="F168" i="56"/>
  <c r="O167" i="56"/>
  <c r="L167" i="56"/>
  <c r="L166" i="56" s="1"/>
  <c r="L165" i="56" s="1"/>
  <c r="I167" i="56"/>
  <c r="F167" i="56"/>
  <c r="N166" i="56"/>
  <c r="N165" i="56" s="1"/>
  <c r="M166" i="56"/>
  <c r="M165" i="56" s="1"/>
  <c r="K166" i="56"/>
  <c r="K165" i="56" s="1"/>
  <c r="J166" i="56"/>
  <c r="J165" i="56" s="1"/>
  <c r="H166" i="56"/>
  <c r="G166" i="56"/>
  <c r="G165" i="56" s="1"/>
  <c r="E166" i="56"/>
  <c r="E165" i="56" s="1"/>
  <c r="D166" i="56"/>
  <c r="H165" i="56"/>
  <c r="D165" i="56"/>
  <c r="O164" i="56"/>
  <c r="L164" i="56"/>
  <c r="I164" i="56"/>
  <c r="F164" i="56"/>
  <c r="O163" i="56"/>
  <c r="L163" i="56"/>
  <c r="I163" i="56"/>
  <c r="F163" i="56"/>
  <c r="O162" i="56"/>
  <c r="L162" i="56"/>
  <c r="I162" i="56"/>
  <c r="F162" i="56"/>
  <c r="O161" i="56"/>
  <c r="L161" i="56"/>
  <c r="I161" i="56"/>
  <c r="I160" i="56" s="1"/>
  <c r="F161" i="56"/>
  <c r="N160" i="56"/>
  <c r="M160" i="56"/>
  <c r="L160" i="56"/>
  <c r="K160" i="56"/>
  <c r="J160" i="56"/>
  <c r="H160" i="56"/>
  <c r="G160" i="56"/>
  <c r="E160" i="56"/>
  <c r="D160" i="56"/>
  <c r="O159" i="56"/>
  <c r="L159" i="56"/>
  <c r="I159" i="56"/>
  <c r="F159" i="56"/>
  <c r="O158" i="56"/>
  <c r="L158" i="56"/>
  <c r="I158" i="56"/>
  <c r="F158" i="56"/>
  <c r="O157" i="56"/>
  <c r="L157" i="56"/>
  <c r="I157" i="56"/>
  <c r="F157" i="56"/>
  <c r="O156" i="56"/>
  <c r="L156" i="56"/>
  <c r="I156" i="56"/>
  <c r="F156" i="56"/>
  <c r="O155" i="56"/>
  <c r="L155" i="56"/>
  <c r="I155" i="56"/>
  <c r="F155" i="56"/>
  <c r="O154" i="56"/>
  <c r="L154" i="56"/>
  <c r="I154" i="56"/>
  <c r="F154" i="56"/>
  <c r="O153" i="56"/>
  <c r="L153" i="56"/>
  <c r="I153" i="56"/>
  <c r="F153" i="56"/>
  <c r="O152" i="56"/>
  <c r="L152" i="56"/>
  <c r="I152" i="56"/>
  <c r="I151" i="56" s="1"/>
  <c r="F152" i="56"/>
  <c r="F151" i="56" s="1"/>
  <c r="N151" i="56"/>
  <c r="M151" i="56"/>
  <c r="K151" i="56"/>
  <c r="J151" i="56"/>
  <c r="H151" i="56"/>
  <c r="G151" i="56"/>
  <c r="E151" i="56"/>
  <c r="D151" i="56"/>
  <c r="O150" i="56"/>
  <c r="L150" i="56"/>
  <c r="I150" i="56"/>
  <c r="F150" i="56"/>
  <c r="O149" i="56"/>
  <c r="L149" i="56"/>
  <c r="I149" i="56"/>
  <c r="F149" i="56"/>
  <c r="O148" i="56"/>
  <c r="L148" i="56"/>
  <c r="I148" i="56"/>
  <c r="F148" i="56"/>
  <c r="O147" i="56"/>
  <c r="L147" i="56"/>
  <c r="I147" i="56"/>
  <c r="F147" i="56"/>
  <c r="O146" i="56"/>
  <c r="L146" i="56"/>
  <c r="I146" i="56"/>
  <c r="F146" i="56"/>
  <c r="O145" i="56"/>
  <c r="L145" i="56"/>
  <c r="I145" i="56"/>
  <c r="I144" i="56" s="1"/>
  <c r="F145" i="56"/>
  <c r="N144" i="56"/>
  <c r="M144" i="56"/>
  <c r="K144" i="56"/>
  <c r="J144" i="56"/>
  <c r="H144" i="56"/>
  <c r="G144" i="56"/>
  <c r="E144" i="56"/>
  <c r="D144" i="56"/>
  <c r="O143" i="56"/>
  <c r="L143" i="56"/>
  <c r="I143" i="56"/>
  <c r="F143" i="56"/>
  <c r="O142" i="56"/>
  <c r="O141" i="56" s="1"/>
  <c r="L142" i="56"/>
  <c r="L141" i="56" s="1"/>
  <c r="I142" i="56"/>
  <c r="I141" i="56" s="1"/>
  <c r="F142" i="56"/>
  <c r="N141" i="56"/>
  <c r="M141" i="56"/>
  <c r="K141" i="56"/>
  <c r="J141" i="56"/>
  <c r="H141" i="56"/>
  <c r="G141" i="56"/>
  <c r="E141" i="56"/>
  <c r="D141" i="56"/>
  <c r="O140" i="56"/>
  <c r="L140" i="56"/>
  <c r="I140" i="56"/>
  <c r="F140" i="56"/>
  <c r="O139" i="56"/>
  <c r="L139" i="56"/>
  <c r="I139" i="56"/>
  <c r="F139" i="56"/>
  <c r="O138" i="56"/>
  <c r="L138" i="56"/>
  <c r="I138" i="56"/>
  <c r="F138" i="56"/>
  <c r="O137" i="56"/>
  <c r="L137" i="56"/>
  <c r="I137" i="56"/>
  <c r="F137" i="56"/>
  <c r="N136" i="56"/>
  <c r="M136" i="56"/>
  <c r="K136" i="56"/>
  <c r="J136" i="56"/>
  <c r="H136" i="56"/>
  <c r="G136" i="56"/>
  <c r="E136" i="56"/>
  <c r="D136" i="56"/>
  <c r="O135" i="56"/>
  <c r="L135" i="56"/>
  <c r="I135" i="56"/>
  <c r="F135" i="56"/>
  <c r="O134" i="56"/>
  <c r="L134" i="56"/>
  <c r="I134" i="56"/>
  <c r="F134" i="56"/>
  <c r="O133" i="56"/>
  <c r="L133" i="56"/>
  <c r="I133" i="56"/>
  <c r="F133" i="56"/>
  <c r="O132" i="56"/>
  <c r="O131" i="56" s="1"/>
  <c r="L132" i="56"/>
  <c r="I132" i="56"/>
  <c r="F132" i="56"/>
  <c r="F131" i="56" s="1"/>
  <c r="N131" i="56"/>
  <c r="M131" i="56"/>
  <c r="K131" i="56"/>
  <c r="J131" i="56"/>
  <c r="H131" i="56"/>
  <c r="G131" i="56"/>
  <c r="E131" i="56"/>
  <c r="D131" i="56"/>
  <c r="O129" i="56"/>
  <c r="O128" i="56" s="1"/>
  <c r="L129" i="56"/>
  <c r="I129" i="56"/>
  <c r="I128" i="56" s="1"/>
  <c r="F129" i="56"/>
  <c r="F128" i="56" s="1"/>
  <c r="N128" i="56"/>
  <c r="M128" i="56"/>
  <c r="L128" i="56"/>
  <c r="K128" i="56"/>
  <c r="J128" i="56"/>
  <c r="H128" i="56"/>
  <c r="G128" i="56"/>
  <c r="E128" i="56"/>
  <c r="D128" i="56"/>
  <c r="O127" i="56"/>
  <c r="L127" i="56"/>
  <c r="I127" i="56"/>
  <c r="F127" i="56"/>
  <c r="O126" i="56"/>
  <c r="L126" i="56"/>
  <c r="I126" i="56"/>
  <c r="F126" i="56"/>
  <c r="O125" i="56"/>
  <c r="L125" i="56"/>
  <c r="I125" i="56"/>
  <c r="F125" i="56"/>
  <c r="O124" i="56"/>
  <c r="L124" i="56"/>
  <c r="I124" i="56"/>
  <c r="F124" i="56"/>
  <c r="O123" i="56"/>
  <c r="L123" i="56"/>
  <c r="I123" i="56"/>
  <c r="I122" i="56" s="1"/>
  <c r="F123" i="56"/>
  <c r="N122" i="56"/>
  <c r="M122" i="56"/>
  <c r="K122" i="56"/>
  <c r="J122" i="56"/>
  <c r="H122" i="56"/>
  <c r="G122" i="56"/>
  <c r="E122" i="56"/>
  <c r="D122" i="56"/>
  <c r="O121" i="56"/>
  <c r="L121" i="56"/>
  <c r="I121" i="56"/>
  <c r="F121" i="56"/>
  <c r="O120" i="56"/>
  <c r="L120" i="56"/>
  <c r="I120" i="56"/>
  <c r="F120" i="56"/>
  <c r="O119" i="56"/>
  <c r="L119" i="56"/>
  <c r="I119" i="56"/>
  <c r="F119" i="56"/>
  <c r="O118" i="56"/>
  <c r="L118" i="56"/>
  <c r="I118" i="56"/>
  <c r="F118" i="56"/>
  <c r="O117" i="56"/>
  <c r="O116" i="56" s="1"/>
  <c r="L117" i="56"/>
  <c r="I117" i="56"/>
  <c r="F117" i="56"/>
  <c r="N116" i="56"/>
  <c r="M116" i="56"/>
  <c r="K116" i="56"/>
  <c r="J116" i="56"/>
  <c r="H116" i="56"/>
  <c r="G116" i="56"/>
  <c r="E116" i="56"/>
  <c r="D116" i="56"/>
  <c r="O115" i="56"/>
  <c r="L115" i="56"/>
  <c r="I115" i="56"/>
  <c r="F115" i="56"/>
  <c r="O114" i="56"/>
  <c r="L114" i="56"/>
  <c r="I114" i="56"/>
  <c r="F114" i="56"/>
  <c r="O113" i="56"/>
  <c r="O112" i="56" s="1"/>
  <c r="L113" i="56"/>
  <c r="I113" i="56"/>
  <c r="F113" i="56"/>
  <c r="F112" i="56" s="1"/>
  <c r="N112" i="56"/>
  <c r="M112" i="56"/>
  <c r="K112" i="56"/>
  <c r="J112" i="56"/>
  <c r="H112" i="56"/>
  <c r="G112" i="56"/>
  <c r="E112" i="56"/>
  <c r="D112" i="56"/>
  <c r="O111" i="56"/>
  <c r="L111" i="56"/>
  <c r="I111" i="56"/>
  <c r="F111" i="56"/>
  <c r="O110" i="56"/>
  <c r="L110" i="56"/>
  <c r="I110" i="56"/>
  <c r="F110" i="56"/>
  <c r="O109" i="56"/>
  <c r="L109" i="56"/>
  <c r="I109" i="56"/>
  <c r="F109" i="56"/>
  <c r="O108" i="56"/>
  <c r="L108" i="56"/>
  <c r="I108" i="56"/>
  <c r="F108" i="56"/>
  <c r="O107" i="56"/>
  <c r="L107" i="56"/>
  <c r="I107" i="56"/>
  <c r="F107" i="56"/>
  <c r="O106" i="56"/>
  <c r="L106" i="56"/>
  <c r="I106" i="56"/>
  <c r="F106" i="56"/>
  <c r="O105" i="56"/>
  <c r="L105" i="56"/>
  <c r="I105" i="56"/>
  <c r="F105" i="56"/>
  <c r="O104" i="56"/>
  <c r="L104" i="56"/>
  <c r="I104" i="56"/>
  <c r="F104" i="56"/>
  <c r="N103" i="56"/>
  <c r="M103" i="56"/>
  <c r="K103" i="56"/>
  <c r="J103" i="56"/>
  <c r="H103" i="56"/>
  <c r="G103" i="56"/>
  <c r="E103" i="56"/>
  <c r="D103" i="56"/>
  <c r="O102" i="56"/>
  <c r="L102" i="56"/>
  <c r="I102" i="56"/>
  <c r="F102" i="56"/>
  <c r="O101" i="56"/>
  <c r="L101" i="56"/>
  <c r="I101" i="56"/>
  <c r="F101" i="56"/>
  <c r="O100" i="56"/>
  <c r="L100" i="56"/>
  <c r="I100" i="56"/>
  <c r="F100" i="56"/>
  <c r="O99" i="56"/>
  <c r="L99" i="56"/>
  <c r="I99" i="56"/>
  <c r="F99" i="56"/>
  <c r="O98" i="56"/>
  <c r="L98" i="56"/>
  <c r="I98" i="56"/>
  <c r="F98" i="56"/>
  <c r="O97" i="56"/>
  <c r="L97" i="56"/>
  <c r="I97" i="56"/>
  <c r="F97" i="56"/>
  <c r="O96" i="56"/>
  <c r="L96" i="56"/>
  <c r="L95" i="56" s="1"/>
  <c r="I96" i="56"/>
  <c r="F96" i="56"/>
  <c r="N95" i="56"/>
  <c r="M95" i="56"/>
  <c r="K95" i="56"/>
  <c r="J95" i="56"/>
  <c r="H95" i="56"/>
  <c r="G95" i="56"/>
  <c r="E95" i="56"/>
  <c r="D95" i="56"/>
  <c r="O94" i="56"/>
  <c r="L94" i="56"/>
  <c r="I94" i="56"/>
  <c r="F94" i="56"/>
  <c r="O93" i="56"/>
  <c r="L93" i="56"/>
  <c r="I93" i="56"/>
  <c r="F93" i="56"/>
  <c r="O92" i="56"/>
  <c r="L92" i="56"/>
  <c r="I92" i="56"/>
  <c r="F92" i="56"/>
  <c r="O91" i="56"/>
  <c r="L91" i="56"/>
  <c r="I91" i="56"/>
  <c r="F91" i="56"/>
  <c r="O90" i="56"/>
  <c r="L90" i="56"/>
  <c r="I90" i="56"/>
  <c r="F90" i="56"/>
  <c r="N89" i="56"/>
  <c r="M89" i="56"/>
  <c r="K89" i="56"/>
  <c r="J89" i="56"/>
  <c r="H89" i="56"/>
  <c r="G89" i="56"/>
  <c r="E89" i="56"/>
  <c r="D89" i="56"/>
  <c r="O88" i="56"/>
  <c r="L88" i="56"/>
  <c r="I88" i="56"/>
  <c r="F88" i="56"/>
  <c r="O87" i="56"/>
  <c r="L87" i="56"/>
  <c r="I87" i="56"/>
  <c r="F87" i="56"/>
  <c r="O86" i="56"/>
  <c r="L86" i="56"/>
  <c r="I86" i="56"/>
  <c r="F86" i="56"/>
  <c r="O85" i="56"/>
  <c r="L85" i="56"/>
  <c r="I85" i="56"/>
  <c r="I84" i="56" s="1"/>
  <c r="F85" i="56"/>
  <c r="N84" i="56"/>
  <c r="M84" i="56"/>
  <c r="K84" i="56"/>
  <c r="J84" i="56"/>
  <c r="H84" i="56"/>
  <c r="G84" i="56"/>
  <c r="E84" i="56"/>
  <c r="D84" i="56"/>
  <c r="O82" i="56"/>
  <c r="L82" i="56"/>
  <c r="I82" i="56"/>
  <c r="F82" i="56"/>
  <c r="O81" i="56"/>
  <c r="O80" i="56" s="1"/>
  <c r="L81" i="56"/>
  <c r="L80" i="56" s="1"/>
  <c r="I81" i="56"/>
  <c r="I80" i="56" s="1"/>
  <c r="F81" i="56"/>
  <c r="N80" i="56"/>
  <c r="M80" i="56"/>
  <c r="K80" i="56"/>
  <c r="J80" i="56"/>
  <c r="H80" i="56"/>
  <c r="G80" i="56"/>
  <c r="F80" i="56"/>
  <c r="E80" i="56"/>
  <c r="D80" i="56"/>
  <c r="O79" i="56"/>
  <c r="L79" i="56"/>
  <c r="I79" i="56"/>
  <c r="F79" i="56"/>
  <c r="O78" i="56"/>
  <c r="L78" i="56"/>
  <c r="L77" i="56" s="1"/>
  <c r="I78" i="56"/>
  <c r="I77" i="56" s="1"/>
  <c r="F78" i="56"/>
  <c r="N77" i="56"/>
  <c r="M77" i="56"/>
  <c r="K77" i="56"/>
  <c r="K76" i="56" s="1"/>
  <c r="J77" i="56"/>
  <c r="H77" i="56"/>
  <c r="G77" i="56"/>
  <c r="E77" i="56"/>
  <c r="D77" i="56"/>
  <c r="D76" i="56" s="1"/>
  <c r="O74" i="56"/>
  <c r="L74" i="56"/>
  <c r="I74" i="56"/>
  <c r="F74" i="56"/>
  <c r="O73" i="56"/>
  <c r="L73" i="56"/>
  <c r="I73" i="56"/>
  <c r="F73" i="56"/>
  <c r="O72" i="56"/>
  <c r="L72" i="56"/>
  <c r="I72" i="56"/>
  <c r="F72" i="56"/>
  <c r="O71" i="56"/>
  <c r="L71" i="56"/>
  <c r="I71" i="56"/>
  <c r="F71" i="56"/>
  <c r="O70" i="56"/>
  <c r="L70" i="56"/>
  <c r="I70" i="56"/>
  <c r="F70" i="56"/>
  <c r="N69" i="56"/>
  <c r="M69" i="56"/>
  <c r="M67" i="56" s="1"/>
  <c r="K69" i="56"/>
  <c r="K67" i="56" s="1"/>
  <c r="J69" i="56"/>
  <c r="J67" i="56" s="1"/>
  <c r="H69" i="56"/>
  <c r="H67" i="56" s="1"/>
  <c r="G69" i="56"/>
  <c r="E69" i="56"/>
  <c r="E67" i="56" s="1"/>
  <c r="D69" i="56"/>
  <c r="D67" i="56" s="1"/>
  <c r="O68" i="56"/>
  <c r="L68" i="56"/>
  <c r="I68" i="56"/>
  <c r="F68" i="56"/>
  <c r="N67" i="56"/>
  <c r="G67" i="56"/>
  <c r="O66" i="56"/>
  <c r="L66" i="56"/>
  <c r="I66" i="56"/>
  <c r="F66" i="56"/>
  <c r="O65" i="56"/>
  <c r="L65" i="56"/>
  <c r="I65" i="56"/>
  <c r="F65" i="56"/>
  <c r="O64" i="56"/>
  <c r="L64" i="56"/>
  <c r="I64" i="56"/>
  <c r="F64" i="56"/>
  <c r="O63" i="56"/>
  <c r="L63" i="56"/>
  <c r="I63" i="56"/>
  <c r="F63" i="56"/>
  <c r="O62" i="56"/>
  <c r="L62" i="56"/>
  <c r="I62" i="56"/>
  <c r="F62" i="56"/>
  <c r="O61" i="56"/>
  <c r="L61" i="56"/>
  <c r="I61" i="56"/>
  <c r="F61" i="56"/>
  <c r="O60" i="56"/>
  <c r="L60" i="56"/>
  <c r="I60" i="56"/>
  <c r="F60" i="56"/>
  <c r="O59" i="56"/>
  <c r="L59" i="56"/>
  <c r="I59" i="56"/>
  <c r="F59" i="56"/>
  <c r="N58" i="56"/>
  <c r="M58" i="56"/>
  <c r="K58" i="56"/>
  <c r="J58" i="56"/>
  <c r="H58" i="56"/>
  <c r="G58" i="56"/>
  <c r="E58" i="56"/>
  <c r="D58" i="56"/>
  <c r="O57" i="56"/>
  <c r="L57" i="56"/>
  <c r="I57" i="56"/>
  <c r="F57" i="56"/>
  <c r="O56" i="56"/>
  <c r="L56" i="56"/>
  <c r="L55" i="56" s="1"/>
  <c r="I56" i="56"/>
  <c r="I55" i="56" s="1"/>
  <c r="F56" i="56"/>
  <c r="O55" i="56"/>
  <c r="N55" i="56"/>
  <c r="M55" i="56"/>
  <c r="M54" i="56" s="1"/>
  <c r="K55" i="56"/>
  <c r="J55" i="56"/>
  <c r="J54" i="56" s="1"/>
  <c r="H55" i="56"/>
  <c r="G55" i="56"/>
  <c r="G54" i="56" s="1"/>
  <c r="F55" i="56"/>
  <c r="E55" i="56"/>
  <c r="D55" i="56"/>
  <c r="O47" i="56"/>
  <c r="C47" i="56" s="1"/>
  <c r="O46" i="56"/>
  <c r="N45" i="56"/>
  <c r="M45" i="56"/>
  <c r="L44" i="56"/>
  <c r="L43" i="56" s="1"/>
  <c r="I44" i="56"/>
  <c r="F44" i="56"/>
  <c r="K43" i="56"/>
  <c r="J43" i="56"/>
  <c r="I43" i="56"/>
  <c r="H43" i="56"/>
  <c r="G43" i="56"/>
  <c r="E43" i="56"/>
  <c r="D43" i="56"/>
  <c r="F42" i="56"/>
  <c r="F41" i="56" s="1"/>
  <c r="C41" i="56" s="1"/>
  <c r="E41" i="56"/>
  <c r="D41" i="56"/>
  <c r="L40" i="56"/>
  <c r="C40" i="56" s="1"/>
  <c r="L39" i="56"/>
  <c r="C39" i="56" s="1"/>
  <c r="L38" i="56"/>
  <c r="C38" i="56" s="1"/>
  <c r="L37" i="56"/>
  <c r="C37" i="56" s="1"/>
  <c r="K36" i="56"/>
  <c r="J36" i="56"/>
  <c r="L35" i="56"/>
  <c r="C35" i="56" s="1"/>
  <c r="L34" i="56"/>
  <c r="L33" i="56" s="1"/>
  <c r="C33" i="56" s="1"/>
  <c r="K33" i="56"/>
  <c r="J33" i="56"/>
  <c r="L32" i="56"/>
  <c r="C32" i="56" s="1"/>
  <c r="K31" i="56"/>
  <c r="J31" i="56"/>
  <c r="L30" i="56"/>
  <c r="C30" i="56" s="1"/>
  <c r="L29" i="56"/>
  <c r="C29" i="56" s="1"/>
  <c r="L28" i="56"/>
  <c r="K27" i="56"/>
  <c r="J27" i="56"/>
  <c r="F25" i="56"/>
  <c r="C25" i="56" s="1"/>
  <c r="I24" i="56"/>
  <c r="E24" i="56"/>
  <c r="F24" i="56" s="1"/>
  <c r="O23" i="56"/>
  <c r="L23" i="56"/>
  <c r="I23" i="56"/>
  <c r="F23" i="56"/>
  <c r="O22" i="56"/>
  <c r="L22" i="56"/>
  <c r="L21" i="56" s="1"/>
  <c r="L289" i="56" s="1"/>
  <c r="I22" i="56"/>
  <c r="I21" i="56" s="1"/>
  <c r="I20" i="56" s="1"/>
  <c r="F22" i="56"/>
  <c r="F21" i="56" s="1"/>
  <c r="N21" i="56"/>
  <c r="N289" i="56" s="1"/>
  <c r="N288" i="56" s="1"/>
  <c r="M21" i="56"/>
  <c r="K21" i="56"/>
  <c r="J21" i="56"/>
  <c r="H21" i="56"/>
  <c r="H289" i="56" s="1"/>
  <c r="G21" i="56"/>
  <c r="E21" i="56"/>
  <c r="E289" i="56" s="1"/>
  <c r="D21" i="56"/>
  <c r="C71" i="56" l="1"/>
  <c r="N76" i="56"/>
  <c r="K130" i="56"/>
  <c r="C162" i="56"/>
  <c r="C220" i="56"/>
  <c r="C279" i="56"/>
  <c r="C44" i="56"/>
  <c r="N20" i="56"/>
  <c r="E54" i="56"/>
  <c r="E53" i="56" s="1"/>
  <c r="H54" i="56"/>
  <c r="E187" i="56"/>
  <c r="F289" i="56"/>
  <c r="K54" i="56"/>
  <c r="G76" i="56"/>
  <c r="C138" i="56"/>
  <c r="C154" i="56"/>
  <c r="C158" i="56"/>
  <c r="J187" i="56"/>
  <c r="G231" i="56"/>
  <c r="C267" i="56"/>
  <c r="J53" i="56"/>
  <c r="L288" i="56"/>
  <c r="C79" i="56"/>
  <c r="M76" i="56"/>
  <c r="C91" i="56"/>
  <c r="C142" i="56"/>
  <c r="C143" i="56"/>
  <c r="C170" i="56"/>
  <c r="M204" i="56"/>
  <c r="E204" i="56"/>
  <c r="J231" i="56"/>
  <c r="C239" i="56"/>
  <c r="C254" i="56"/>
  <c r="D195" i="56"/>
  <c r="M289" i="56"/>
  <c r="J76" i="56"/>
  <c r="N83" i="56"/>
  <c r="C23" i="56"/>
  <c r="C42" i="56"/>
  <c r="H76" i="56"/>
  <c r="C104" i="56"/>
  <c r="G130" i="56"/>
  <c r="M130" i="56"/>
  <c r="D174" i="56"/>
  <c r="D173" i="56" s="1"/>
  <c r="H204" i="56"/>
  <c r="K231" i="56"/>
  <c r="K230" i="56" s="1"/>
  <c r="K26" i="56"/>
  <c r="K53" i="56"/>
  <c r="C59" i="56"/>
  <c r="L76" i="56"/>
  <c r="C87" i="56"/>
  <c r="C88" i="56"/>
  <c r="C109" i="56"/>
  <c r="C110" i="56"/>
  <c r="G83" i="56"/>
  <c r="G75" i="56" s="1"/>
  <c r="H130" i="56"/>
  <c r="C150" i="56"/>
  <c r="C153" i="56"/>
  <c r="C178" i="56"/>
  <c r="C182" i="56"/>
  <c r="H195" i="56"/>
  <c r="O198" i="56"/>
  <c r="O196" i="56" s="1"/>
  <c r="C208" i="56"/>
  <c r="C212" i="56"/>
  <c r="C215" i="56"/>
  <c r="C217" i="56"/>
  <c r="C243" i="56"/>
  <c r="C275" i="56"/>
  <c r="E270" i="56"/>
  <c r="E269" i="56" s="1"/>
  <c r="C293" i="56"/>
  <c r="E288" i="56"/>
  <c r="L31" i="56"/>
  <c r="C31" i="56" s="1"/>
  <c r="F43" i="56"/>
  <c r="F20" i="56" s="1"/>
  <c r="C63" i="56"/>
  <c r="E83" i="56"/>
  <c r="K83" i="56"/>
  <c r="K75" i="56" s="1"/>
  <c r="C97" i="56"/>
  <c r="C102" i="56"/>
  <c r="C126" i="56"/>
  <c r="C134" i="56"/>
  <c r="O166" i="56"/>
  <c r="O165" i="56" s="1"/>
  <c r="C186" i="56"/>
  <c r="C200" i="56"/>
  <c r="C203" i="56"/>
  <c r="C224" i="56"/>
  <c r="C249" i="56"/>
  <c r="L276" i="56"/>
  <c r="L270" i="56" s="1"/>
  <c r="L269" i="56" s="1"/>
  <c r="G269" i="56"/>
  <c r="L58" i="56"/>
  <c r="L54" i="56" s="1"/>
  <c r="C117" i="56"/>
  <c r="C121" i="56"/>
  <c r="C125" i="56"/>
  <c r="I136" i="56"/>
  <c r="C146" i="56"/>
  <c r="L144" i="56"/>
  <c r="I166" i="56"/>
  <c r="I165" i="56" s="1"/>
  <c r="M173" i="56"/>
  <c r="M187" i="56"/>
  <c r="I196" i="56"/>
  <c r="H231" i="56"/>
  <c r="C255" i="56"/>
  <c r="E259" i="56"/>
  <c r="C263" i="56"/>
  <c r="C271" i="56"/>
  <c r="H288" i="56"/>
  <c r="J26" i="56"/>
  <c r="J20" i="56" s="1"/>
  <c r="E20" i="56"/>
  <c r="C56" i="56"/>
  <c r="C57" i="56"/>
  <c r="D54" i="56"/>
  <c r="D53" i="56" s="1"/>
  <c r="O58" i="56"/>
  <c r="O54" i="56" s="1"/>
  <c r="C72" i="56"/>
  <c r="C74" i="56"/>
  <c r="E76" i="56"/>
  <c r="C82" i="56"/>
  <c r="C94" i="56"/>
  <c r="I116" i="56"/>
  <c r="C127" i="56"/>
  <c r="D130" i="56"/>
  <c r="N130" i="56"/>
  <c r="N75" i="56" s="1"/>
  <c r="L131" i="56"/>
  <c r="C139" i="56"/>
  <c r="C140" i="56"/>
  <c r="C155" i="56"/>
  <c r="C156" i="56"/>
  <c r="C157" i="56"/>
  <c r="C163" i="56"/>
  <c r="C164" i="56"/>
  <c r="L175" i="56"/>
  <c r="M195" i="56"/>
  <c r="C202" i="56"/>
  <c r="N204" i="56"/>
  <c r="N195" i="56" s="1"/>
  <c r="I216" i="56"/>
  <c r="C221" i="56"/>
  <c r="C222" i="56"/>
  <c r="C223" i="56"/>
  <c r="C240" i="56"/>
  <c r="L246" i="56"/>
  <c r="C258" i="56"/>
  <c r="D259" i="56"/>
  <c r="H259" i="56"/>
  <c r="J270" i="56"/>
  <c r="J269" i="56" s="1"/>
  <c r="N270" i="56"/>
  <c r="N269" i="56" s="1"/>
  <c r="F276" i="56"/>
  <c r="F270" i="56" s="1"/>
  <c r="C278" i="56"/>
  <c r="M269" i="56"/>
  <c r="H187" i="56"/>
  <c r="D289" i="56"/>
  <c r="D288" i="56" s="1"/>
  <c r="M288" i="56"/>
  <c r="C62" i="56"/>
  <c r="M53" i="56"/>
  <c r="I69" i="56"/>
  <c r="I67" i="56" s="1"/>
  <c r="H83" i="56"/>
  <c r="L84" i="56"/>
  <c r="I89" i="56"/>
  <c r="C113" i="56"/>
  <c r="L122" i="56"/>
  <c r="C133" i="56"/>
  <c r="C149" i="56"/>
  <c r="E174" i="56"/>
  <c r="E173" i="56" s="1"/>
  <c r="C177" i="56"/>
  <c r="L179" i="56"/>
  <c r="J204" i="56"/>
  <c r="J195" i="56" s="1"/>
  <c r="C207" i="56"/>
  <c r="G204" i="56"/>
  <c r="G195" i="56" s="1"/>
  <c r="C232" i="56"/>
  <c r="M231" i="56"/>
  <c r="M230" i="56" s="1"/>
  <c r="C241" i="56"/>
  <c r="C244" i="56"/>
  <c r="C247" i="56"/>
  <c r="C257" i="56"/>
  <c r="C274" i="56"/>
  <c r="C280" i="56"/>
  <c r="I112" i="56"/>
  <c r="C227" i="56"/>
  <c r="J289" i="56"/>
  <c r="J288" i="56" s="1"/>
  <c r="O21" i="56"/>
  <c r="C21" i="56" s="1"/>
  <c r="L27" i="56"/>
  <c r="C27" i="56" s="1"/>
  <c r="O45" i="56"/>
  <c r="C45" i="56" s="1"/>
  <c r="N54" i="56"/>
  <c r="N53" i="56" s="1"/>
  <c r="C64" i="56"/>
  <c r="C66" i="56"/>
  <c r="O69" i="56"/>
  <c r="O67" i="56" s="1"/>
  <c r="L69" i="56"/>
  <c r="L67" i="56" s="1"/>
  <c r="D83" i="56"/>
  <c r="J83" i="56"/>
  <c r="C85" i="56"/>
  <c r="C86" i="56"/>
  <c r="O89" i="56"/>
  <c r="L89" i="56"/>
  <c r="C100" i="56"/>
  <c r="C101" i="56"/>
  <c r="L103" i="56"/>
  <c r="O122" i="56"/>
  <c r="I131" i="56"/>
  <c r="I130" i="56" s="1"/>
  <c r="L136" i="56"/>
  <c r="F141" i="56"/>
  <c r="C141" i="56" s="1"/>
  <c r="L151" i="56"/>
  <c r="I175" i="56"/>
  <c r="I174" i="56" s="1"/>
  <c r="I173" i="56" s="1"/>
  <c r="C180" i="56"/>
  <c r="E195" i="56"/>
  <c r="F205" i="56"/>
  <c r="I205" i="56"/>
  <c r="C209" i="56"/>
  <c r="C210" i="56"/>
  <c r="C211" i="56"/>
  <c r="C226" i="56"/>
  <c r="E231" i="56"/>
  <c r="E230" i="56" s="1"/>
  <c r="C245" i="56"/>
  <c r="O252" i="56"/>
  <c r="O251" i="56" s="1"/>
  <c r="L252" i="56"/>
  <c r="L251" i="56" s="1"/>
  <c r="F260" i="56"/>
  <c r="C262" i="56"/>
  <c r="L264" i="56"/>
  <c r="L259" i="56" s="1"/>
  <c r="C292" i="56"/>
  <c r="C24" i="56"/>
  <c r="H20" i="56"/>
  <c r="M20" i="56"/>
  <c r="L36" i="56"/>
  <c r="C36" i="56" s="1"/>
  <c r="C55" i="56"/>
  <c r="G53" i="56"/>
  <c r="C68" i="56"/>
  <c r="F84" i="56"/>
  <c r="D20" i="56"/>
  <c r="G289" i="56"/>
  <c r="G288" i="56" s="1"/>
  <c r="G20" i="56"/>
  <c r="K289" i="56"/>
  <c r="K288" i="56" s="1"/>
  <c r="K20" i="56"/>
  <c r="C28" i="56"/>
  <c r="C34" i="56"/>
  <c r="C60" i="56"/>
  <c r="C61" i="56"/>
  <c r="C70" i="56"/>
  <c r="F69" i="56"/>
  <c r="I76" i="56"/>
  <c r="M83" i="56"/>
  <c r="C90" i="56"/>
  <c r="F89" i="56"/>
  <c r="C98" i="56"/>
  <c r="O103" i="56"/>
  <c r="C22" i="56"/>
  <c r="C46" i="56"/>
  <c r="H53" i="56"/>
  <c r="I58" i="56"/>
  <c r="I54" i="56" s="1"/>
  <c r="C65" i="56"/>
  <c r="C73" i="56"/>
  <c r="O77" i="56"/>
  <c r="O76" i="56" s="1"/>
  <c r="C80" i="56"/>
  <c r="C81" i="56"/>
  <c r="O84" i="56"/>
  <c r="C92" i="56"/>
  <c r="C93" i="56"/>
  <c r="C105" i="56"/>
  <c r="C108" i="56"/>
  <c r="F103" i="56"/>
  <c r="C114" i="56"/>
  <c r="L112" i="56"/>
  <c r="C78" i="56"/>
  <c r="F77" i="56"/>
  <c r="C96" i="56"/>
  <c r="F95" i="56"/>
  <c r="C106" i="56"/>
  <c r="I103" i="56"/>
  <c r="C118" i="56"/>
  <c r="L116" i="56"/>
  <c r="C145" i="56"/>
  <c r="F144" i="56"/>
  <c r="C181" i="56"/>
  <c r="F179" i="56"/>
  <c r="C266" i="56"/>
  <c r="F264" i="56"/>
  <c r="C298" i="56"/>
  <c r="I95" i="56"/>
  <c r="F116" i="56"/>
  <c r="C116" i="56" s="1"/>
  <c r="E130" i="56"/>
  <c r="J130" i="56"/>
  <c r="C132" i="56"/>
  <c r="C147" i="56"/>
  <c r="C148" i="56"/>
  <c r="C159" i="56"/>
  <c r="C167" i="56"/>
  <c r="C168" i="56"/>
  <c r="C169" i="56"/>
  <c r="F166" i="56"/>
  <c r="N174" i="56"/>
  <c r="N173" i="56" s="1"/>
  <c r="O175" i="56"/>
  <c r="C183" i="56"/>
  <c r="F191" i="56"/>
  <c r="F58" i="56"/>
  <c r="F54" i="56" s="1"/>
  <c r="C99" i="56"/>
  <c r="C111" i="56"/>
  <c r="C115" i="56"/>
  <c r="C119" i="56"/>
  <c r="C120" i="56"/>
  <c r="F122" i="56"/>
  <c r="C123" i="56"/>
  <c r="C124" i="56"/>
  <c r="C129" i="56"/>
  <c r="C131" i="56"/>
  <c r="C135" i="56"/>
  <c r="O136" i="56"/>
  <c r="O151" i="56"/>
  <c r="C151" i="56" s="1"/>
  <c r="O160" i="56"/>
  <c r="C171" i="56"/>
  <c r="C172" i="56"/>
  <c r="J174" i="56"/>
  <c r="J173" i="56" s="1"/>
  <c r="C176" i="56"/>
  <c r="O184" i="56"/>
  <c r="I204" i="56"/>
  <c r="I276" i="56"/>
  <c r="C277" i="56"/>
  <c r="O95" i="56"/>
  <c r="C107" i="56"/>
  <c r="C128" i="56"/>
  <c r="C137" i="56"/>
  <c r="F136" i="56"/>
  <c r="O144" i="56"/>
  <c r="C152" i="56"/>
  <c r="C161" i="56"/>
  <c r="F160" i="56"/>
  <c r="F174" i="56"/>
  <c r="O179" i="56"/>
  <c r="C185" i="56"/>
  <c r="F184" i="56"/>
  <c r="O216" i="56"/>
  <c r="K187" i="56"/>
  <c r="C189" i="56"/>
  <c r="C199" i="56"/>
  <c r="F198" i="56"/>
  <c r="C198" i="56" s="1"/>
  <c r="C213" i="56"/>
  <c r="C214" i="56"/>
  <c r="L216" i="56"/>
  <c r="C225" i="56"/>
  <c r="L231" i="56"/>
  <c r="C236" i="56"/>
  <c r="D231" i="56"/>
  <c r="D230" i="56" s="1"/>
  <c r="J259" i="56"/>
  <c r="J230" i="56" s="1"/>
  <c r="N259" i="56"/>
  <c r="N230" i="56" s="1"/>
  <c r="O260" i="56"/>
  <c r="I264" i="56"/>
  <c r="C265" i="56"/>
  <c r="C268" i="56"/>
  <c r="I272" i="56"/>
  <c r="C273" i="56"/>
  <c r="C285" i="56"/>
  <c r="I283" i="56"/>
  <c r="I289" i="56" s="1"/>
  <c r="C297" i="56"/>
  <c r="G187" i="56"/>
  <c r="C190" i="56"/>
  <c r="I188" i="56"/>
  <c r="C193" i="56"/>
  <c r="L192" i="56"/>
  <c r="L191" i="56" s="1"/>
  <c r="L187" i="56" s="1"/>
  <c r="K195" i="56"/>
  <c r="K194" i="56" s="1"/>
  <c r="L196" i="56"/>
  <c r="C201" i="56"/>
  <c r="L205" i="56"/>
  <c r="L204" i="56" s="1"/>
  <c r="C228" i="56"/>
  <c r="C229" i="56"/>
  <c r="G230" i="56"/>
  <c r="C234" i="56"/>
  <c r="F233" i="56"/>
  <c r="C237" i="56"/>
  <c r="I235" i="56"/>
  <c r="C235" i="56" s="1"/>
  <c r="O238" i="56"/>
  <c r="O231" i="56" s="1"/>
  <c r="C248" i="56"/>
  <c r="C250" i="56"/>
  <c r="F246" i="56"/>
  <c r="F251" i="56"/>
  <c r="I252" i="56"/>
  <c r="I251" i="56" s="1"/>
  <c r="C253" i="56"/>
  <c r="C256" i="56"/>
  <c r="O276" i="56"/>
  <c r="O270" i="56" s="1"/>
  <c r="O269" i="56" s="1"/>
  <c r="C282" i="56"/>
  <c r="F281" i="56"/>
  <c r="C281" i="56" s="1"/>
  <c r="O290" i="56"/>
  <c r="D194" i="56"/>
  <c r="C206" i="56"/>
  <c r="O205" i="56"/>
  <c r="C218" i="56"/>
  <c r="C219" i="56"/>
  <c r="F216" i="56"/>
  <c r="I231" i="56"/>
  <c r="C242" i="56"/>
  <c r="F238" i="56"/>
  <c r="C238" i="56" s="1"/>
  <c r="I260" i="56"/>
  <c r="C260" i="56" s="1"/>
  <c r="C261" i="56"/>
  <c r="O264" i="56"/>
  <c r="C294" i="56"/>
  <c r="F290" i="56"/>
  <c r="F288" i="56" s="1"/>
  <c r="C197" i="56"/>
  <c r="C284" i="56"/>
  <c r="I195" i="56" l="1"/>
  <c r="H75" i="56"/>
  <c r="L174" i="56"/>
  <c r="L173" i="56" s="1"/>
  <c r="F204" i="56"/>
  <c r="C204" i="56" s="1"/>
  <c r="E75" i="56"/>
  <c r="H230" i="56"/>
  <c r="H194" i="56" s="1"/>
  <c r="I53" i="56"/>
  <c r="O53" i="56"/>
  <c r="I270" i="56"/>
  <c r="I269" i="56" s="1"/>
  <c r="C184" i="56"/>
  <c r="E52" i="56"/>
  <c r="F259" i="56"/>
  <c r="M75" i="56"/>
  <c r="O204" i="56"/>
  <c r="O195" i="56" s="1"/>
  <c r="D75" i="56"/>
  <c r="D52" i="56" s="1"/>
  <c r="D51" i="56" s="1"/>
  <c r="L26" i="56"/>
  <c r="L20" i="56" s="1"/>
  <c r="C20" i="56" s="1"/>
  <c r="O20" i="56"/>
  <c r="C89" i="56"/>
  <c r="O289" i="56"/>
  <c r="O288" i="56" s="1"/>
  <c r="L53" i="56"/>
  <c r="H286" i="56"/>
  <c r="C246" i="56"/>
  <c r="I83" i="56"/>
  <c r="I75" i="56" s="1"/>
  <c r="O83" i="56"/>
  <c r="C43" i="56"/>
  <c r="C122" i="56"/>
  <c r="C289" i="56"/>
  <c r="I288" i="56"/>
  <c r="G194" i="56"/>
  <c r="G286" i="56"/>
  <c r="L230" i="56"/>
  <c r="C272" i="56"/>
  <c r="O130" i="56"/>
  <c r="N52" i="56"/>
  <c r="L83" i="56"/>
  <c r="H52" i="56"/>
  <c r="H51" i="56" s="1"/>
  <c r="L195" i="56"/>
  <c r="K52" i="56"/>
  <c r="K51" i="56" s="1"/>
  <c r="K50" i="56" s="1"/>
  <c r="C58" i="56"/>
  <c r="J75" i="56"/>
  <c r="J52" i="56" s="1"/>
  <c r="C179" i="56"/>
  <c r="E194" i="56"/>
  <c r="E51" i="56" s="1"/>
  <c r="M194" i="56"/>
  <c r="C283" i="56"/>
  <c r="J194" i="56"/>
  <c r="C192" i="56"/>
  <c r="O174" i="56"/>
  <c r="O173" i="56" s="1"/>
  <c r="L130" i="56"/>
  <c r="N286" i="56"/>
  <c r="N194" i="56"/>
  <c r="N51" i="56" s="1"/>
  <c r="J286" i="56"/>
  <c r="M52" i="56"/>
  <c r="M286" i="56"/>
  <c r="F173" i="56"/>
  <c r="C77" i="56"/>
  <c r="F76" i="56"/>
  <c r="C54" i="56"/>
  <c r="I259" i="56"/>
  <c r="I230" i="56" s="1"/>
  <c r="C216" i="56"/>
  <c r="C252" i="56"/>
  <c r="F231" i="56"/>
  <c r="C233" i="56"/>
  <c r="C160" i="56"/>
  <c r="C136" i="56"/>
  <c r="F130" i="56"/>
  <c r="C270" i="56"/>
  <c r="F269" i="56"/>
  <c r="C205" i="56"/>
  <c r="C191" i="56"/>
  <c r="F187" i="56"/>
  <c r="C112" i="56"/>
  <c r="I187" i="56"/>
  <c r="C188" i="56"/>
  <c r="C276" i="56"/>
  <c r="C251" i="56"/>
  <c r="K286" i="56"/>
  <c r="F196" i="56"/>
  <c r="F165" i="56"/>
  <c r="C165" i="56" s="1"/>
  <c r="C166" i="56"/>
  <c r="C264" i="56"/>
  <c r="C95" i="56"/>
  <c r="C103" i="56"/>
  <c r="F67" i="56"/>
  <c r="C67" i="56" s="1"/>
  <c r="C69" i="56"/>
  <c r="C290" i="56"/>
  <c r="O259" i="56"/>
  <c r="O230" i="56" s="1"/>
  <c r="C175" i="56"/>
  <c r="E286" i="56"/>
  <c r="C144" i="56"/>
  <c r="F83" i="56"/>
  <c r="C84" i="56"/>
  <c r="G52" i="56"/>
  <c r="L75" i="56" l="1"/>
  <c r="L52" i="56" s="1"/>
  <c r="I52" i="56"/>
  <c r="C26" i="56"/>
  <c r="O75" i="56"/>
  <c r="O52" i="56" s="1"/>
  <c r="D286" i="56"/>
  <c r="G51" i="56"/>
  <c r="K287" i="56"/>
  <c r="L286" i="56"/>
  <c r="C174" i="56"/>
  <c r="C288" i="56"/>
  <c r="E50" i="56"/>
  <c r="E287" i="56"/>
  <c r="L194" i="56"/>
  <c r="C83" i="56"/>
  <c r="C130" i="56"/>
  <c r="F53" i="56"/>
  <c r="C53" i="56" s="1"/>
  <c r="M51" i="56"/>
  <c r="L51" i="56"/>
  <c r="C173" i="56"/>
  <c r="J51" i="56"/>
  <c r="J50" i="56" s="1"/>
  <c r="O194" i="56"/>
  <c r="I194" i="56"/>
  <c r="I51" i="56" s="1"/>
  <c r="I286" i="56"/>
  <c r="N50" i="56"/>
  <c r="N287" i="56"/>
  <c r="C187" i="56"/>
  <c r="H287" i="56"/>
  <c r="H50" i="56"/>
  <c r="F75" i="56"/>
  <c r="C76" i="56"/>
  <c r="C259" i="56"/>
  <c r="G287" i="56"/>
  <c r="G50" i="56"/>
  <c r="F195" i="56"/>
  <c r="C196" i="56"/>
  <c r="F230" i="56"/>
  <c r="C230" i="56" s="1"/>
  <c r="C231" i="56"/>
  <c r="D287" i="56"/>
  <c r="D50" i="56"/>
  <c r="C269" i="56"/>
  <c r="M50" i="56"/>
  <c r="M287" i="56"/>
  <c r="C75" i="56" l="1"/>
  <c r="O286" i="56"/>
  <c r="O51" i="56"/>
  <c r="O50" i="56" s="1"/>
  <c r="F52" i="56"/>
  <c r="C52" i="56" s="1"/>
  <c r="J287" i="56"/>
  <c r="L50" i="56"/>
  <c r="L287" i="56"/>
  <c r="I287" i="56"/>
  <c r="I50" i="56"/>
  <c r="C195" i="56"/>
  <c r="F194" i="56"/>
  <c r="C194" i="56" s="1"/>
  <c r="F286" i="56"/>
  <c r="C286" i="56" s="1"/>
  <c r="O287" i="56" l="1"/>
  <c r="F51" i="56"/>
  <c r="F287" i="56" l="1"/>
  <c r="C287" i="56" s="1"/>
  <c r="F50" i="56"/>
  <c r="C50" i="56" s="1"/>
  <c r="C51" i="56"/>
  <c r="O298" i="55" l="1"/>
  <c r="L298" i="55"/>
  <c r="I298" i="55"/>
  <c r="F298" i="55"/>
  <c r="O297" i="55"/>
  <c r="L297" i="55"/>
  <c r="I297" i="55"/>
  <c r="F297" i="55"/>
  <c r="O296" i="55"/>
  <c r="L296" i="55"/>
  <c r="I296" i="55"/>
  <c r="F296" i="55"/>
  <c r="O295" i="55"/>
  <c r="L295" i="55"/>
  <c r="I295" i="55"/>
  <c r="F295" i="55"/>
  <c r="O294" i="55"/>
  <c r="L294" i="55"/>
  <c r="I294" i="55"/>
  <c r="F294" i="55"/>
  <c r="O293" i="55"/>
  <c r="L293" i="55"/>
  <c r="I293" i="55"/>
  <c r="F293" i="55"/>
  <c r="O292" i="55"/>
  <c r="L292" i="55"/>
  <c r="I292" i="55"/>
  <c r="F292" i="55"/>
  <c r="O291" i="55"/>
  <c r="L291" i="55"/>
  <c r="I291" i="55"/>
  <c r="F291" i="55"/>
  <c r="N290" i="55"/>
  <c r="M290" i="55"/>
  <c r="K290" i="55"/>
  <c r="J290" i="55"/>
  <c r="H290" i="55"/>
  <c r="G290" i="55"/>
  <c r="E290" i="55"/>
  <c r="D290" i="55"/>
  <c r="O285" i="55"/>
  <c r="L285" i="55"/>
  <c r="I285" i="55"/>
  <c r="F285" i="55"/>
  <c r="O284" i="55"/>
  <c r="L284" i="55"/>
  <c r="I284" i="55"/>
  <c r="F284" i="55"/>
  <c r="O283" i="55"/>
  <c r="N283" i="55"/>
  <c r="M283" i="55"/>
  <c r="K283" i="55"/>
  <c r="J283" i="55"/>
  <c r="H283" i="55"/>
  <c r="G283" i="55"/>
  <c r="F283" i="55"/>
  <c r="E283" i="55"/>
  <c r="D283" i="55"/>
  <c r="O282" i="55"/>
  <c r="L282" i="55"/>
  <c r="L281" i="55" s="1"/>
  <c r="I282" i="55"/>
  <c r="F282" i="55"/>
  <c r="F281" i="55" s="1"/>
  <c r="O281" i="55"/>
  <c r="N281" i="55"/>
  <c r="M281" i="55"/>
  <c r="K281" i="55"/>
  <c r="J281" i="55"/>
  <c r="I281" i="55"/>
  <c r="H281" i="55"/>
  <c r="G281" i="55"/>
  <c r="E281" i="55"/>
  <c r="D281" i="55"/>
  <c r="O280" i="55"/>
  <c r="L280" i="55"/>
  <c r="I280" i="55"/>
  <c r="F280" i="55"/>
  <c r="O279" i="55"/>
  <c r="L279" i="55"/>
  <c r="I279" i="55"/>
  <c r="F279" i="55"/>
  <c r="O278" i="55"/>
  <c r="L278" i="55"/>
  <c r="I278" i="55"/>
  <c r="F278" i="55"/>
  <c r="O277" i="55"/>
  <c r="L277" i="55"/>
  <c r="L276" i="55" s="1"/>
  <c r="I277" i="55"/>
  <c r="F277" i="55"/>
  <c r="O276" i="55"/>
  <c r="N276" i="55"/>
  <c r="M276" i="55"/>
  <c r="K276" i="55"/>
  <c r="J276" i="55"/>
  <c r="H276" i="55"/>
  <c r="G276" i="55"/>
  <c r="E276" i="55"/>
  <c r="D276" i="55"/>
  <c r="O275" i="55"/>
  <c r="L275" i="55"/>
  <c r="I275" i="55"/>
  <c r="F275" i="55"/>
  <c r="O274" i="55"/>
  <c r="L274" i="55"/>
  <c r="I274" i="55"/>
  <c r="F274" i="55"/>
  <c r="O273" i="55"/>
  <c r="L273" i="55"/>
  <c r="L272" i="55" s="1"/>
  <c r="I273" i="55"/>
  <c r="I272" i="55" s="1"/>
  <c r="F273" i="55"/>
  <c r="O272" i="55"/>
  <c r="N272" i="55"/>
  <c r="M272" i="55"/>
  <c r="K272" i="55"/>
  <c r="K270" i="55" s="1"/>
  <c r="J272" i="55"/>
  <c r="H272" i="55"/>
  <c r="G272" i="55"/>
  <c r="F272" i="55"/>
  <c r="E272" i="55"/>
  <c r="E270" i="55" s="1"/>
  <c r="D272" i="55"/>
  <c r="D270" i="55" s="1"/>
  <c r="D269" i="55" s="1"/>
  <c r="O271" i="55"/>
  <c r="L271" i="55"/>
  <c r="I271" i="55"/>
  <c r="F271" i="55"/>
  <c r="O268" i="55"/>
  <c r="L268" i="55"/>
  <c r="I268" i="55"/>
  <c r="F268" i="55"/>
  <c r="O267" i="55"/>
  <c r="L267" i="55"/>
  <c r="I267" i="55"/>
  <c r="F267" i="55"/>
  <c r="O266" i="55"/>
  <c r="L266" i="55"/>
  <c r="I266" i="55"/>
  <c r="F266" i="55"/>
  <c r="O265" i="55"/>
  <c r="L265" i="55"/>
  <c r="I265" i="55"/>
  <c r="I264" i="55" s="1"/>
  <c r="F265" i="55"/>
  <c r="N264" i="55"/>
  <c r="M264" i="55"/>
  <c r="K264" i="55"/>
  <c r="J264" i="55"/>
  <c r="H264" i="55"/>
  <c r="G264" i="55"/>
  <c r="E264" i="55"/>
  <c r="D264" i="55"/>
  <c r="O263" i="55"/>
  <c r="L263" i="55"/>
  <c r="I263" i="55"/>
  <c r="F263" i="55"/>
  <c r="O262" i="55"/>
  <c r="L262" i="55"/>
  <c r="I262" i="55"/>
  <c r="F262" i="55"/>
  <c r="O261" i="55"/>
  <c r="O260" i="55" s="1"/>
  <c r="L261" i="55"/>
  <c r="L260" i="55" s="1"/>
  <c r="I261" i="55"/>
  <c r="I260" i="55" s="1"/>
  <c r="I259" i="55" s="1"/>
  <c r="F261" i="55"/>
  <c r="N260" i="55"/>
  <c r="M260" i="55"/>
  <c r="M259" i="55" s="1"/>
  <c r="K260" i="55"/>
  <c r="K259" i="55" s="1"/>
  <c r="J260" i="55"/>
  <c r="J259" i="55" s="1"/>
  <c r="H260" i="55"/>
  <c r="G260" i="55"/>
  <c r="E260" i="55"/>
  <c r="E259" i="55" s="1"/>
  <c r="D260" i="55"/>
  <c r="D259" i="55" s="1"/>
  <c r="H259" i="55"/>
  <c r="O258" i="55"/>
  <c r="L258" i="55"/>
  <c r="I258" i="55"/>
  <c r="F258" i="55"/>
  <c r="O257" i="55"/>
  <c r="L257" i="55"/>
  <c r="I257" i="55"/>
  <c r="F257" i="55"/>
  <c r="O256" i="55"/>
  <c r="L256" i="55"/>
  <c r="I256" i="55"/>
  <c r="F256" i="55"/>
  <c r="O255" i="55"/>
  <c r="L255" i="55"/>
  <c r="I255" i="55"/>
  <c r="F255" i="55"/>
  <c r="O254" i="55"/>
  <c r="L254" i="55"/>
  <c r="I254" i="55"/>
  <c r="F254" i="55"/>
  <c r="O253" i="55"/>
  <c r="L253" i="55"/>
  <c r="I253" i="55"/>
  <c r="I252" i="55" s="1"/>
  <c r="F253" i="55"/>
  <c r="O252" i="55"/>
  <c r="O251" i="55" s="1"/>
  <c r="N252" i="55"/>
  <c r="N251" i="55" s="1"/>
  <c r="M252" i="55"/>
  <c r="K252" i="55"/>
  <c r="K251" i="55" s="1"/>
  <c r="J252" i="55"/>
  <c r="J251" i="55" s="1"/>
  <c r="H252" i="55"/>
  <c r="H251" i="55" s="1"/>
  <c r="G252" i="55"/>
  <c r="E252" i="55"/>
  <c r="E251" i="55" s="1"/>
  <c r="D252" i="55"/>
  <c r="D251" i="55" s="1"/>
  <c r="M251" i="55"/>
  <c r="G251" i="55"/>
  <c r="O250" i="55"/>
  <c r="L250" i="55"/>
  <c r="I250" i="55"/>
  <c r="F250" i="55"/>
  <c r="O249" i="55"/>
  <c r="L249" i="55"/>
  <c r="I249" i="55"/>
  <c r="F249" i="55"/>
  <c r="O248" i="55"/>
  <c r="L248" i="55"/>
  <c r="I248" i="55"/>
  <c r="F248" i="55"/>
  <c r="O247" i="55"/>
  <c r="L247" i="55"/>
  <c r="L246" i="55" s="1"/>
  <c r="I247" i="55"/>
  <c r="F247" i="55"/>
  <c r="N246" i="55"/>
  <c r="M246" i="55"/>
  <c r="K246" i="55"/>
  <c r="J246" i="55"/>
  <c r="H246" i="55"/>
  <c r="G246" i="55"/>
  <c r="E246" i="55"/>
  <c r="D246" i="55"/>
  <c r="O245" i="55"/>
  <c r="L245" i="55"/>
  <c r="I245" i="55"/>
  <c r="F245" i="55"/>
  <c r="O244" i="55"/>
  <c r="L244" i="55"/>
  <c r="I244" i="55"/>
  <c r="F244" i="55"/>
  <c r="C244" i="55" s="1"/>
  <c r="O243" i="55"/>
  <c r="L243" i="55"/>
  <c r="I243" i="55"/>
  <c r="F243" i="55"/>
  <c r="O242" i="55"/>
  <c r="L242" i="55"/>
  <c r="I242" i="55"/>
  <c r="F242" i="55"/>
  <c r="O241" i="55"/>
  <c r="L241" i="55"/>
  <c r="I241" i="55"/>
  <c r="F241" i="55"/>
  <c r="O240" i="55"/>
  <c r="L240" i="55"/>
  <c r="I240" i="55"/>
  <c r="F240" i="55"/>
  <c r="C240" i="55" s="1"/>
  <c r="O239" i="55"/>
  <c r="L239" i="55"/>
  <c r="L238" i="55" s="1"/>
  <c r="I239" i="55"/>
  <c r="F239" i="55"/>
  <c r="N238" i="55"/>
  <c r="M238" i="55"/>
  <c r="K238" i="55"/>
  <c r="J238" i="55"/>
  <c r="H238" i="55"/>
  <c r="G238" i="55"/>
  <c r="E238" i="55"/>
  <c r="D238" i="55"/>
  <c r="O237" i="55"/>
  <c r="L237" i="55"/>
  <c r="I237" i="55"/>
  <c r="F237" i="55"/>
  <c r="O236" i="55"/>
  <c r="O235" i="55" s="1"/>
  <c r="L236" i="55"/>
  <c r="L235" i="55" s="1"/>
  <c r="I236" i="55"/>
  <c r="F236" i="55"/>
  <c r="F235" i="55" s="1"/>
  <c r="N235" i="55"/>
  <c r="M235" i="55"/>
  <c r="K235" i="55"/>
  <c r="J235" i="55"/>
  <c r="H235" i="55"/>
  <c r="G235" i="55"/>
  <c r="E235" i="55"/>
  <c r="D235" i="55"/>
  <c r="O234" i="55"/>
  <c r="L234" i="55"/>
  <c r="L233" i="55" s="1"/>
  <c r="I234" i="55"/>
  <c r="I233" i="55" s="1"/>
  <c r="F234" i="55"/>
  <c r="O233" i="55"/>
  <c r="N233" i="55"/>
  <c r="M233" i="55"/>
  <c r="K233" i="55"/>
  <c r="K231" i="55" s="1"/>
  <c r="J233" i="55"/>
  <c r="H233" i="55"/>
  <c r="G233" i="55"/>
  <c r="F233" i="55"/>
  <c r="E233" i="55"/>
  <c r="D233" i="55"/>
  <c r="O232" i="55"/>
  <c r="L232" i="55"/>
  <c r="I232" i="55"/>
  <c r="F232" i="55"/>
  <c r="O229" i="55"/>
  <c r="L229" i="55"/>
  <c r="I229" i="55"/>
  <c r="F229" i="55"/>
  <c r="O228" i="55"/>
  <c r="L228" i="55"/>
  <c r="I228" i="55"/>
  <c r="I227" i="55" s="1"/>
  <c r="F228" i="55"/>
  <c r="F227" i="55" s="1"/>
  <c r="O227" i="55"/>
  <c r="N227" i="55"/>
  <c r="M227" i="55"/>
  <c r="K227" i="55"/>
  <c r="J227" i="55"/>
  <c r="H227" i="55"/>
  <c r="G227" i="55"/>
  <c r="E227" i="55"/>
  <c r="D227" i="55"/>
  <c r="O226" i="55"/>
  <c r="L226" i="55"/>
  <c r="I226" i="55"/>
  <c r="F226" i="55"/>
  <c r="O225" i="55"/>
  <c r="L225" i="55"/>
  <c r="I225" i="55"/>
  <c r="F225" i="55"/>
  <c r="O224" i="55"/>
  <c r="L224" i="55"/>
  <c r="I224" i="55"/>
  <c r="F224" i="55"/>
  <c r="C224" i="55" s="1"/>
  <c r="O223" i="55"/>
  <c r="L223" i="55"/>
  <c r="I223" i="55"/>
  <c r="F223" i="55"/>
  <c r="O222" i="55"/>
  <c r="L222" i="55"/>
  <c r="I222" i="55"/>
  <c r="F222" i="55"/>
  <c r="O221" i="55"/>
  <c r="L221" i="55"/>
  <c r="I221" i="55"/>
  <c r="F221" i="55"/>
  <c r="O220" i="55"/>
  <c r="L220" i="55"/>
  <c r="I220" i="55"/>
  <c r="F220" i="55"/>
  <c r="O219" i="55"/>
  <c r="L219" i="55"/>
  <c r="I219" i="55"/>
  <c r="F219" i="55"/>
  <c r="O218" i="55"/>
  <c r="L218" i="55"/>
  <c r="I218" i="55"/>
  <c r="F218" i="55"/>
  <c r="O217" i="55"/>
  <c r="L217" i="55"/>
  <c r="I217" i="55"/>
  <c r="F217" i="55"/>
  <c r="N216" i="55"/>
  <c r="M216" i="55"/>
  <c r="K216" i="55"/>
  <c r="J216" i="55"/>
  <c r="H216" i="55"/>
  <c r="G216" i="55"/>
  <c r="E216" i="55"/>
  <c r="D216" i="55"/>
  <c r="O215" i="55"/>
  <c r="L215" i="55"/>
  <c r="I215" i="55"/>
  <c r="F215" i="55"/>
  <c r="O214" i="55"/>
  <c r="L214" i="55"/>
  <c r="I214" i="55"/>
  <c r="F214" i="55"/>
  <c r="O213" i="55"/>
  <c r="L213" i="55"/>
  <c r="I213" i="55"/>
  <c r="F213" i="55"/>
  <c r="O212" i="55"/>
  <c r="L212" i="55"/>
  <c r="I212" i="55"/>
  <c r="F212" i="55"/>
  <c r="O211" i="55"/>
  <c r="L211" i="55"/>
  <c r="I211" i="55"/>
  <c r="F211" i="55"/>
  <c r="O210" i="55"/>
  <c r="L210" i="55"/>
  <c r="I210" i="55"/>
  <c r="F210" i="55"/>
  <c r="O209" i="55"/>
  <c r="L209" i="55"/>
  <c r="I209" i="55"/>
  <c r="F209" i="55"/>
  <c r="O208" i="55"/>
  <c r="L208" i="55"/>
  <c r="I208" i="55"/>
  <c r="F208" i="55"/>
  <c r="C208" i="55"/>
  <c r="O207" i="55"/>
  <c r="L207" i="55"/>
  <c r="I207" i="55"/>
  <c r="F207" i="55"/>
  <c r="C207" i="55" s="1"/>
  <c r="O206" i="55"/>
  <c r="L206" i="55"/>
  <c r="I206" i="55"/>
  <c r="F206" i="55"/>
  <c r="N205" i="55"/>
  <c r="M205" i="55"/>
  <c r="K205" i="55"/>
  <c r="J205" i="55"/>
  <c r="H205" i="55"/>
  <c r="G205" i="55"/>
  <c r="E205" i="55"/>
  <c r="E204" i="55" s="1"/>
  <c r="D205" i="55"/>
  <c r="O203" i="55"/>
  <c r="L203" i="55"/>
  <c r="I203" i="55"/>
  <c r="F203" i="55"/>
  <c r="O202" i="55"/>
  <c r="L202" i="55"/>
  <c r="I202" i="55"/>
  <c r="F202" i="55"/>
  <c r="O201" i="55"/>
  <c r="L201" i="55"/>
  <c r="I201" i="55"/>
  <c r="F201" i="55"/>
  <c r="O200" i="55"/>
  <c r="L200" i="55"/>
  <c r="I200" i="55"/>
  <c r="F200" i="55"/>
  <c r="O199" i="55"/>
  <c r="L199" i="55"/>
  <c r="L198" i="55" s="1"/>
  <c r="I199" i="55"/>
  <c r="I198" i="55" s="1"/>
  <c r="F199" i="55"/>
  <c r="N198" i="55"/>
  <c r="M198" i="55"/>
  <c r="M196" i="55" s="1"/>
  <c r="K198" i="55"/>
  <c r="J198" i="55"/>
  <c r="H198" i="55"/>
  <c r="H196" i="55" s="1"/>
  <c r="G198" i="55"/>
  <c r="E198" i="55"/>
  <c r="E196" i="55" s="1"/>
  <c r="D198" i="55"/>
  <c r="D196" i="55" s="1"/>
  <c r="O197" i="55"/>
  <c r="L197" i="55"/>
  <c r="I197" i="55"/>
  <c r="F197" i="55"/>
  <c r="N196" i="55"/>
  <c r="K196" i="55"/>
  <c r="J196" i="55"/>
  <c r="G196" i="55"/>
  <c r="O193" i="55"/>
  <c r="L193" i="55"/>
  <c r="I193" i="55"/>
  <c r="I192" i="55" s="1"/>
  <c r="I191" i="55" s="1"/>
  <c r="F193" i="55"/>
  <c r="O192" i="55"/>
  <c r="O191" i="55" s="1"/>
  <c r="N192" i="55"/>
  <c r="N191" i="55" s="1"/>
  <c r="M192" i="55"/>
  <c r="K192" i="55"/>
  <c r="K191" i="55" s="1"/>
  <c r="J192" i="55"/>
  <c r="J191" i="55" s="1"/>
  <c r="H192" i="55"/>
  <c r="H191" i="55" s="1"/>
  <c r="G192" i="55"/>
  <c r="G191" i="55" s="1"/>
  <c r="F192" i="55"/>
  <c r="F191" i="55" s="1"/>
  <c r="E192" i="55"/>
  <c r="E191" i="55" s="1"/>
  <c r="D192" i="55"/>
  <c r="D191" i="55" s="1"/>
  <c r="M191" i="55"/>
  <c r="O190" i="55"/>
  <c r="L190" i="55"/>
  <c r="I190" i="55"/>
  <c r="F190" i="55"/>
  <c r="O189" i="55"/>
  <c r="L189" i="55"/>
  <c r="I189" i="55"/>
  <c r="I188" i="55" s="1"/>
  <c r="F189" i="55"/>
  <c r="N188" i="55"/>
  <c r="M188" i="55"/>
  <c r="K188" i="55"/>
  <c r="K187" i="55" s="1"/>
  <c r="J188" i="55"/>
  <c r="J187" i="55" s="1"/>
  <c r="H188" i="55"/>
  <c r="G188" i="55"/>
  <c r="E188" i="55"/>
  <c r="D188" i="55"/>
  <c r="O186" i="55"/>
  <c r="L186" i="55"/>
  <c r="I186" i="55"/>
  <c r="F186" i="55"/>
  <c r="O185" i="55"/>
  <c r="L185" i="55"/>
  <c r="L184" i="55" s="1"/>
  <c r="I185" i="55"/>
  <c r="F185" i="55"/>
  <c r="N184" i="55"/>
  <c r="M184" i="55"/>
  <c r="K184" i="55"/>
  <c r="J184" i="55"/>
  <c r="H184" i="55"/>
  <c r="G184" i="55"/>
  <c r="E184" i="55"/>
  <c r="D184" i="55"/>
  <c r="O183" i="55"/>
  <c r="L183" i="55"/>
  <c r="I183" i="55"/>
  <c r="F183" i="55"/>
  <c r="O182" i="55"/>
  <c r="L182" i="55"/>
  <c r="I182" i="55"/>
  <c r="F182" i="55"/>
  <c r="O181" i="55"/>
  <c r="L181" i="55"/>
  <c r="I181" i="55"/>
  <c r="F181" i="55"/>
  <c r="O180" i="55"/>
  <c r="L180" i="55"/>
  <c r="I180" i="55"/>
  <c r="F180" i="55"/>
  <c r="N179" i="55"/>
  <c r="M179" i="55"/>
  <c r="K179" i="55"/>
  <c r="J179" i="55"/>
  <c r="H179" i="55"/>
  <c r="G179" i="55"/>
  <c r="E179" i="55"/>
  <c r="D179" i="55"/>
  <c r="O178" i="55"/>
  <c r="L178" i="55"/>
  <c r="I178" i="55"/>
  <c r="F178" i="55"/>
  <c r="O177" i="55"/>
  <c r="L177" i="55"/>
  <c r="I177" i="55"/>
  <c r="F177" i="55"/>
  <c r="O176" i="55"/>
  <c r="L176" i="55"/>
  <c r="I176" i="55"/>
  <c r="F176" i="55"/>
  <c r="N175" i="55"/>
  <c r="N174" i="55" s="1"/>
  <c r="N173" i="55" s="1"/>
  <c r="M175" i="55"/>
  <c r="K175" i="55"/>
  <c r="J175" i="55"/>
  <c r="J174" i="55" s="1"/>
  <c r="J173" i="55" s="1"/>
  <c r="H175" i="55"/>
  <c r="H174" i="55" s="1"/>
  <c r="G175" i="55"/>
  <c r="G174" i="55" s="1"/>
  <c r="G173" i="55" s="1"/>
  <c r="E175" i="55"/>
  <c r="D175" i="55"/>
  <c r="D174" i="55" s="1"/>
  <c r="D173" i="55" s="1"/>
  <c r="M174" i="55"/>
  <c r="K174" i="55"/>
  <c r="K173" i="55" s="1"/>
  <c r="E174" i="55"/>
  <c r="E173" i="55" s="1"/>
  <c r="H173" i="55"/>
  <c r="O172" i="55"/>
  <c r="L172" i="55"/>
  <c r="I172" i="55"/>
  <c r="F172" i="55"/>
  <c r="O171" i="55"/>
  <c r="L171" i="55"/>
  <c r="I171" i="55"/>
  <c r="F171" i="55"/>
  <c r="O170" i="55"/>
  <c r="L170" i="55"/>
  <c r="I170" i="55"/>
  <c r="F170" i="55"/>
  <c r="O169" i="55"/>
  <c r="L169" i="55"/>
  <c r="I169" i="55"/>
  <c r="F169" i="55"/>
  <c r="O168" i="55"/>
  <c r="L168" i="55"/>
  <c r="I168" i="55"/>
  <c r="F168" i="55"/>
  <c r="O167" i="55"/>
  <c r="L167" i="55"/>
  <c r="L166" i="55" s="1"/>
  <c r="L165" i="55" s="1"/>
  <c r="I167" i="55"/>
  <c r="F167" i="55"/>
  <c r="O166" i="55"/>
  <c r="O165" i="55" s="1"/>
  <c r="N166" i="55"/>
  <c r="M166" i="55"/>
  <c r="K166" i="55"/>
  <c r="J166" i="55"/>
  <c r="H166" i="55"/>
  <c r="G166" i="55"/>
  <c r="G165" i="55" s="1"/>
  <c r="E166" i="55"/>
  <c r="D166" i="55"/>
  <c r="D165" i="55" s="1"/>
  <c r="N165" i="55"/>
  <c r="M165" i="55"/>
  <c r="K165" i="55"/>
  <c r="J165" i="55"/>
  <c r="H165" i="55"/>
  <c r="E165" i="55"/>
  <c r="O164" i="55"/>
  <c r="L164" i="55"/>
  <c r="I164" i="55"/>
  <c r="F164" i="55"/>
  <c r="O163" i="55"/>
  <c r="L163" i="55"/>
  <c r="I163" i="55"/>
  <c r="F163" i="55"/>
  <c r="O162" i="55"/>
  <c r="L162" i="55"/>
  <c r="I162" i="55"/>
  <c r="F162" i="55"/>
  <c r="O161" i="55"/>
  <c r="O160" i="55" s="1"/>
  <c r="L161" i="55"/>
  <c r="L160" i="55" s="1"/>
  <c r="I161" i="55"/>
  <c r="I160" i="55" s="1"/>
  <c r="F161" i="55"/>
  <c r="N160" i="55"/>
  <c r="M160" i="55"/>
  <c r="K160" i="55"/>
  <c r="J160" i="55"/>
  <c r="H160" i="55"/>
  <c r="G160" i="55"/>
  <c r="E160" i="55"/>
  <c r="D160" i="55"/>
  <c r="O159" i="55"/>
  <c r="L159" i="55"/>
  <c r="I159" i="55"/>
  <c r="F159" i="55"/>
  <c r="O158" i="55"/>
  <c r="L158" i="55"/>
  <c r="I158" i="55"/>
  <c r="F158" i="55"/>
  <c r="O157" i="55"/>
  <c r="L157" i="55"/>
  <c r="I157" i="55"/>
  <c r="F157" i="55"/>
  <c r="O156" i="55"/>
  <c r="L156" i="55"/>
  <c r="I156" i="55"/>
  <c r="F156" i="55"/>
  <c r="O155" i="55"/>
  <c r="L155" i="55"/>
  <c r="I155" i="55"/>
  <c r="C155" i="55" s="1"/>
  <c r="F155" i="55"/>
  <c r="O154" i="55"/>
  <c r="L154" i="55"/>
  <c r="I154" i="55"/>
  <c r="F154" i="55"/>
  <c r="O153" i="55"/>
  <c r="L153" i="55"/>
  <c r="I153" i="55"/>
  <c r="C153" i="55" s="1"/>
  <c r="F153" i="55"/>
  <c r="O152" i="55"/>
  <c r="L152" i="55"/>
  <c r="L151" i="55" s="1"/>
  <c r="I152" i="55"/>
  <c r="F152" i="55"/>
  <c r="N151" i="55"/>
  <c r="M151" i="55"/>
  <c r="K151" i="55"/>
  <c r="J151" i="55"/>
  <c r="H151" i="55"/>
  <c r="G151" i="55"/>
  <c r="E151" i="55"/>
  <c r="D151" i="55"/>
  <c r="O150" i="55"/>
  <c r="L150" i="55"/>
  <c r="I150" i="55"/>
  <c r="F150" i="55"/>
  <c r="O149" i="55"/>
  <c r="L149" i="55"/>
  <c r="I149" i="55"/>
  <c r="F149" i="55"/>
  <c r="O148" i="55"/>
  <c r="L148" i="55"/>
  <c r="I148" i="55"/>
  <c r="F148" i="55"/>
  <c r="O147" i="55"/>
  <c r="L147" i="55"/>
  <c r="I147" i="55"/>
  <c r="F147" i="55"/>
  <c r="O146" i="55"/>
  <c r="L146" i="55"/>
  <c r="I146" i="55"/>
  <c r="F146" i="55"/>
  <c r="O145" i="55"/>
  <c r="L145" i="55"/>
  <c r="I145" i="55"/>
  <c r="I144" i="55" s="1"/>
  <c r="F145" i="55"/>
  <c r="N144" i="55"/>
  <c r="M144" i="55"/>
  <c r="K144" i="55"/>
  <c r="J144" i="55"/>
  <c r="H144" i="55"/>
  <c r="G144" i="55"/>
  <c r="E144" i="55"/>
  <c r="D144" i="55"/>
  <c r="O143" i="55"/>
  <c r="L143" i="55"/>
  <c r="I143" i="55"/>
  <c r="F143" i="55"/>
  <c r="O142" i="55"/>
  <c r="L142" i="55"/>
  <c r="L141" i="55" s="1"/>
  <c r="I142" i="55"/>
  <c r="I141" i="55" s="1"/>
  <c r="F142" i="55"/>
  <c r="O141" i="55"/>
  <c r="N141" i="55"/>
  <c r="M141" i="55"/>
  <c r="K141" i="55"/>
  <c r="J141" i="55"/>
  <c r="H141" i="55"/>
  <c r="G141" i="55"/>
  <c r="F141" i="55"/>
  <c r="E141" i="55"/>
  <c r="D141" i="55"/>
  <c r="O140" i="55"/>
  <c r="L140" i="55"/>
  <c r="I140" i="55"/>
  <c r="F140" i="55"/>
  <c r="O139" i="55"/>
  <c r="L139" i="55"/>
  <c r="I139" i="55"/>
  <c r="F139" i="55"/>
  <c r="O138" i="55"/>
  <c r="L138" i="55"/>
  <c r="I138" i="55"/>
  <c r="F138" i="55"/>
  <c r="O137" i="55"/>
  <c r="O136" i="55" s="1"/>
  <c r="L137" i="55"/>
  <c r="L136" i="55" s="1"/>
  <c r="I137" i="55"/>
  <c r="F137" i="55"/>
  <c r="F136" i="55" s="1"/>
  <c r="N136" i="55"/>
  <c r="M136" i="55"/>
  <c r="K136" i="55"/>
  <c r="J136" i="55"/>
  <c r="H136" i="55"/>
  <c r="G136" i="55"/>
  <c r="E136" i="55"/>
  <c r="D136" i="55"/>
  <c r="O135" i="55"/>
  <c r="L135" i="55"/>
  <c r="I135" i="55"/>
  <c r="F135" i="55"/>
  <c r="O134" i="55"/>
  <c r="L134" i="55"/>
  <c r="I134" i="55"/>
  <c r="F134" i="55"/>
  <c r="O133" i="55"/>
  <c r="L133" i="55"/>
  <c r="I133" i="55"/>
  <c r="F133" i="55"/>
  <c r="O132" i="55"/>
  <c r="L132" i="55"/>
  <c r="I132" i="55"/>
  <c r="I131" i="55" s="1"/>
  <c r="F132" i="55"/>
  <c r="N131" i="55"/>
  <c r="M131" i="55"/>
  <c r="K131" i="55"/>
  <c r="J131" i="55"/>
  <c r="H131" i="55"/>
  <c r="G131" i="55"/>
  <c r="E131" i="55"/>
  <c r="D131" i="55"/>
  <c r="J130" i="55"/>
  <c r="O129" i="55"/>
  <c r="O128" i="55" s="1"/>
  <c r="L129" i="55"/>
  <c r="L128" i="55" s="1"/>
  <c r="I129" i="55"/>
  <c r="I128" i="55" s="1"/>
  <c r="F129" i="55"/>
  <c r="C129" i="55" s="1"/>
  <c r="N128" i="55"/>
  <c r="M128" i="55"/>
  <c r="K128" i="55"/>
  <c r="J128" i="55"/>
  <c r="H128" i="55"/>
  <c r="G128" i="55"/>
  <c r="F128" i="55"/>
  <c r="E128" i="55"/>
  <c r="D128" i="55"/>
  <c r="O127" i="55"/>
  <c r="L127" i="55"/>
  <c r="I127" i="55"/>
  <c r="F127" i="55"/>
  <c r="O126" i="55"/>
  <c r="L126" i="55"/>
  <c r="I126" i="55"/>
  <c r="F126" i="55"/>
  <c r="O125" i="55"/>
  <c r="L125" i="55"/>
  <c r="I125" i="55"/>
  <c r="F125" i="55"/>
  <c r="O124" i="55"/>
  <c r="L124" i="55"/>
  <c r="I124" i="55"/>
  <c r="F124" i="55"/>
  <c r="O123" i="55"/>
  <c r="L123" i="55"/>
  <c r="I123" i="55"/>
  <c r="F123" i="55"/>
  <c r="N122" i="55"/>
  <c r="M122" i="55"/>
  <c r="K122" i="55"/>
  <c r="J122" i="55"/>
  <c r="H122" i="55"/>
  <c r="G122" i="55"/>
  <c r="E122" i="55"/>
  <c r="D122" i="55"/>
  <c r="O121" i="55"/>
  <c r="L121" i="55"/>
  <c r="I121" i="55"/>
  <c r="F121" i="55"/>
  <c r="O120" i="55"/>
  <c r="L120" i="55"/>
  <c r="I120" i="55"/>
  <c r="F120" i="55"/>
  <c r="O119" i="55"/>
  <c r="L119" i="55"/>
  <c r="I119" i="55"/>
  <c r="F119" i="55"/>
  <c r="O118" i="55"/>
  <c r="L118" i="55"/>
  <c r="I118" i="55"/>
  <c r="F118" i="55"/>
  <c r="O117" i="55"/>
  <c r="L117" i="55"/>
  <c r="I117" i="55"/>
  <c r="F117" i="55"/>
  <c r="N116" i="55"/>
  <c r="M116" i="55"/>
  <c r="K116" i="55"/>
  <c r="J116" i="55"/>
  <c r="H116" i="55"/>
  <c r="G116" i="55"/>
  <c r="E116" i="55"/>
  <c r="D116" i="55"/>
  <c r="O115" i="55"/>
  <c r="L115" i="55"/>
  <c r="I115" i="55"/>
  <c r="F115" i="55"/>
  <c r="O114" i="55"/>
  <c r="L114" i="55"/>
  <c r="I114" i="55"/>
  <c r="F114" i="55"/>
  <c r="O113" i="55"/>
  <c r="O112" i="55" s="1"/>
  <c r="L113" i="55"/>
  <c r="I113" i="55"/>
  <c r="F113" i="55"/>
  <c r="F112" i="55" s="1"/>
  <c r="N112" i="55"/>
  <c r="M112" i="55"/>
  <c r="K112" i="55"/>
  <c r="J112" i="55"/>
  <c r="H112" i="55"/>
  <c r="G112" i="55"/>
  <c r="E112" i="55"/>
  <c r="D112" i="55"/>
  <c r="O111" i="55"/>
  <c r="L111" i="55"/>
  <c r="I111" i="55"/>
  <c r="F111" i="55"/>
  <c r="O110" i="55"/>
  <c r="L110" i="55"/>
  <c r="I110" i="55"/>
  <c r="F110" i="55"/>
  <c r="O109" i="55"/>
  <c r="L109" i="55"/>
  <c r="I109" i="55"/>
  <c r="F109" i="55"/>
  <c r="O108" i="55"/>
  <c r="L108" i="55"/>
  <c r="I108" i="55"/>
  <c r="F108" i="55"/>
  <c r="O107" i="55"/>
  <c r="L107" i="55"/>
  <c r="I107" i="55"/>
  <c r="C107" i="55" s="1"/>
  <c r="F107" i="55"/>
  <c r="O106" i="55"/>
  <c r="L106" i="55"/>
  <c r="I106" i="55"/>
  <c r="F106" i="55"/>
  <c r="O105" i="55"/>
  <c r="L105" i="55"/>
  <c r="I105" i="55"/>
  <c r="C105" i="55" s="1"/>
  <c r="F105" i="55"/>
  <c r="O104" i="55"/>
  <c r="L104" i="55"/>
  <c r="I104" i="55"/>
  <c r="F104" i="55"/>
  <c r="N103" i="55"/>
  <c r="M103" i="55"/>
  <c r="K103" i="55"/>
  <c r="J103" i="55"/>
  <c r="H103" i="55"/>
  <c r="G103" i="55"/>
  <c r="E103" i="55"/>
  <c r="D103" i="55"/>
  <c r="O102" i="55"/>
  <c r="L102" i="55"/>
  <c r="I102" i="55"/>
  <c r="F102" i="55"/>
  <c r="O101" i="55"/>
  <c r="L101" i="55"/>
  <c r="I101" i="55"/>
  <c r="F101" i="55"/>
  <c r="O100" i="55"/>
  <c r="L100" i="55"/>
  <c r="I100" i="55"/>
  <c r="F100" i="55"/>
  <c r="O99" i="55"/>
  <c r="L99" i="55"/>
  <c r="I99" i="55"/>
  <c r="F99" i="55"/>
  <c r="O98" i="55"/>
  <c r="L98" i="55"/>
  <c r="I98" i="55"/>
  <c r="F98" i="55"/>
  <c r="O97" i="55"/>
  <c r="L97" i="55"/>
  <c r="I97" i="55"/>
  <c r="F97" i="55"/>
  <c r="O96" i="55"/>
  <c r="L96" i="55"/>
  <c r="I96" i="55"/>
  <c r="F96" i="55"/>
  <c r="N95" i="55"/>
  <c r="M95" i="55"/>
  <c r="K95" i="55"/>
  <c r="J95" i="55"/>
  <c r="H95" i="55"/>
  <c r="G95" i="55"/>
  <c r="E95" i="55"/>
  <c r="D95" i="55"/>
  <c r="O94" i="55"/>
  <c r="L94" i="55"/>
  <c r="I94" i="55"/>
  <c r="F94" i="55"/>
  <c r="O93" i="55"/>
  <c r="L93" i="55"/>
  <c r="I93" i="55"/>
  <c r="C93" i="55" s="1"/>
  <c r="F93" i="55"/>
  <c r="O92" i="55"/>
  <c r="L92" i="55"/>
  <c r="I92" i="55"/>
  <c r="F92" i="55"/>
  <c r="O91" i="55"/>
  <c r="L91" i="55"/>
  <c r="I91" i="55"/>
  <c r="F91" i="55"/>
  <c r="O90" i="55"/>
  <c r="L90" i="55"/>
  <c r="I90" i="55"/>
  <c r="F90" i="55"/>
  <c r="N89" i="55"/>
  <c r="M89" i="55"/>
  <c r="K89" i="55"/>
  <c r="J89" i="55"/>
  <c r="H89" i="55"/>
  <c r="G89" i="55"/>
  <c r="E89" i="55"/>
  <c r="D89" i="55"/>
  <c r="O88" i="55"/>
  <c r="L88" i="55"/>
  <c r="I88" i="55"/>
  <c r="F88" i="55"/>
  <c r="O87" i="55"/>
  <c r="L87" i="55"/>
  <c r="I87" i="55"/>
  <c r="F87" i="55"/>
  <c r="O86" i="55"/>
  <c r="L86" i="55"/>
  <c r="I86" i="55"/>
  <c r="F86" i="55"/>
  <c r="O85" i="55"/>
  <c r="O84" i="55" s="1"/>
  <c r="L85" i="55"/>
  <c r="I85" i="55"/>
  <c r="F85" i="55"/>
  <c r="N84" i="55"/>
  <c r="M84" i="55"/>
  <c r="K84" i="55"/>
  <c r="J84" i="55"/>
  <c r="H84" i="55"/>
  <c r="H83" i="55" s="1"/>
  <c r="G84" i="55"/>
  <c r="E84" i="55"/>
  <c r="D84" i="55"/>
  <c r="O82" i="55"/>
  <c r="L82" i="55"/>
  <c r="I82" i="55"/>
  <c r="F82" i="55"/>
  <c r="O81" i="55"/>
  <c r="O80" i="55" s="1"/>
  <c r="L81" i="55"/>
  <c r="I81" i="55"/>
  <c r="F81" i="55"/>
  <c r="N80" i="55"/>
  <c r="M80" i="55"/>
  <c r="K80" i="55"/>
  <c r="J80" i="55"/>
  <c r="H80" i="55"/>
  <c r="G80" i="55"/>
  <c r="F80" i="55"/>
  <c r="E80" i="55"/>
  <c r="D80" i="55"/>
  <c r="O79" i="55"/>
  <c r="L79" i="55"/>
  <c r="I79" i="55"/>
  <c r="F79" i="55"/>
  <c r="O78" i="55"/>
  <c r="L78" i="55"/>
  <c r="L77" i="55" s="1"/>
  <c r="I78" i="55"/>
  <c r="I77" i="55" s="1"/>
  <c r="F78" i="55"/>
  <c r="O77" i="55"/>
  <c r="N77" i="55"/>
  <c r="N76" i="55" s="1"/>
  <c r="M77" i="55"/>
  <c r="K77" i="55"/>
  <c r="K76" i="55" s="1"/>
  <c r="J77" i="55"/>
  <c r="H77" i="55"/>
  <c r="G77" i="55"/>
  <c r="G76" i="55" s="1"/>
  <c r="F77" i="55"/>
  <c r="F76" i="55" s="1"/>
  <c r="E77" i="55"/>
  <c r="E76" i="55" s="1"/>
  <c r="D77" i="55"/>
  <c r="O74" i="55"/>
  <c r="L74" i="55"/>
  <c r="I74" i="55"/>
  <c r="F74" i="55"/>
  <c r="O73" i="55"/>
  <c r="L73" i="55"/>
  <c r="I73" i="55"/>
  <c r="F73" i="55"/>
  <c r="O72" i="55"/>
  <c r="L72" i="55"/>
  <c r="I72" i="55"/>
  <c r="F72" i="55"/>
  <c r="O71" i="55"/>
  <c r="L71" i="55"/>
  <c r="I71" i="55"/>
  <c r="F71" i="55"/>
  <c r="O70" i="55"/>
  <c r="L70" i="55"/>
  <c r="I70" i="55"/>
  <c r="F70" i="55"/>
  <c r="N69" i="55"/>
  <c r="M69" i="55"/>
  <c r="K69" i="55"/>
  <c r="K67" i="55" s="1"/>
  <c r="J69" i="55"/>
  <c r="J67" i="55" s="1"/>
  <c r="H69" i="55"/>
  <c r="H67" i="55" s="1"/>
  <c r="G69" i="55"/>
  <c r="G67" i="55" s="1"/>
  <c r="E69" i="55"/>
  <c r="D69" i="55"/>
  <c r="D67" i="55" s="1"/>
  <c r="O68" i="55"/>
  <c r="L68" i="55"/>
  <c r="I68" i="55"/>
  <c r="F68" i="55"/>
  <c r="N67" i="55"/>
  <c r="M67" i="55"/>
  <c r="E67" i="55"/>
  <c r="O66" i="55"/>
  <c r="L66" i="55"/>
  <c r="I66" i="55"/>
  <c r="F66" i="55"/>
  <c r="O65" i="55"/>
  <c r="L65" i="55"/>
  <c r="I65" i="55"/>
  <c r="F65" i="55"/>
  <c r="O64" i="55"/>
  <c r="L64" i="55"/>
  <c r="I64" i="55"/>
  <c r="F64" i="55"/>
  <c r="O63" i="55"/>
  <c r="L63" i="55"/>
  <c r="I63" i="55"/>
  <c r="F63" i="55"/>
  <c r="O62" i="55"/>
  <c r="L62" i="55"/>
  <c r="I62" i="55"/>
  <c r="F62" i="55"/>
  <c r="O61" i="55"/>
  <c r="C61" i="55" s="1"/>
  <c r="L61" i="55"/>
  <c r="I61" i="55"/>
  <c r="F61" i="55"/>
  <c r="O60" i="55"/>
  <c r="L60" i="55"/>
  <c r="I60" i="55"/>
  <c r="F60" i="55"/>
  <c r="O59" i="55"/>
  <c r="L59" i="55"/>
  <c r="I59" i="55"/>
  <c r="I58" i="55" s="1"/>
  <c r="F59" i="55"/>
  <c r="F58" i="55" s="1"/>
  <c r="N58" i="55"/>
  <c r="M58" i="55"/>
  <c r="K58" i="55"/>
  <c r="J58" i="55"/>
  <c r="H58" i="55"/>
  <c r="G58" i="55"/>
  <c r="E58" i="55"/>
  <c r="D58" i="55"/>
  <c r="O57" i="55"/>
  <c r="L57" i="55"/>
  <c r="I57" i="55"/>
  <c r="F57" i="55"/>
  <c r="O56" i="55"/>
  <c r="L56" i="55"/>
  <c r="L55" i="55" s="1"/>
  <c r="I56" i="55"/>
  <c r="F56" i="55"/>
  <c r="N55" i="55"/>
  <c r="N54" i="55" s="1"/>
  <c r="M55" i="55"/>
  <c r="M54" i="55" s="1"/>
  <c r="K55" i="55"/>
  <c r="J55" i="55"/>
  <c r="I55" i="55"/>
  <c r="H55" i="55"/>
  <c r="G55" i="55"/>
  <c r="E55" i="55"/>
  <c r="D55" i="55"/>
  <c r="D54" i="55" s="1"/>
  <c r="D53" i="55" s="1"/>
  <c r="K54" i="55"/>
  <c r="K53" i="55" s="1"/>
  <c r="G54" i="55"/>
  <c r="G53" i="55" s="1"/>
  <c r="O47" i="55"/>
  <c r="C47" i="55" s="1"/>
  <c r="O46" i="55"/>
  <c r="C46" i="55" s="1"/>
  <c r="N45" i="55"/>
  <c r="M45" i="55"/>
  <c r="L44" i="55"/>
  <c r="L43" i="55" s="1"/>
  <c r="I44" i="55"/>
  <c r="I43" i="55" s="1"/>
  <c r="F44" i="55"/>
  <c r="K43" i="55"/>
  <c r="J43" i="55"/>
  <c r="H43" i="55"/>
  <c r="G43" i="55"/>
  <c r="E43" i="55"/>
  <c r="D43" i="55"/>
  <c r="F42" i="55"/>
  <c r="C42" i="55" s="1"/>
  <c r="E41" i="55"/>
  <c r="D41" i="55"/>
  <c r="L40" i="55"/>
  <c r="C40" i="55" s="1"/>
  <c r="L39" i="55"/>
  <c r="C39" i="55" s="1"/>
  <c r="L38" i="55"/>
  <c r="C38" i="55" s="1"/>
  <c r="L37" i="55"/>
  <c r="C37" i="55" s="1"/>
  <c r="K36" i="55"/>
  <c r="J36" i="55"/>
  <c r="L35" i="55"/>
  <c r="C35" i="55" s="1"/>
  <c r="L34" i="55"/>
  <c r="C34" i="55" s="1"/>
  <c r="K33" i="55"/>
  <c r="J33" i="55"/>
  <c r="L32" i="55"/>
  <c r="C32" i="55" s="1"/>
  <c r="K31" i="55"/>
  <c r="J31" i="55"/>
  <c r="J26" i="55" s="1"/>
  <c r="L30" i="55"/>
  <c r="C30" i="55" s="1"/>
  <c r="L29" i="55"/>
  <c r="C29" i="55" s="1"/>
  <c r="L28" i="55"/>
  <c r="C28" i="55" s="1"/>
  <c r="K27" i="55"/>
  <c r="J27" i="55"/>
  <c r="F25" i="55"/>
  <c r="C25" i="55" s="1"/>
  <c r="I24" i="55"/>
  <c r="F24" i="55"/>
  <c r="O23" i="55"/>
  <c r="L23" i="55"/>
  <c r="I23" i="55"/>
  <c r="F23" i="55"/>
  <c r="O22" i="55"/>
  <c r="O21" i="55" s="1"/>
  <c r="L22" i="55"/>
  <c r="I22" i="55"/>
  <c r="I21" i="55" s="1"/>
  <c r="F22" i="55"/>
  <c r="N21" i="55"/>
  <c r="M21" i="55"/>
  <c r="M289" i="55" s="1"/>
  <c r="L21" i="55"/>
  <c r="K21" i="55"/>
  <c r="J21" i="55"/>
  <c r="J289" i="55" s="1"/>
  <c r="H21" i="55"/>
  <c r="G21" i="55"/>
  <c r="G289" i="55" s="1"/>
  <c r="F21" i="55"/>
  <c r="E21" i="55"/>
  <c r="E289" i="55" s="1"/>
  <c r="E288" i="55" s="1"/>
  <c r="D21" i="55"/>
  <c r="M20" i="55"/>
  <c r="E20" i="55"/>
  <c r="H54" i="55" l="1"/>
  <c r="C81" i="55"/>
  <c r="C137" i="55"/>
  <c r="C292" i="55"/>
  <c r="C296" i="55"/>
  <c r="C298" i="55"/>
  <c r="L116" i="55"/>
  <c r="L131" i="55"/>
  <c r="C190" i="55"/>
  <c r="C271" i="55"/>
  <c r="H270" i="55"/>
  <c r="H269" i="55" s="1"/>
  <c r="N270" i="55"/>
  <c r="N269" i="55" s="1"/>
  <c r="L270" i="55"/>
  <c r="M270" i="55"/>
  <c r="M269" i="55" s="1"/>
  <c r="C161" i="55"/>
  <c r="N187" i="55"/>
  <c r="C200" i="55"/>
  <c r="C121" i="55"/>
  <c r="K269" i="55"/>
  <c r="H53" i="55"/>
  <c r="K26" i="55"/>
  <c r="K20" i="55" s="1"/>
  <c r="J54" i="55"/>
  <c r="J53" i="55" s="1"/>
  <c r="C60" i="55"/>
  <c r="M76" i="55"/>
  <c r="I80" i="55"/>
  <c r="I76" i="55" s="1"/>
  <c r="C85" i="55"/>
  <c r="C86" i="55"/>
  <c r="G83" i="55"/>
  <c r="C117" i="55"/>
  <c r="C119" i="55"/>
  <c r="N130" i="55"/>
  <c r="L144" i="55"/>
  <c r="F160" i="55"/>
  <c r="C163" i="55"/>
  <c r="O188" i="55"/>
  <c r="O187" i="55" s="1"/>
  <c r="C201" i="55"/>
  <c r="I205" i="55"/>
  <c r="C220" i="55"/>
  <c r="C223" i="55"/>
  <c r="O216" i="55"/>
  <c r="H204" i="55"/>
  <c r="I238" i="55"/>
  <c r="C268" i="55"/>
  <c r="C293" i="55"/>
  <c r="E83" i="55"/>
  <c r="L269" i="55"/>
  <c r="J288" i="55"/>
  <c r="C57" i="55"/>
  <c r="D76" i="55"/>
  <c r="H76" i="55"/>
  <c r="C77" i="55"/>
  <c r="C101" i="55"/>
  <c r="C113" i="55"/>
  <c r="L112" i="55"/>
  <c r="C125" i="55"/>
  <c r="C133" i="55"/>
  <c r="C145" i="55"/>
  <c r="G187" i="55"/>
  <c r="L196" i="55"/>
  <c r="C248" i="55"/>
  <c r="C256" i="55"/>
  <c r="C284" i="55"/>
  <c r="G20" i="55"/>
  <c r="F289" i="55"/>
  <c r="K289" i="55"/>
  <c r="K288" i="55" s="1"/>
  <c r="C44" i="55"/>
  <c r="C65" i="55"/>
  <c r="C66" i="55"/>
  <c r="C73" i="55"/>
  <c r="C74" i="55"/>
  <c r="C97" i="55"/>
  <c r="C100" i="55"/>
  <c r="C109" i="55"/>
  <c r="C110" i="55"/>
  <c r="G130" i="55"/>
  <c r="C149" i="55"/>
  <c r="C157" i="55"/>
  <c r="C158" i="55"/>
  <c r="C171" i="55"/>
  <c r="O184" i="55"/>
  <c r="M187" i="55"/>
  <c r="N204" i="55"/>
  <c r="N195" i="55" s="1"/>
  <c r="C212" i="55"/>
  <c r="G231" i="55"/>
  <c r="M231" i="55"/>
  <c r="M230" i="55" s="1"/>
  <c r="C236" i="55"/>
  <c r="E269" i="55"/>
  <c r="C280" i="55"/>
  <c r="N83" i="55"/>
  <c r="I290" i="55"/>
  <c r="G288" i="55"/>
  <c r="C23" i="55"/>
  <c r="L31" i="55"/>
  <c r="C31" i="55" s="1"/>
  <c r="E54" i="55"/>
  <c r="E53" i="55" s="1"/>
  <c r="C63" i="55"/>
  <c r="C64" i="55"/>
  <c r="C71" i="55"/>
  <c r="O69" i="55"/>
  <c r="O67" i="55" s="1"/>
  <c r="J76" i="55"/>
  <c r="O76" i="55"/>
  <c r="D83" i="55"/>
  <c r="M83" i="55"/>
  <c r="C99" i="55"/>
  <c r="I103" i="55"/>
  <c r="C111" i="55"/>
  <c r="I116" i="55"/>
  <c r="J83" i="55"/>
  <c r="C123" i="55"/>
  <c r="C124" i="55"/>
  <c r="O122" i="55"/>
  <c r="O131" i="55"/>
  <c r="C138" i="55"/>
  <c r="C140" i="55"/>
  <c r="C141" i="55"/>
  <c r="C146" i="55"/>
  <c r="C159" i="55"/>
  <c r="F175" i="55"/>
  <c r="F179" i="55"/>
  <c r="C183" i="55"/>
  <c r="E195" i="55"/>
  <c r="C211" i="55"/>
  <c r="C221" i="55"/>
  <c r="D204" i="55"/>
  <c r="D195" i="55" s="1"/>
  <c r="N231" i="55"/>
  <c r="C255" i="55"/>
  <c r="O264" i="55"/>
  <c r="O259" i="55" s="1"/>
  <c r="C272" i="55"/>
  <c r="L290" i="55"/>
  <c r="C22" i="55"/>
  <c r="L130" i="55"/>
  <c r="E187" i="55"/>
  <c r="D289" i="55"/>
  <c r="D288" i="55" s="1"/>
  <c r="H289" i="55"/>
  <c r="H288" i="55" s="1"/>
  <c r="C24" i="55"/>
  <c r="F43" i="55"/>
  <c r="C43" i="55" s="1"/>
  <c r="O55" i="55"/>
  <c r="I69" i="55"/>
  <c r="I67" i="55" s="1"/>
  <c r="C87" i="55"/>
  <c r="C91" i="55"/>
  <c r="O89" i="55"/>
  <c r="C134" i="55"/>
  <c r="C135" i="55"/>
  <c r="D130" i="55"/>
  <c r="H130" i="55"/>
  <c r="I136" i="55"/>
  <c r="C136" i="55" s="1"/>
  <c r="C147" i="55"/>
  <c r="O151" i="55"/>
  <c r="C170" i="55"/>
  <c r="C176" i="55"/>
  <c r="C178" i="55"/>
  <c r="C180" i="55"/>
  <c r="C182" i="55"/>
  <c r="C186" i="55"/>
  <c r="L188" i="55"/>
  <c r="M204" i="55"/>
  <c r="M195" i="55" s="1"/>
  <c r="M194" i="55" s="1"/>
  <c r="C209" i="55"/>
  <c r="C215" i="55"/>
  <c r="C225" i="55"/>
  <c r="J231" i="55"/>
  <c r="C239" i="55"/>
  <c r="C275" i="55"/>
  <c r="C285" i="55"/>
  <c r="L122" i="55"/>
  <c r="N289" i="55"/>
  <c r="N288" i="55" s="1"/>
  <c r="N53" i="55"/>
  <c r="C82" i="55"/>
  <c r="I84" i="55"/>
  <c r="K83" i="55"/>
  <c r="I89" i="55"/>
  <c r="O95" i="55"/>
  <c r="C102" i="55"/>
  <c r="C106" i="55"/>
  <c r="C108" i="55"/>
  <c r="C126" i="55"/>
  <c r="K130" i="55"/>
  <c r="C143" i="55"/>
  <c r="C154" i="55"/>
  <c r="C156" i="55"/>
  <c r="C162" i="55"/>
  <c r="C164" i="55"/>
  <c r="L175" i="55"/>
  <c r="L179" i="55"/>
  <c r="I187" i="55"/>
  <c r="D187" i="55"/>
  <c r="H187" i="55"/>
  <c r="H195" i="55"/>
  <c r="C203" i="55"/>
  <c r="C213" i="55"/>
  <c r="C219" i="55"/>
  <c r="G204" i="55"/>
  <c r="G195" i="55" s="1"/>
  <c r="K204" i="55"/>
  <c r="K195" i="55" s="1"/>
  <c r="C232" i="55"/>
  <c r="D231" i="55"/>
  <c r="D230" i="55" s="1"/>
  <c r="C243" i="55"/>
  <c r="I246" i="55"/>
  <c r="N259" i="55"/>
  <c r="L264" i="55"/>
  <c r="L259" i="55" s="1"/>
  <c r="G270" i="55"/>
  <c r="G269" i="55" s="1"/>
  <c r="C279" i="55"/>
  <c r="I283" i="55"/>
  <c r="I289" i="55" s="1"/>
  <c r="I288" i="55" s="1"/>
  <c r="C295" i="55"/>
  <c r="O289" i="55"/>
  <c r="I20" i="55"/>
  <c r="L27" i="55"/>
  <c r="L33" i="55"/>
  <c r="C33" i="55" s="1"/>
  <c r="L36" i="55"/>
  <c r="C36" i="55" s="1"/>
  <c r="F41" i="55"/>
  <c r="C41" i="55" s="1"/>
  <c r="O45" i="55"/>
  <c r="O20" i="55" s="1"/>
  <c r="L58" i="55"/>
  <c r="L54" i="55" s="1"/>
  <c r="C62" i="55"/>
  <c r="C72" i="55"/>
  <c r="F69" i="55"/>
  <c r="C92" i="55"/>
  <c r="F89" i="55"/>
  <c r="C120" i="55"/>
  <c r="F116" i="55"/>
  <c r="C148" i="55"/>
  <c r="F144" i="55"/>
  <c r="D20" i="55"/>
  <c r="H20" i="55"/>
  <c r="C21" i="55"/>
  <c r="I54" i="55"/>
  <c r="M53" i="55"/>
  <c r="C59" i="55"/>
  <c r="O58" i="55"/>
  <c r="C79" i="55"/>
  <c r="L80" i="55"/>
  <c r="C94" i="55"/>
  <c r="I95" i="55"/>
  <c r="L95" i="55"/>
  <c r="C98" i="55"/>
  <c r="C104" i="55"/>
  <c r="F103" i="55"/>
  <c r="O103" i="55"/>
  <c r="C118" i="55"/>
  <c r="M130" i="55"/>
  <c r="C150" i="55"/>
  <c r="I151" i="55"/>
  <c r="C167" i="55"/>
  <c r="I184" i="55"/>
  <c r="C58" i="55"/>
  <c r="C68" i="55"/>
  <c r="F67" i="55"/>
  <c r="C70" i="55"/>
  <c r="L69" i="55"/>
  <c r="L67" i="55" s="1"/>
  <c r="G75" i="55"/>
  <c r="L84" i="55"/>
  <c r="C88" i="55"/>
  <c r="F84" i="55"/>
  <c r="C90" i="55"/>
  <c r="L89" i="55"/>
  <c r="C96" i="55"/>
  <c r="F95" i="55"/>
  <c r="C114" i="55"/>
  <c r="C142" i="55"/>
  <c r="C152" i="55"/>
  <c r="F151" i="55"/>
  <c r="C160" i="55"/>
  <c r="C168" i="55"/>
  <c r="I166" i="55"/>
  <c r="I165" i="55" s="1"/>
  <c r="C189" i="55"/>
  <c r="F188" i="55"/>
  <c r="I196" i="55"/>
  <c r="C197" i="55"/>
  <c r="J20" i="55"/>
  <c r="N20" i="55"/>
  <c r="M288" i="55"/>
  <c r="C56" i="55"/>
  <c r="F55" i="55"/>
  <c r="L103" i="55"/>
  <c r="C115" i="55"/>
  <c r="I112" i="55"/>
  <c r="O116" i="55"/>
  <c r="F122" i="55"/>
  <c r="I122" i="55"/>
  <c r="C127" i="55"/>
  <c r="C128" i="55"/>
  <c r="E130" i="55"/>
  <c r="E75" i="55" s="1"/>
  <c r="C132" i="55"/>
  <c r="F131" i="55"/>
  <c r="C139" i="55"/>
  <c r="O144" i="55"/>
  <c r="C172" i="55"/>
  <c r="F246" i="55"/>
  <c r="C247" i="55"/>
  <c r="C78" i="55"/>
  <c r="M173" i="55"/>
  <c r="O175" i="55"/>
  <c r="O179" i="55"/>
  <c r="F198" i="55"/>
  <c r="C199" i="55"/>
  <c r="J204" i="55"/>
  <c r="J195" i="55" s="1"/>
  <c r="C237" i="55"/>
  <c r="I235" i="55"/>
  <c r="C235" i="55" s="1"/>
  <c r="C263" i="55"/>
  <c r="F260" i="55"/>
  <c r="F166" i="55"/>
  <c r="C177" i="55"/>
  <c r="C181" i="55"/>
  <c r="C185" i="55"/>
  <c r="F184" i="55"/>
  <c r="C228" i="55"/>
  <c r="L227" i="55"/>
  <c r="C227" i="55" s="1"/>
  <c r="G259" i="55"/>
  <c r="C267" i="55"/>
  <c r="F264" i="55"/>
  <c r="C169" i="55"/>
  <c r="I175" i="55"/>
  <c r="I179" i="55"/>
  <c r="C179" i="55" s="1"/>
  <c r="C193" i="55"/>
  <c r="L192" i="55"/>
  <c r="L191" i="55" s="1"/>
  <c r="C191" i="55" s="1"/>
  <c r="K230" i="55"/>
  <c r="K194" i="55" s="1"/>
  <c r="H231" i="55"/>
  <c r="H230" i="55" s="1"/>
  <c r="H194" i="55" s="1"/>
  <c r="J270" i="55"/>
  <c r="J269" i="55" s="1"/>
  <c r="O198" i="55"/>
  <c r="O196" i="55" s="1"/>
  <c r="F205" i="55"/>
  <c r="C206" i="55"/>
  <c r="O205" i="55"/>
  <c r="O204" i="55" s="1"/>
  <c r="C214" i="55"/>
  <c r="F216" i="55"/>
  <c r="C218" i="55"/>
  <c r="C226" i="55"/>
  <c r="L231" i="55"/>
  <c r="E231" i="55"/>
  <c r="E230" i="55" s="1"/>
  <c r="O238" i="55"/>
  <c r="C245" i="55"/>
  <c r="C249" i="55"/>
  <c r="C250" i="55"/>
  <c r="F252" i="55"/>
  <c r="C253" i="55"/>
  <c r="C254" i="55"/>
  <c r="O270" i="55"/>
  <c r="O269" i="55" s="1"/>
  <c r="C273" i="55"/>
  <c r="C274" i="55"/>
  <c r="F276" i="55"/>
  <c r="C278" i="55"/>
  <c r="C281" i="55"/>
  <c r="O290" i="55"/>
  <c r="I216" i="55"/>
  <c r="I204" i="55" s="1"/>
  <c r="C217" i="55"/>
  <c r="G230" i="55"/>
  <c r="G194" i="55" s="1"/>
  <c r="C233" i="55"/>
  <c r="J230" i="55"/>
  <c r="F238" i="55"/>
  <c r="I251" i="55"/>
  <c r="I276" i="55"/>
  <c r="I270" i="55" s="1"/>
  <c r="I269" i="55" s="1"/>
  <c r="C277" i="55"/>
  <c r="F290" i="55"/>
  <c r="C291" i="55"/>
  <c r="C202" i="55"/>
  <c r="L205" i="55"/>
  <c r="C210" i="55"/>
  <c r="L216" i="55"/>
  <c r="C222" i="55"/>
  <c r="C229" i="55"/>
  <c r="C234" i="55"/>
  <c r="C241" i="55"/>
  <c r="C242" i="55"/>
  <c r="O246" i="55"/>
  <c r="L252" i="55"/>
  <c r="L251" i="55" s="1"/>
  <c r="C257" i="55"/>
  <c r="C258" i="55"/>
  <c r="C261" i="55"/>
  <c r="C262" i="55"/>
  <c r="C265" i="55"/>
  <c r="C266" i="55"/>
  <c r="C282" i="55"/>
  <c r="L283" i="55"/>
  <c r="L289" i="55" s="1"/>
  <c r="C294" i="55"/>
  <c r="C297" i="55"/>
  <c r="K75" i="55" l="1"/>
  <c r="K52" i="55" s="1"/>
  <c r="O54" i="55"/>
  <c r="O174" i="55"/>
  <c r="O173" i="55" s="1"/>
  <c r="F20" i="55"/>
  <c r="L174" i="55"/>
  <c r="L173" i="55" s="1"/>
  <c r="D75" i="55"/>
  <c r="N75" i="55"/>
  <c r="O83" i="55"/>
  <c r="C122" i="55"/>
  <c r="C184" i="55"/>
  <c r="H75" i="55"/>
  <c r="H52" i="55" s="1"/>
  <c r="H51" i="55" s="1"/>
  <c r="I231" i="55"/>
  <c r="D52" i="55"/>
  <c r="F231" i="55"/>
  <c r="E194" i="55"/>
  <c r="H286" i="55"/>
  <c r="I53" i="55"/>
  <c r="C144" i="55"/>
  <c r="C276" i="55"/>
  <c r="C246" i="55"/>
  <c r="C112" i="55"/>
  <c r="D194" i="55"/>
  <c r="O130" i="55"/>
  <c r="C192" i="55"/>
  <c r="G52" i="55"/>
  <c r="F174" i="55"/>
  <c r="D286" i="55"/>
  <c r="O231" i="55"/>
  <c r="O230" i="55" s="1"/>
  <c r="L187" i="55"/>
  <c r="C95" i="55"/>
  <c r="G286" i="55"/>
  <c r="C290" i="55"/>
  <c r="F270" i="55"/>
  <c r="C270" i="55" s="1"/>
  <c r="O53" i="55"/>
  <c r="N230" i="55"/>
  <c r="N286" i="55" s="1"/>
  <c r="O75" i="55"/>
  <c r="K286" i="55"/>
  <c r="O195" i="55"/>
  <c r="C264" i="55"/>
  <c r="I130" i="55"/>
  <c r="L83" i="55"/>
  <c r="M75" i="55"/>
  <c r="M286" i="55" s="1"/>
  <c r="F288" i="55"/>
  <c r="N52" i="55"/>
  <c r="J75" i="55"/>
  <c r="J52" i="55" s="1"/>
  <c r="E52" i="55"/>
  <c r="E51" i="55" s="1"/>
  <c r="E286" i="55"/>
  <c r="G51" i="55"/>
  <c r="L288" i="55"/>
  <c r="C289" i="55"/>
  <c r="K51" i="55"/>
  <c r="C216" i="55"/>
  <c r="C205" i="55"/>
  <c r="F204" i="55"/>
  <c r="I174" i="55"/>
  <c r="I173" i="55" s="1"/>
  <c r="C198" i="55"/>
  <c r="F196" i="55"/>
  <c r="C55" i="55"/>
  <c r="F54" i="55"/>
  <c r="C151" i="55"/>
  <c r="C67" i="55"/>
  <c r="C175" i="55"/>
  <c r="C80" i="55"/>
  <c r="L76" i="55"/>
  <c r="O288" i="55"/>
  <c r="F251" i="55"/>
  <c r="C251" i="55" s="1"/>
  <c r="C252" i="55"/>
  <c r="C131" i="55"/>
  <c r="F130" i="55"/>
  <c r="C89" i="55"/>
  <c r="L204" i="55"/>
  <c r="L195" i="55" s="1"/>
  <c r="C238" i="55"/>
  <c r="L230" i="55"/>
  <c r="C84" i="55"/>
  <c r="F83" i="55"/>
  <c r="F173" i="55"/>
  <c r="C103" i="55"/>
  <c r="I83" i="55"/>
  <c r="C116" i="55"/>
  <c r="L53" i="55"/>
  <c r="C283" i="55"/>
  <c r="F269" i="55"/>
  <c r="F165" i="55"/>
  <c r="C165" i="55" s="1"/>
  <c r="C166" i="55"/>
  <c r="C188" i="55"/>
  <c r="F187" i="55"/>
  <c r="I230" i="55"/>
  <c r="J194" i="55"/>
  <c r="J51" i="55" s="1"/>
  <c r="F259" i="55"/>
  <c r="C259" i="55" s="1"/>
  <c r="C260" i="55"/>
  <c r="I195" i="55"/>
  <c r="I194" i="55" s="1"/>
  <c r="C69" i="55"/>
  <c r="C45" i="55"/>
  <c r="C27" i="55"/>
  <c r="L26" i="55"/>
  <c r="C187" i="55" l="1"/>
  <c r="O52" i="55"/>
  <c r="C130" i="55"/>
  <c r="C231" i="55"/>
  <c r="O194" i="55"/>
  <c r="D51" i="55"/>
  <c r="O286" i="55"/>
  <c r="C288" i="55"/>
  <c r="M52" i="55"/>
  <c r="M51" i="55" s="1"/>
  <c r="M287" i="55" s="1"/>
  <c r="I75" i="55"/>
  <c r="I52" i="55" s="1"/>
  <c r="I51" i="55" s="1"/>
  <c r="I50" i="55" s="1"/>
  <c r="L194" i="55"/>
  <c r="N194" i="55"/>
  <c r="N51" i="55" s="1"/>
  <c r="J286" i="55"/>
  <c r="I287" i="55"/>
  <c r="K50" i="55"/>
  <c r="K287" i="55"/>
  <c r="H287" i="55"/>
  <c r="H50" i="55"/>
  <c r="C204" i="55"/>
  <c r="G287" i="55"/>
  <c r="G50" i="55"/>
  <c r="C83" i="55"/>
  <c r="F75" i="55"/>
  <c r="F53" i="55"/>
  <c r="C54" i="55"/>
  <c r="C26" i="55"/>
  <c r="L20" i="55"/>
  <c r="C20" i="55" s="1"/>
  <c r="C269" i="55"/>
  <c r="C174" i="55"/>
  <c r="F195" i="55"/>
  <c r="C196" i="55"/>
  <c r="J50" i="55"/>
  <c r="J287" i="55"/>
  <c r="C173" i="55"/>
  <c r="L75" i="55"/>
  <c r="L286" i="55" s="1"/>
  <c r="C76" i="55"/>
  <c r="E287" i="55"/>
  <c r="E50" i="55"/>
  <c r="F230" i="55"/>
  <c r="C230" i="55" s="1"/>
  <c r="O51" i="55" l="1"/>
  <c r="C75" i="55"/>
  <c r="M50" i="55"/>
  <c r="D50" i="55"/>
  <c r="D287" i="55"/>
  <c r="L52" i="55"/>
  <c r="L51" i="55" s="1"/>
  <c r="L50" i="55" s="1"/>
  <c r="N50" i="55"/>
  <c r="N287" i="55"/>
  <c r="I286" i="55"/>
  <c r="O50" i="55"/>
  <c r="O287" i="55"/>
  <c r="F286" i="55"/>
  <c r="C195" i="55"/>
  <c r="F194" i="55"/>
  <c r="C194" i="55" s="1"/>
  <c r="F52" i="55"/>
  <c r="C53" i="55"/>
  <c r="L287" i="55" l="1"/>
  <c r="C286" i="55"/>
  <c r="C52" i="55"/>
  <c r="F51" i="55"/>
  <c r="F287" i="55" l="1"/>
  <c r="C287" i="55" s="1"/>
  <c r="C51" i="55"/>
  <c r="F50" i="55"/>
  <c r="C50" i="55" s="1"/>
  <c r="O298" i="54" l="1"/>
  <c r="L298" i="54"/>
  <c r="I298" i="54"/>
  <c r="F298" i="54"/>
  <c r="C298" i="54" s="1"/>
  <c r="O297" i="54"/>
  <c r="L297" i="54"/>
  <c r="I297" i="54"/>
  <c r="F297" i="54"/>
  <c r="O296" i="54"/>
  <c r="L296" i="54"/>
  <c r="I296" i="54"/>
  <c r="F296" i="54"/>
  <c r="O295" i="54"/>
  <c r="L295" i="54"/>
  <c r="I295" i="54"/>
  <c r="F295" i="54"/>
  <c r="O294" i="54"/>
  <c r="L294" i="54"/>
  <c r="I294" i="54"/>
  <c r="F294" i="54"/>
  <c r="O293" i="54"/>
  <c r="L293" i="54"/>
  <c r="I293" i="54"/>
  <c r="F293" i="54"/>
  <c r="O292" i="54"/>
  <c r="L292" i="54"/>
  <c r="I292" i="54"/>
  <c r="F292" i="54"/>
  <c r="O291" i="54"/>
  <c r="L291" i="54"/>
  <c r="I291" i="54"/>
  <c r="F291" i="54"/>
  <c r="F290" i="54" s="1"/>
  <c r="N290" i="54"/>
  <c r="M290" i="54"/>
  <c r="K290" i="54"/>
  <c r="J290" i="54"/>
  <c r="H290" i="54"/>
  <c r="G290" i="54"/>
  <c r="E290" i="54"/>
  <c r="D290" i="54"/>
  <c r="O285" i="54"/>
  <c r="L285" i="54"/>
  <c r="I285" i="54"/>
  <c r="F285" i="54"/>
  <c r="O284" i="54"/>
  <c r="L284" i="54"/>
  <c r="L283" i="54" s="1"/>
  <c r="I284" i="54"/>
  <c r="F284" i="54"/>
  <c r="O283" i="54"/>
  <c r="N283" i="54"/>
  <c r="M283" i="54"/>
  <c r="K283" i="54"/>
  <c r="J283" i="54"/>
  <c r="H283" i="54"/>
  <c r="G283" i="54"/>
  <c r="F283" i="54"/>
  <c r="E283" i="54"/>
  <c r="D283" i="54"/>
  <c r="O282" i="54"/>
  <c r="O281" i="54" s="1"/>
  <c r="L282" i="54"/>
  <c r="L281" i="54" s="1"/>
  <c r="I282" i="54"/>
  <c r="I281" i="54" s="1"/>
  <c r="F282" i="54"/>
  <c r="F281" i="54" s="1"/>
  <c r="N281" i="54"/>
  <c r="M281" i="54"/>
  <c r="K281" i="54"/>
  <c r="J281" i="54"/>
  <c r="H281" i="54"/>
  <c r="G281" i="54"/>
  <c r="E281" i="54"/>
  <c r="D281" i="54"/>
  <c r="O280" i="54"/>
  <c r="L280" i="54"/>
  <c r="I280" i="54"/>
  <c r="F280" i="54"/>
  <c r="O279" i="54"/>
  <c r="L279" i="54"/>
  <c r="I279" i="54"/>
  <c r="F279" i="54"/>
  <c r="O278" i="54"/>
  <c r="L278" i="54"/>
  <c r="I278" i="54"/>
  <c r="F278" i="54"/>
  <c r="O277" i="54"/>
  <c r="L277" i="54"/>
  <c r="I277" i="54"/>
  <c r="I276" i="54" s="1"/>
  <c r="F277" i="54"/>
  <c r="N276" i="54"/>
  <c r="M276" i="54"/>
  <c r="K276" i="54"/>
  <c r="J276" i="54"/>
  <c r="H276" i="54"/>
  <c r="G276" i="54"/>
  <c r="E276" i="54"/>
  <c r="D276" i="54"/>
  <c r="O275" i="54"/>
  <c r="L275" i="54"/>
  <c r="I275" i="54"/>
  <c r="F275" i="54"/>
  <c r="O274" i="54"/>
  <c r="L274" i="54"/>
  <c r="I274" i="54"/>
  <c r="F274" i="54"/>
  <c r="O273" i="54"/>
  <c r="L273" i="54"/>
  <c r="I273" i="54"/>
  <c r="F273" i="54"/>
  <c r="N272" i="54"/>
  <c r="N270" i="54" s="1"/>
  <c r="N269" i="54" s="1"/>
  <c r="M272" i="54"/>
  <c r="K272" i="54"/>
  <c r="K270" i="54" s="1"/>
  <c r="J272" i="54"/>
  <c r="J270" i="54" s="1"/>
  <c r="I272" i="54"/>
  <c r="H272" i="54"/>
  <c r="G272" i="54"/>
  <c r="E272" i="54"/>
  <c r="D272" i="54"/>
  <c r="O271" i="54"/>
  <c r="L271" i="54"/>
  <c r="I271" i="54"/>
  <c r="F271" i="54"/>
  <c r="O268" i="54"/>
  <c r="L268" i="54"/>
  <c r="I268" i="54"/>
  <c r="F268" i="54"/>
  <c r="O267" i="54"/>
  <c r="L267" i="54"/>
  <c r="I267" i="54"/>
  <c r="F267" i="54"/>
  <c r="O266" i="54"/>
  <c r="L266" i="54"/>
  <c r="I266" i="54"/>
  <c r="F266" i="54"/>
  <c r="O265" i="54"/>
  <c r="L265" i="54"/>
  <c r="I265" i="54"/>
  <c r="I264" i="54" s="1"/>
  <c r="F265" i="54"/>
  <c r="N264" i="54"/>
  <c r="M264" i="54"/>
  <c r="K264" i="54"/>
  <c r="J264" i="54"/>
  <c r="H264" i="54"/>
  <c r="G264" i="54"/>
  <c r="E264" i="54"/>
  <c r="D264" i="54"/>
  <c r="O263" i="54"/>
  <c r="L263" i="54"/>
  <c r="I263" i="54"/>
  <c r="F263" i="54"/>
  <c r="O262" i="54"/>
  <c r="L262" i="54"/>
  <c r="I262" i="54"/>
  <c r="F262" i="54"/>
  <c r="O261" i="54"/>
  <c r="L261" i="54"/>
  <c r="I261" i="54"/>
  <c r="I260" i="54" s="1"/>
  <c r="F261" i="54"/>
  <c r="N260" i="54"/>
  <c r="M260" i="54"/>
  <c r="M259" i="54" s="1"/>
  <c r="K260" i="54"/>
  <c r="J260" i="54"/>
  <c r="J259" i="54" s="1"/>
  <c r="H260" i="54"/>
  <c r="G260" i="54"/>
  <c r="G259" i="54" s="1"/>
  <c r="E260" i="54"/>
  <c r="D260" i="54"/>
  <c r="D259" i="54" s="1"/>
  <c r="H259" i="54"/>
  <c r="O258" i="54"/>
  <c r="L258" i="54"/>
  <c r="I258" i="54"/>
  <c r="F258" i="54"/>
  <c r="O257" i="54"/>
  <c r="L257" i="54"/>
  <c r="I257" i="54"/>
  <c r="F257" i="54"/>
  <c r="O256" i="54"/>
  <c r="L256" i="54"/>
  <c r="I256" i="54"/>
  <c r="F256" i="54"/>
  <c r="O255" i="54"/>
  <c r="L255" i="54"/>
  <c r="I255" i="54"/>
  <c r="F255" i="54"/>
  <c r="O254" i="54"/>
  <c r="L254" i="54"/>
  <c r="I254" i="54"/>
  <c r="F254" i="54"/>
  <c r="O253" i="54"/>
  <c r="L253" i="54"/>
  <c r="I253" i="54"/>
  <c r="F253" i="54"/>
  <c r="N252" i="54"/>
  <c r="M252" i="54"/>
  <c r="M251" i="54" s="1"/>
  <c r="K252" i="54"/>
  <c r="J252" i="54"/>
  <c r="J251" i="54" s="1"/>
  <c r="H252" i="54"/>
  <c r="H251" i="54" s="1"/>
  <c r="G252" i="54"/>
  <c r="G251" i="54" s="1"/>
  <c r="E252" i="54"/>
  <c r="E251" i="54" s="1"/>
  <c r="D252" i="54"/>
  <c r="D251" i="54" s="1"/>
  <c r="N251" i="54"/>
  <c r="K251" i="54"/>
  <c r="O250" i="54"/>
  <c r="L250" i="54"/>
  <c r="I250" i="54"/>
  <c r="F250" i="54"/>
  <c r="O249" i="54"/>
  <c r="L249" i="54"/>
  <c r="I249" i="54"/>
  <c r="F249" i="54"/>
  <c r="O248" i="54"/>
  <c r="L248" i="54"/>
  <c r="I248" i="54"/>
  <c r="F248" i="54"/>
  <c r="O247" i="54"/>
  <c r="L247" i="54"/>
  <c r="I247" i="54"/>
  <c r="F247" i="54"/>
  <c r="F246" i="54" s="1"/>
  <c r="N246" i="54"/>
  <c r="M246" i="54"/>
  <c r="K246" i="54"/>
  <c r="J246" i="54"/>
  <c r="H246" i="54"/>
  <c r="G246" i="54"/>
  <c r="E246" i="54"/>
  <c r="D246" i="54"/>
  <c r="O245" i="54"/>
  <c r="L245" i="54"/>
  <c r="I245" i="54"/>
  <c r="F245" i="54"/>
  <c r="O244" i="54"/>
  <c r="L244" i="54"/>
  <c r="I244" i="54"/>
  <c r="F244" i="54"/>
  <c r="O243" i="54"/>
  <c r="L243" i="54"/>
  <c r="I243" i="54"/>
  <c r="F243" i="54"/>
  <c r="O242" i="54"/>
  <c r="L242" i="54"/>
  <c r="I242" i="54"/>
  <c r="F242" i="54"/>
  <c r="O241" i="54"/>
  <c r="L241" i="54"/>
  <c r="I241" i="54"/>
  <c r="F241" i="54"/>
  <c r="O240" i="54"/>
  <c r="L240" i="54"/>
  <c r="I240" i="54"/>
  <c r="F240" i="54"/>
  <c r="O239" i="54"/>
  <c r="L239" i="54"/>
  <c r="I239" i="54"/>
  <c r="F239" i="54"/>
  <c r="N238" i="54"/>
  <c r="M238" i="54"/>
  <c r="K238" i="54"/>
  <c r="J238" i="54"/>
  <c r="H238" i="54"/>
  <c r="G238" i="54"/>
  <c r="E238" i="54"/>
  <c r="D238" i="54"/>
  <c r="O237" i="54"/>
  <c r="L237" i="54"/>
  <c r="I237" i="54"/>
  <c r="F237" i="54"/>
  <c r="O236" i="54"/>
  <c r="O235" i="54" s="1"/>
  <c r="L236" i="54"/>
  <c r="L235" i="54" s="1"/>
  <c r="I236" i="54"/>
  <c r="F236" i="54"/>
  <c r="N235" i="54"/>
  <c r="M235" i="54"/>
  <c r="K235" i="54"/>
  <c r="J235" i="54"/>
  <c r="H235" i="54"/>
  <c r="G235" i="54"/>
  <c r="F235" i="54"/>
  <c r="E235" i="54"/>
  <c r="D235" i="54"/>
  <c r="O234" i="54"/>
  <c r="O233" i="54" s="1"/>
  <c r="L234" i="54"/>
  <c r="L233" i="54" s="1"/>
  <c r="I234" i="54"/>
  <c r="F234" i="54"/>
  <c r="F233" i="54" s="1"/>
  <c r="N233" i="54"/>
  <c r="M233" i="54"/>
  <c r="M231" i="54" s="1"/>
  <c r="K233" i="54"/>
  <c r="J233" i="54"/>
  <c r="I233" i="54"/>
  <c r="H233" i="54"/>
  <c r="G233" i="54"/>
  <c r="E233" i="54"/>
  <c r="D233" i="54"/>
  <c r="O232" i="54"/>
  <c r="L232" i="54"/>
  <c r="I232" i="54"/>
  <c r="F232" i="54"/>
  <c r="O229" i="54"/>
  <c r="L229" i="54"/>
  <c r="I229" i="54"/>
  <c r="F229" i="54"/>
  <c r="O228" i="54"/>
  <c r="L228" i="54"/>
  <c r="L227" i="54" s="1"/>
  <c r="I228" i="54"/>
  <c r="F228" i="54"/>
  <c r="O227" i="54"/>
  <c r="N227" i="54"/>
  <c r="M227" i="54"/>
  <c r="K227" i="54"/>
  <c r="J227" i="54"/>
  <c r="H227" i="54"/>
  <c r="G227" i="54"/>
  <c r="F227" i="54"/>
  <c r="E227" i="54"/>
  <c r="D227" i="54"/>
  <c r="O226" i="54"/>
  <c r="L226" i="54"/>
  <c r="I226" i="54"/>
  <c r="F226" i="54"/>
  <c r="O225" i="54"/>
  <c r="L225" i="54"/>
  <c r="I225" i="54"/>
  <c r="F225" i="54"/>
  <c r="O224" i="54"/>
  <c r="L224" i="54"/>
  <c r="I224" i="54"/>
  <c r="F224" i="54"/>
  <c r="O223" i="54"/>
  <c r="L223" i="54"/>
  <c r="I223" i="54"/>
  <c r="F223" i="54"/>
  <c r="O222" i="54"/>
  <c r="L222" i="54"/>
  <c r="I222" i="54"/>
  <c r="F222" i="54"/>
  <c r="O221" i="54"/>
  <c r="L221" i="54"/>
  <c r="I221" i="54"/>
  <c r="F221" i="54"/>
  <c r="O220" i="54"/>
  <c r="L220" i="54"/>
  <c r="I220" i="54"/>
  <c r="F220" i="54"/>
  <c r="O219" i="54"/>
  <c r="L219" i="54"/>
  <c r="I219" i="54"/>
  <c r="F219" i="54"/>
  <c r="O218" i="54"/>
  <c r="L218" i="54"/>
  <c r="I218" i="54"/>
  <c r="F218" i="54"/>
  <c r="O217" i="54"/>
  <c r="L217" i="54"/>
  <c r="I217" i="54"/>
  <c r="F217" i="54"/>
  <c r="N216" i="54"/>
  <c r="M216" i="54"/>
  <c r="K216" i="54"/>
  <c r="J216" i="54"/>
  <c r="H216" i="54"/>
  <c r="G216" i="54"/>
  <c r="E216" i="54"/>
  <c r="D216" i="54"/>
  <c r="O215" i="54"/>
  <c r="L215" i="54"/>
  <c r="I215" i="54"/>
  <c r="F215" i="54"/>
  <c r="O214" i="54"/>
  <c r="L214" i="54"/>
  <c r="I214" i="54"/>
  <c r="F214" i="54"/>
  <c r="O213" i="54"/>
  <c r="L213" i="54"/>
  <c r="I213" i="54"/>
  <c r="F213" i="54"/>
  <c r="O212" i="54"/>
  <c r="L212" i="54"/>
  <c r="I212" i="54"/>
  <c r="F212" i="54"/>
  <c r="O211" i="54"/>
  <c r="L211" i="54"/>
  <c r="I211" i="54"/>
  <c r="F211" i="54"/>
  <c r="O210" i="54"/>
  <c r="L210" i="54"/>
  <c r="I210" i="54"/>
  <c r="F210" i="54"/>
  <c r="O209" i="54"/>
  <c r="L209" i="54"/>
  <c r="I209" i="54"/>
  <c r="F209" i="54"/>
  <c r="O208" i="54"/>
  <c r="L208" i="54"/>
  <c r="I208" i="54"/>
  <c r="F208" i="54"/>
  <c r="O207" i="54"/>
  <c r="L207" i="54"/>
  <c r="I207" i="54"/>
  <c r="F207" i="54"/>
  <c r="O206" i="54"/>
  <c r="L206" i="54"/>
  <c r="L205" i="54" s="1"/>
  <c r="I206" i="54"/>
  <c r="F206" i="54"/>
  <c r="N205" i="54"/>
  <c r="M205" i="54"/>
  <c r="K205" i="54"/>
  <c r="J205" i="54"/>
  <c r="H205" i="54"/>
  <c r="H204" i="54" s="1"/>
  <c r="G205" i="54"/>
  <c r="E205" i="54"/>
  <c r="D205" i="54"/>
  <c r="D204" i="54" s="1"/>
  <c r="N204" i="54"/>
  <c r="O203" i="54"/>
  <c r="L203" i="54"/>
  <c r="I203" i="54"/>
  <c r="F203" i="54"/>
  <c r="O202" i="54"/>
  <c r="L202" i="54"/>
  <c r="I202" i="54"/>
  <c r="F202" i="54"/>
  <c r="O201" i="54"/>
  <c r="L201" i="54"/>
  <c r="I201" i="54"/>
  <c r="F201" i="54"/>
  <c r="O200" i="54"/>
  <c r="L200" i="54"/>
  <c r="I200" i="54"/>
  <c r="F200" i="54"/>
  <c r="C200" i="54" s="1"/>
  <c r="O199" i="54"/>
  <c r="L199" i="54"/>
  <c r="L198" i="54" s="1"/>
  <c r="I199" i="54"/>
  <c r="I198" i="54" s="1"/>
  <c r="F199" i="54"/>
  <c r="N198" i="54"/>
  <c r="M198" i="54"/>
  <c r="M196" i="54" s="1"/>
  <c r="K198" i="54"/>
  <c r="K196" i="54" s="1"/>
  <c r="J198" i="54"/>
  <c r="J196" i="54" s="1"/>
  <c r="H198" i="54"/>
  <c r="H196" i="54" s="1"/>
  <c r="G198" i="54"/>
  <c r="G196" i="54" s="1"/>
  <c r="E198" i="54"/>
  <c r="E196" i="54" s="1"/>
  <c r="D198" i="54"/>
  <c r="D196" i="54" s="1"/>
  <c r="D195" i="54" s="1"/>
  <c r="O197" i="54"/>
  <c r="L197" i="54"/>
  <c r="I197" i="54"/>
  <c r="F197" i="54"/>
  <c r="N196" i="54"/>
  <c r="O193" i="54"/>
  <c r="L193" i="54"/>
  <c r="L192" i="54" s="1"/>
  <c r="L191" i="54" s="1"/>
  <c r="I193" i="54"/>
  <c r="I192" i="54" s="1"/>
  <c r="I191" i="54" s="1"/>
  <c r="F193" i="54"/>
  <c r="O192" i="54"/>
  <c r="O191" i="54" s="1"/>
  <c r="N192" i="54"/>
  <c r="N191" i="54" s="1"/>
  <c r="M192" i="54"/>
  <c r="M191" i="54" s="1"/>
  <c r="K192" i="54"/>
  <c r="K191" i="54" s="1"/>
  <c r="J192" i="54"/>
  <c r="J191" i="54" s="1"/>
  <c r="H192" i="54"/>
  <c r="H191" i="54" s="1"/>
  <c r="G192" i="54"/>
  <c r="G191" i="54" s="1"/>
  <c r="F192" i="54"/>
  <c r="F191" i="54" s="1"/>
  <c r="E192" i="54"/>
  <c r="E191" i="54" s="1"/>
  <c r="D192" i="54"/>
  <c r="D191" i="54" s="1"/>
  <c r="O190" i="54"/>
  <c r="L190" i="54"/>
  <c r="I190" i="54"/>
  <c r="F190" i="54"/>
  <c r="O189" i="54"/>
  <c r="L189" i="54"/>
  <c r="L188" i="54" s="1"/>
  <c r="I189" i="54"/>
  <c r="I188" i="54" s="1"/>
  <c r="F189" i="54"/>
  <c r="O188" i="54"/>
  <c r="N188" i="54"/>
  <c r="M188" i="54"/>
  <c r="K188" i="54"/>
  <c r="K187" i="54" s="1"/>
  <c r="J188" i="54"/>
  <c r="H188" i="54"/>
  <c r="G188" i="54"/>
  <c r="F188" i="54"/>
  <c r="F187" i="54" s="1"/>
  <c r="E188" i="54"/>
  <c r="D188" i="54"/>
  <c r="O186" i="54"/>
  <c r="L186" i="54"/>
  <c r="I186" i="54"/>
  <c r="F186" i="54"/>
  <c r="O185" i="54"/>
  <c r="L185" i="54"/>
  <c r="L184" i="54" s="1"/>
  <c r="I185" i="54"/>
  <c r="I184" i="54" s="1"/>
  <c r="F185" i="54"/>
  <c r="O184" i="54"/>
  <c r="N184" i="54"/>
  <c r="M184" i="54"/>
  <c r="K184" i="54"/>
  <c r="J184" i="54"/>
  <c r="H184" i="54"/>
  <c r="G184" i="54"/>
  <c r="F184" i="54"/>
  <c r="E184" i="54"/>
  <c r="D184" i="54"/>
  <c r="O183" i="54"/>
  <c r="L183" i="54"/>
  <c r="I183" i="54"/>
  <c r="F183" i="54"/>
  <c r="O182" i="54"/>
  <c r="L182" i="54"/>
  <c r="I182" i="54"/>
  <c r="F182" i="54"/>
  <c r="O181" i="54"/>
  <c r="L181" i="54"/>
  <c r="I181" i="54"/>
  <c r="F181" i="54"/>
  <c r="O180" i="54"/>
  <c r="O179" i="54" s="1"/>
  <c r="L180" i="54"/>
  <c r="L179" i="54" s="1"/>
  <c r="I180" i="54"/>
  <c r="I179" i="54" s="1"/>
  <c r="F180" i="54"/>
  <c r="N179" i="54"/>
  <c r="M179" i="54"/>
  <c r="K179" i="54"/>
  <c r="J179" i="54"/>
  <c r="H179" i="54"/>
  <c r="G179" i="54"/>
  <c r="E179" i="54"/>
  <c r="D179" i="54"/>
  <c r="O178" i="54"/>
  <c r="L178" i="54"/>
  <c r="I178" i="54"/>
  <c r="F178" i="54"/>
  <c r="O177" i="54"/>
  <c r="L177" i="54"/>
  <c r="I177" i="54"/>
  <c r="F177" i="54"/>
  <c r="O176" i="54"/>
  <c r="O175" i="54" s="1"/>
  <c r="O174" i="54" s="1"/>
  <c r="O173" i="54" s="1"/>
  <c r="L176" i="54"/>
  <c r="I176" i="54"/>
  <c r="F176" i="54"/>
  <c r="C176" i="54"/>
  <c r="N175" i="54"/>
  <c r="M175" i="54"/>
  <c r="K175" i="54"/>
  <c r="K174" i="54" s="1"/>
  <c r="J175" i="54"/>
  <c r="J174" i="54" s="1"/>
  <c r="J173" i="54" s="1"/>
  <c r="H175" i="54"/>
  <c r="G175" i="54"/>
  <c r="G174" i="54" s="1"/>
  <c r="E175" i="54"/>
  <c r="E174" i="54" s="1"/>
  <c r="E173" i="54" s="1"/>
  <c r="D175" i="54"/>
  <c r="D174" i="54" s="1"/>
  <c r="D173" i="54" s="1"/>
  <c r="O172" i="54"/>
  <c r="L172" i="54"/>
  <c r="I172" i="54"/>
  <c r="F172" i="54"/>
  <c r="O171" i="54"/>
  <c r="L171" i="54"/>
  <c r="I171" i="54"/>
  <c r="F171" i="54"/>
  <c r="O170" i="54"/>
  <c r="L170" i="54"/>
  <c r="I170" i="54"/>
  <c r="F170" i="54"/>
  <c r="O169" i="54"/>
  <c r="L169" i="54"/>
  <c r="I169" i="54"/>
  <c r="F169" i="54"/>
  <c r="O168" i="54"/>
  <c r="L168" i="54"/>
  <c r="I168" i="54"/>
  <c r="F168" i="54"/>
  <c r="C168" i="54" s="1"/>
  <c r="O167" i="54"/>
  <c r="L167" i="54"/>
  <c r="I167" i="54"/>
  <c r="I166" i="54" s="1"/>
  <c r="I165" i="54" s="1"/>
  <c r="F167" i="54"/>
  <c r="N166" i="54"/>
  <c r="M166" i="54"/>
  <c r="M165" i="54" s="1"/>
  <c r="K166" i="54"/>
  <c r="K165" i="54" s="1"/>
  <c r="J166" i="54"/>
  <c r="J165" i="54" s="1"/>
  <c r="H166" i="54"/>
  <c r="H165" i="54" s="1"/>
  <c r="G166" i="54"/>
  <c r="G165" i="54" s="1"/>
  <c r="E166" i="54"/>
  <c r="E165" i="54" s="1"/>
  <c r="D166" i="54"/>
  <c r="D165" i="54" s="1"/>
  <c r="N165" i="54"/>
  <c r="O164" i="54"/>
  <c r="L164" i="54"/>
  <c r="I164" i="54"/>
  <c r="F164" i="54"/>
  <c r="O163" i="54"/>
  <c r="L163" i="54"/>
  <c r="I163" i="54"/>
  <c r="F163" i="54"/>
  <c r="O162" i="54"/>
  <c r="L162" i="54"/>
  <c r="I162" i="54"/>
  <c r="F162" i="54"/>
  <c r="O161" i="54"/>
  <c r="L161" i="54"/>
  <c r="L160" i="54" s="1"/>
  <c r="I161" i="54"/>
  <c r="I160" i="54" s="1"/>
  <c r="F161" i="54"/>
  <c r="O160" i="54"/>
  <c r="N160" i="54"/>
  <c r="M160" i="54"/>
  <c r="K160" i="54"/>
  <c r="J160" i="54"/>
  <c r="H160" i="54"/>
  <c r="G160" i="54"/>
  <c r="F160" i="54"/>
  <c r="E160" i="54"/>
  <c r="D160" i="54"/>
  <c r="O159" i="54"/>
  <c r="L159" i="54"/>
  <c r="I159" i="54"/>
  <c r="F159" i="54"/>
  <c r="O158" i="54"/>
  <c r="L158" i="54"/>
  <c r="I158" i="54"/>
  <c r="F158" i="54"/>
  <c r="O157" i="54"/>
  <c r="L157" i="54"/>
  <c r="I157" i="54"/>
  <c r="F157" i="54"/>
  <c r="O156" i="54"/>
  <c r="L156" i="54"/>
  <c r="I156" i="54"/>
  <c r="F156" i="54"/>
  <c r="O155" i="54"/>
  <c r="L155" i="54"/>
  <c r="I155" i="54"/>
  <c r="F155" i="54"/>
  <c r="O154" i="54"/>
  <c r="L154" i="54"/>
  <c r="I154" i="54"/>
  <c r="F154" i="54"/>
  <c r="O153" i="54"/>
  <c r="L153" i="54"/>
  <c r="I153" i="54"/>
  <c r="F153" i="54"/>
  <c r="O152" i="54"/>
  <c r="L152" i="54"/>
  <c r="I152" i="54"/>
  <c r="F152" i="54"/>
  <c r="N151" i="54"/>
  <c r="M151" i="54"/>
  <c r="K151" i="54"/>
  <c r="J151" i="54"/>
  <c r="H151" i="54"/>
  <c r="G151" i="54"/>
  <c r="E151" i="54"/>
  <c r="D151" i="54"/>
  <c r="O150" i="54"/>
  <c r="L150" i="54"/>
  <c r="I150" i="54"/>
  <c r="F150" i="54"/>
  <c r="O149" i="54"/>
  <c r="L149" i="54"/>
  <c r="I149" i="54"/>
  <c r="F149" i="54"/>
  <c r="O148" i="54"/>
  <c r="L148" i="54"/>
  <c r="I148" i="54"/>
  <c r="F148" i="54"/>
  <c r="O147" i="54"/>
  <c r="L147" i="54"/>
  <c r="I147" i="54"/>
  <c r="F147" i="54"/>
  <c r="O146" i="54"/>
  <c r="L146" i="54"/>
  <c r="I146" i="54"/>
  <c r="F146" i="54"/>
  <c r="O145" i="54"/>
  <c r="L145" i="54"/>
  <c r="I145" i="54"/>
  <c r="I144" i="54" s="1"/>
  <c r="F145" i="54"/>
  <c r="O144" i="54"/>
  <c r="N144" i="54"/>
  <c r="M144" i="54"/>
  <c r="K144" i="54"/>
  <c r="J144" i="54"/>
  <c r="H144" i="54"/>
  <c r="G144" i="54"/>
  <c r="E144" i="54"/>
  <c r="D144" i="54"/>
  <c r="O143" i="54"/>
  <c r="L143" i="54"/>
  <c r="I143" i="54"/>
  <c r="F143" i="54"/>
  <c r="O142" i="54"/>
  <c r="L142" i="54"/>
  <c r="L141" i="54" s="1"/>
  <c r="I142" i="54"/>
  <c r="I141" i="54" s="1"/>
  <c r="F142" i="54"/>
  <c r="F141" i="54" s="1"/>
  <c r="N141" i="54"/>
  <c r="M141" i="54"/>
  <c r="K141" i="54"/>
  <c r="J141" i="54"/>
  <c r="H141" i="54"/>
  <c r="G141" i="54"/>
  <c r="E141" i="54"/>
  <c r="D141" i="54"/>
  <c r="O140" i="54"/>
  <c r="L140" i="54"/>
  <c r="I140" i="54"/>
  <c r="F140" i="54"/>
  <c r="O139" i="54"/>
  <c r="L139" i="54"/>
  <c r="I139" i="54"/>
  <c r="F139" i="54"/>
  <c r="O138" i="54"/>
  <c r="L138" i="54"/>
  <c r="I138" i="54"/>
  <c r="F138" i="54"/>
  <c r="O137" i="54"/>
  <c r="L137" i="54"/>
  <c r="L136" i="54" s="1"/>
  <c r="I137" i="54"/>
  <c r="I136" i="54" s="1"/>
  <c r="F137" i="54"/>
  <c r="O136" i="54"/>
  <c r="N136" i="54"/>
  <c r="M136" i="54"/>
  <c r="K136" i="54"/>
  <c r="J136" i="54"/>
  <c r="H136" i="54"/>
  <c r="G136" i="54"/>
  <c r="E136" i="54"/>
  <c r="D136" i="54"/>
  <c r="O135" i="54"/>
  <c r="L135" i="54"/>
  <c r="I135" i="54"/>
  <c r="F135" i="54"/>
  <c r="O134" i="54"/>
  <c r="L134" i="54"/>
  <c r="I134" i="54"/>
  <c r="F134" i="54"/>
  <c r="O133" i="54"/>
  <c r="L133" i="54"/>
  <c r="I133" i="54"/>
  <c r="F133" i="54"/>
  <c r="O132" i="54"/>
  <c r="O131" i="54" s="1"/>
  <c r="L132" i="54"/>
  <c r="L131" i="54" s="1"/>
  <c r="I132" i="54"/>
  <c r="F132" i="54"/>
  <c r="N131" i="54"/>
  <c r="M131" i="54"/>
  <c r="K131" i="54"/>
  <c r="J131" i="54"/>
  <c r="H131" i="54"/>
  <c r="G131" i="54"/>
  <c r="E131" i="54"/>
  <c r="D131" i="54"/>
  <c r="O129" i="54"/>
  <c r="L129" i="54"/>
  <c r="L128" i="54" s="1"/>
  <c r="I129" i="54"/>
  <c r="I128" i="54" s="1"/>
  <c r="F129" i="54"/>
  <c r="O128" i="54"/>
  <c r="N128" i="54"/>
  <c r="M128" i="54"/>
  <c r="K128" i="54"/>
  <c r="J128" i="54"/>
  <c r="H128" i="54"/>
  <c r="G128" i="54"/>
  <c r="F128" i="54"/>
  <c r="E128" i="54"/>
  <c r="D128" i="54"/>
  <c r="O127" i="54"/>
  <c r="L127" i="54"/>
  <c r="I127" i="54"/>
  <c r="F127" i="54"/>
  <c r="O126" i="54"/>
  <c r="L126" i="54"/>
  <c r="I126" i="54"/>
  <c r="F126" i="54"/>
  <c r="O125" i="54"/>
  <c r="L125" i="54"/>
  <c r="I125" i="54"/>
  <c r="F125" i="54"/>
  <c r="O124" i="54"/>
  <c r="L124" i="54"/>
  <c r="I124" i="54"/>
  <c r="F124" i="54"/>
  <c r="O123" i="54"/>
  <c r="L123" i="54"/>
  <c r="I123" i="54"/>
  <c r="I122" i="54" s="1"/>
  <c r="F123" i="54"/>
  <c r="N122" i="54"/>
  <c r="M122" i="54"/>
  <c r="K122" i="54"/>
  <c r="J122" i="54"/>
  <c r="H122" i="54"/>
  <c r="G122" i="54"/>
  <c r="E122" i="54"/>
  <c r="D122" i="54"/>
  <c r="O121" i="54"/>
  <c r="L121" i="54"/>
  <c r="I121" i="54"/>
  <c r="F121" i="54"/>
  <c r="O120" i="54"/>
  <c r="L120" i="54"/>
  <c r="I120" i="54"/>
  <c r="F120" i="54"/>
  <c r="O119" i="54"/>
  <c r="L119" i="54"/>
  <c r="I119" i="54"/>
  <c r="F119" i="54"/>
  <c r="O118" i="54"/>
  <c r="L118" i="54"/>
  <c r="I118" i="54"/>
  <c r="F118" i="54"/>
  <c r="O117" i="54"/>
  <c r="L117" i="54"/>
  <c r="I117" i="54"/>
  <c r="F117" i="54"/>
  <c r="N116" i="54"/>
  <c r="M116" i="54"/>
  <c r="K116" i="54"/>
  <c r="J116" i="54"/>
  <c r="H116" i="54"/>
  <c r="G116" i="54"/>
  <c r="E116" i="54"/>
  <c r="D116" i="54"/>
  <c r="O115" i="54"/>
  <c r="L115" i="54"/>
  <c r="I115" i="54"/>
  <c r="F115" i="54"/>
  <c r="O114" i="54"/>
  <c r="L114" i="54"/>
  <c r="I114" i="54"/>
  <c r="F114" i="54"/>
  <c r="O113" i="54"/>
  <c r="L113" i="54"/>
  <c r="L112" i="54" s="1"/>
  <c r="I113" i="54"/>
  <c r="I112" i="54" s="1"/>
  <c r="F113" i="54"/>
  <c r="N112" i="54"/>
  <c r="M112" i="54"/>
  <c r="K112" i="54"/>
  <c r="J112" i="54"/>
  <c r="H112" i="54"/>
  <c r="G112" i="54"/>
  <c r="E112" i="54"/>
  <c r="D112" i="54"/>
  <c r="O111" i="54"/>
  <c r="L111" i="54"/>
  <c r="I111" i="54"/>
  <c r="F111" i="54"/>
  <c r="O110" i="54"/>
  <c r="L110" i="54"/>
  <c r="I110" i="54"/>
  <c r="F110" i="54"/>
  <c r="O109" i="54"/>
  <c r="L109" i="54"/>
  <c r="I109" i="54"/>
  <c r="F109" i="54"/>
  <c r="O108" i="54"/>
  <c r="L108" i="54"/>
  <c r="I108" i="54"/>
  <c r="F108" i="54"/>
  <c r="O107" i="54"/>
  <c r="L107" i="54"/>
  <c r="I107" i="54"/>
  <c r="F107" i="54"/>
  <c r="O106" i="54"/>
  <c r="L106" i="54"/>
  <c r="I106" i="54"/>
  <c r="F106" i="54"/>
  <c r="O105" i="54"/>
  <c r="L105" i="54"/>
  <c r="I105" i="54"/>
  <c r="F105" i="54"/>
  <c r="O104" i="54"/>
  <c r="L104" i="54"/>
  <c r="L103" i="54" s="1"/>
  <c r="I104" i="54"/>
  <c r="F104" i="54"/>
  <c r="N103" i="54"/>
  <c r="M103" i="54"/>
  <c r="K103" i="54"/>
  <c r="J103" i="54"/>
  <c r="H103" i="54"/>
  <c r="G103" i="54"/>
  <c r="E103" i="54"/>
  <c r="D103" i="54"/>
  <c r="O102" i="54"/>
  <c r="L102" i="54"/>
  <c r="I102" i="54"/>
  <c r="F102" i="54"/>
  <c r="O101" i="54"/>
  <c r="L101" i="54"/>
  <c r="I101" i="54"/>
  <c r="F101" i="54"/>
  <c r="O100" i="54"/>
  <c r="L100" i="54"/>
  <c r="I100" i="54"/>
  <c r="F100" i="54"/>
  <c r="O99" i="54"/>
  <c r="L99" i="54"/>
  <c r="I99" i="54"/>
  <c r="F99" i="54"/>
  <c r="O98" i="54"/>
  <c r="L98" i="54"/>
  <c r="I98" i="54"/>
  <c r="F98" i="54"/>
  <c r="O97" i="54"/>
  <c r="L97" i="54"/>
  <c r="I97" i="54"/>
  <c r="F97" i="54"/>
  <c r="O96" i="54"/>
  <c r="L96" i="54"/>
  <c r="I96" i="54"/>
  <c r="F96" i="54"/>
  <c r="N95" i="54"/>
  <c r="M95" i="54"/>
  <c r="K95" i="54"/>
  <c r="J95" i="54"/>
  <c r="H95" i="54"/>
  <c r="G95" i="54"/>
  <c r="E95" i="54"/>
  <c r="D95" i="54"/>
  <c r="O94" i="54"/>
  <c r="L94" i="54"/>
  <c r="I94" i="54"/>
  <c r="F94" i="54"/>
  <c r="O93" i="54"/>
  <c r="L93" i="54"/>
  <c r="I93" i="54"/>
  <c r="F93" i="54"/>
  <c r="O92" i="54"/>
  <c r="L92" i="54"/>
  <c r="I92" i="54"/>
  <c r="F92" i="54"/>
  <c r="O91" i="54"/>
  <c r="L91" i="54"/>
  <c r="I91" i="54"/>
  <c r="F91" i="54"/>
  <c r="O90" i="54"/>
  <c r="O89" i="54" s="1"/>
  <c r="L90" i="54"/>
  <c r="I90" i="54"/>
  <c r="F90" i="54"/>
  <c r="F89" i="54" s="1"/>
  <c r="N89" i="54"/>
  <c r="M89" i="54"/>
  <c r="K89" i="54"/>
  <c r="J89" i="54"/>
  <c r="H89" i="54"/>
  <c r="G89" i="54"/>
  <c r="E89" i="54"/>
  <c r="D89" i="54"/>
  <c r="O88" i="54"/>
  <c r="L88" i="54"/>
  <c r="I88" i="54"/>
  <c r="F88" i="54"/>
  <c r="O87" i="54"/>
  <c r="L87" i="54"/>
  <c r="I87" i="54"/>
  <c r="F87" i="54"/>
  <c r="O86" i="54"/>
  <c r="L86" i="54"/>
  <c r="I86" i="54"/>
  <c r="F86" i="54"/>
  <c r="O85" i="54"/>
  <c r="L85" i="54"/>
  <c r="I85" i="54"/>
  <c r="I84" i="54" s="1"/>
  <c r="F85" i="54"/>
  <c r="C85" i="54" s="1"/>
  <c r="N84" i="54"/>
  <c r="M84" i="54"/>
  <c r="L84" i="54"/>
  <c r="K84" i="54"/>
  <c r="J84" i="54"/>
  <c r="H84" i="54"/>
  <c r="G84" i="54"/>
  <c r="E84" i="54"/>
  <c r="D84" i="54"/>
  <c r="O82" i="54"/>
  <c r="L82" i="54"/>
  <c r="I82" i="54"/>
  <c r="F82" i="54"/>
  <c r="O81" i="54"/>
  <c r="O80" i="54" s="1"/>
  <c r="L81" i="54"/>
  <c r="I81" i="54"/>
  <c r="I80" i="54" s="1"/>
  <c r="F81" i="54"/>
  <c r="N80" i="54"/>
  <c r="M80" i="54"/>
  <c r="K80" i="54"/>
  <c r="J80" i="54"/>
  <c r="H80" i="54"/>
  <c r="G80" i="54"/>
  <c r="F80" i="54"/>
  <c r="E80" i="54"/>
  <c r="D80" i="54"/>
  <c r="O79" i="54"/>
  <c r="L79" i="54"/>
  <c r="I79" i="54"/>
  <c r="F79" i="54"/>
  <c r="O78" i="54"/>
  <c r="L78" i="54"/>
  <c r="L77" i="54" s="1"/>
  <c r="I78" i="54"/>
  <c r="F78" i="54"/>
  <c r="F77" i="54" s="1"/>
  <c r="O77" i="54"/>
  <c r="O76" i="54" s="1"/>
  <c r="N77" i="54"/>
  <c r="M77" i="54"/>
  <c r="K77" i="54"/>
  <c r="J77" i="54"/>
  <c r="J76" i="54" s="1"/>
  <c r="H77" i="54"/>
  <c r="G77" i="54"/>
  <c r="E77" i="54"/>
  <c r="E76" i="54" s="1"/>
  <c r="D77" i="54"/>
  <c r="D76" i="54" s="1"/>
  <c r="O74" i="54"/>
  <c r="L74" i="54"/>
  <c r="I74" i="54"/>
  <c r="F74" i="54"/>
  <c r="O73" i="54"/>
  <c r="L73" i="54"/>
  <c r="I73" i="54"/>
  <c r="F73" i="54"/>
  <c r="O72" i="54"/>
  <c r="L72" i="54"/>
  <c r="I72" i="54"/>
  <c r="F72" i="54"/>
  <c r="O71" i="54"/>
  <c r="L71" i="54"/>
  <c r="I71" i="54"/>
  <c r="F71" i="54"/>
  <c r="O70" i="54"/>
  <c r="L70" i="54"/>
  <c r="I70" i="54"/>
  <c r="F70" i="54"/>
  <c r="N69" i="54"/>
  <c r="N67" i="54" s="1"/>
  <c r="M69" i="54"/>
  <c r="M67" i="54" s="1"/>
  <c r="K69" i="54"/>
  <c r="K67" i="54" s="1"/>
  <c r="J69" i="54"/>
  <c r="J67" i="54" s="1"/>
  <c r="H69" i="54"/>
  <c r="G69" i="54"/>
  <c r="G67" i="54" s="1"/>
  <c r="E69" i="54"/>
  <c r="E67" i="54" s="1"/>
  <c r="D69" i="54"/>
  <c r="D67" i="54" s="1"/>
  <c r="O68" i="54"/>
  <c r="L68" i="54"/>
  <c r="I68" i="54"/>
  <c r="F68" i="54"/>
  <c r="H67" i="54"/>
  <c r="O66" i="54"/>
  <c r="L66" i="54"/>
  <c r="I66" i="54"/>
  <c r="F66" i="54"/>
  <c r="O65" i="54"/>
  <c r="L65" i="54"/>
  <c r="I65" i="54"/>
  <c r="F65" i="54"/>
  <c r="O64" i="54"/>
  <c r="L64" i="54"/>
  <c r="I64" i="54"/>
  <c r="F64" i="54"/>
  <c r="O63" i="54"/>
  <c r="L63" i="54"/>
  <c r="I63" i="54"/>
  <c r="F63" i="54"/>
  <c r="O62" i="54"/>
  <c r="L62" i="54"/>
  <c r="I62" i="54"/>
  <c r="F62" i="54"/>
  <c r="O61" i="54"/>
  <c r="L61" i="54"/>
  <c r="I61" i="54"/>
  <c r="F61" i="54"/>
  <c r="O60" i="54"/>
  <c r="L60" i="54"/>
  <c r="I60" i="54"/>
  <c r="F60" i="54"/>
  <c r="O59" i="54"/>
  <c r="L59" i="54"/>
  <c r="I59" i="54"/>
  <c r="F59" i="54"/>
  <c r="F58" i="54" s="1"/>
  <c r="N58" i="54"/>
  <c r="M58" i="54"/>
  <c r="K58" i="54"/>
  <c r="J58" i="54"/>
  <c r="H58" i="54"/>
  <c r="G58" i="54"/>
  <c r="E58" i="54"/>
  <c r="D58" i="54"/>
  <c r="O57" i="54"/>
  <c r="L57" i="54"/>
  <c r="I57" i="54"/>
  <c r="F57" i="54"/>
  <c r="O56" i="54"/>
  <c r="L56" i="54"/>
  <c r="L55" i="54" s="1"/>
  <c r="I56" i="54"/>
  <c r="I55" i="54" s="1"/>
  <c r="F56" i="54"/>
  <c r="O55" i="54"/>
  <c r="N55" i="54"/>
  <c r="M55" i="54"/>
  <c r="K55" i="54"/>
  <c r="K54" i="54" s="1"/>
  <c r="J55" i="54"/>
  <c r="H55" i="54"/>
  <c r="G55" i="54"/>
  <c r="E55" i="54"/>
  <c r="E54" i="54" s="1"/>
  <c r="D55" i="54"/>
  <c r="J54" i="54"/>
  <c r="J53" i="54" s="1"/>
  <c r="O47" i="54"/>
  <c r="C47" i="54" s="1"/>
  <c r="O46" i="54"/>
  <c r="C46" i="54" s="1"/>
  <c r="N45" i="54"/>
  <c r="M45" i="54"/>
  <c r="L44" i="54"/>
  <c r="L43" i="54" s="1"/>
  <c r="I44" i="54"/>
  <c r="I43" i="54" s="1"/>
  <c r="F44" i="54"/>
  <c r="K43" i="54"/>
  <c r="J43" i="54"/>
  <c r="H43" i="54"/>
  <c r="G43" i="54"/>
  <c r="F43" i="54"/>
  <c r="E43" i="54"/>
  <c r="D43" i="54"/>
  <c r="F42" i="54"/>
  <c r="C42" i="54" s="1"/>
  <c r="F41" i="54"/>
  <c r="C41" i="54" s="1"/>
  <c r="E41" i="54"/>
  <c r="D41" i="54"/>
  <c r="L40" i="54"/>
  <c r="C40" i="54" s="1"/>
  <c r="L39" i="54"/>
  <c r="C39" i="54" s="1"/>
  <c r="L38" i="54"/>
  <c r="C38" i="54" s="1"/>
  <c r="L37" i="54"/>
  <c r="C37" i="54" s="1"/>
  <c r="K36" i="54"/>
  <c r="J36" i="54"/>
  <c r="L35" i="54"/>
  <c r="C35" i="54" s="1"/>
  <c r="L34" i="54"/>
  <c r="C34" i="54" s="1"/>
  <c r="K33" i="54"/>
  <c r="J33" i="54"/>
  <c r="L32" i="54"/>
  <c r="C32" i="54" s="1"/>
  <c r="K31" i="54"/>
  <c r="K26" i="54" s="1"/>
  <c r="J31" i="54"/>
  <c r="L30" i="54"/>
  <c r="C30" i="54" s="1"/>
  <c r="L29" i="54"/>
  <c r="C29" i="54" s="1"/>
  <c r="L28" i="54"/>
  <c r="C28" i="54" s="1"/>
  <c r="K27" i="54"/>
  <c r="J27" i="54"/>
  <c r="F25" i="54"/>
  <c r="C25" i="54" s="1"/>
  <c r="I24" i="54"/>
  <c r="O23" i="54"/>
  <c r="L23" i="54"/>
  <c r="I23" i="54"/>
  <c r="F23" i="54"/>
  <c r="O22" i="54"/>
  <c r="L22" i="54"/>
  <c r="L21" i="54" s="1"/>
  <c r="L289" i="54" s="1"/>
  <c r="I22" i="54"/>
  <c r="I21" i="54" s="1"/>
  <c r="F22" i="54"/>
  <c r="F21" i="54" s="1"/>
  <c r="N21" i="54"/>
  <c r="N289" i="54" s="1"/>
  <c r="M21" i="54"/>
  <c r="K21" i="54"/>
  <c r="J21" i="54"/>
  <c r="H21" i="54"/>
  <c r="H289" i="54" s="1"/>
  <c r="G21" i="54"/>
  <c r="G289" i="54" s="1"/>
  <c r="G288" i="54" s="1"/>
  <c r="E21" i="54"/>
  <c r="D21" i="54"/>
  <c r="D289" i="54" s="1"/>
  <c r="N20" i="54"/>
  <c r="G20" i="54"/>
  <c r="N195" i="54" l="1"/>
  <c r="H195" i="54"/>
  <c r="H270" i="54"/>
  <c r="H269" i="54" s="1"/>
  <c r="K259" i="54"/>
  <c r="E130" i="54"/>
  <c r="N174" i="54"/>
  <c r="N173" i="54" s="1"/>
  <c r="C258" i="54"/>
  <c r="C128" i="54"/>
  <c r="D187" i="54"/>
  <c r="H187" i="54"/>
  <c r="L187" i="54"/>
  <c r="C215" i="54"/>
  <c r="E270" i="54"/>
  <c r="E269" i="54" s="1"/>
  <c r="J269" i="54"/>
  <c r="C274" i="54"/>
  <c r="D270" i="54"/>
  <c r="D269" i="54" s="1"/>
  <c r="C278" i="54"/>
  <c r="K76" i="54"/>
  <c r="F76" i="54"/>
  <c r="C97" i="54"/>
  <c r="C101" i="54"/>
  <c r="C107" i="54"/>
  <c r="C115" i="54"/>
  <c r="C250" i="54"/>
  <c r="C262" i="54"/>
  <c r="D288" i="54"/>
  <c r="C124" i="54"/>
  <c r="C143" i="54"/>
  <c r="M174" i="54"/>
  <c r="M173" i="54" s="1"/>
  <c r="D231" i="54"/>
  <c r="D230" i="54" s="1"/>
  <c r="D194" i="54" s="1"/>
  <c r="K289" i="54"/>
  <c r="K288" i="54" s="1"/>
  <c r="H54" i="54"/>
  <c r="H53" i="54" s="1"/>
  <c r="N54" i="54"/>
  <c r="N53" i="54" s="1"/>
  <c r="H76" i="54"/>
  <c r="N76" i="54"/>
  <c r="C93" i="54"/>
  <c r="I95" i="54"/>
  <c r="M83" i="54"/>
  <c r="C148" i="54"/>
  <c r="C152" i="54"/>
  <c r="C156" i="54"/>
  <c r="C157" i="54"/>
  <c r="C159" i="54"/>
  <c r="C160" i="54"/>
  <c r="C172" i="54"/>
  <c r="K173" i="54"/>
  <c r="N187" i="54"/>
  <c r="C211" i="54"/>
  <c r="C214" i="54"/>
  <c r="C243" i="54"/>
  <c r="C254" i="54"/>
  <c r="C256" i="54"/>
  <c r="C266" i="54"/>
  <c r="G270" i="54"/>
  <c r="G269" i="54" s="1"/>
  <c r="K269" i="54"/>
  <c r="C294" i="54"/>
  <c r="C296" i="54"/>
  <c r="D54" i="54"/>
  <c r="D53" i="54" s="1"/>
  <c r="C65" i="54"/>
  <c r="C73" i="54"/>
  <c r="G76" i="54"/>
  <c r="M76" i="54"/>
  <c r="C81" i="54"/>
  <c r="C132" i="54"/>
  <c r="C134" i="54"/>
  <c r="C135" i="54"/>
  <c r="C203" i="54"/>
  <c r="C207" i="54"/>
  <c r="C219" i="54"/>
  <c r="N231" i="54"/>
  <c r="O246" i="54"/>
  <c r="C275" i="54"/>
  <c r="G54" i="54"/>
  <c r="G53" i="54" s="1"/>
  <c r="M54" i="54"/>
  <c r="M53" i="54" s="1"/>
  <c r="C61" i="54"/>
  <c r="C105" i="54"/>
  <c r="C109" i="54"/>
  <c r="C110" i="54"/>
  <c r="G130" i="54"/>
  <c r="C140" i="54"/>
  <c r="M130" i="54"/>
  <c r="C164" i="54"/>
  <c r="M187" i="54"/>
  <c r="M204" i="54"/>
  <c r="C223" i="54"/>
  <c r="C224" i="54"/>
  <c r="E204" i="54"/>
  <c r="C234" i="54"/>
  <c r="J231" i="54"/>
  <c r="J230" i="54" s="1"/>
  <c r="C242" i="54"/>
  <c r="O252" i="54"/>
  <c r="O251" i="54" s="1"/>
  <c r="N259" i="54"/>
  <c r="C267" i="54"/>
  <c r="C282" i="54"/>
  <c r="O290" i="54"/>
  <c r="L80" i="54"/>
  <c r="L76" i="54" s="1"/>
  <c r="K20" i="54"/>
  <c r="L31" i="54"/>
  <c r="C31" i="54" s="1"/>
  <c r="L33" i="54"/>
  <c r="C33" i="54" s="1"/>
  <c r="C57" i="54"/>
  <c r="C60" i="54"/>
  <c r="C86" i="54"/>
  <c r="C98" i="54"/>
  <c r="C100" i="54"/>
  <c r="C111" i="54"/>
  <c r="C120" i="54"/>
  <c r="C125" i="54"/>
  <c r="C126" i="54"/>
  <c r="C127" i="54"/>
  <c r="C138" i="54"/>
  <c r="C145" i="54"/>
  <c r="L151" i="54"/>
  <c r="C170" i="54"/>
  <c r="C171" i="54"/>
  <c r="C186" i="54"/>
  <c r="C189" i="54"/>
  <c r="C190" i="54"/>
  <c r="E187" i="54"/>
  <c r="C202" i="54"/>
  <c r="C212" i="54"/>
  <c r="J204" i="54"/>
  <c r="J195" i="54" s="1"/>
  <c r="K204" i="54"/>
  <c r="K195" i="54" s="1"/>
  <c r="E231" i="54"/>
  <c r="C237" i="54"/>
  <c r="F238" i="54"/>
  <c r="F231" i="54" s="1"/>
  <c r="C241" i="54"/>
  <c r="O238" i="54"/>
  <c r="O231" i="54" s="1"/>
  <c r="I252" i="54"/>
  <c r="I251" i="54" s="1"/>
  <c r="C255" i="54"/>
  <c r="L260" i="54"/>
  <c r="O264" i="54"/>
  <c r="O272" i="54"/>
  <c r="C280" i="54"/>
  <c r="C285" i="54"/>
  <c r="C295" i="54"/>
  <c r="L58" i="54"/>
  <c r="L54" i="54" s="1"/>
  <c r="K53" i="54"/>
  <c r="O84" i="54"/>
  <c r="M195" i="54"/>
  <c r="H288" i="54"/>
  <c r="N288" i="54"/>
  <c r="O21" i="54"/>
  <c r="C21" i="54" s="1"/>
  <c r="J26" i="54"/>
  <c r="J20" i="54" s="1"/>
  <c r="H20" i="54"/>
  <c r="C62" i="54"/>
  <c r="C64" i="54"/>
  <c r="H83" i="54"/>
  <c r="C87" i="54"/>
  <c r="K83" i="54"/>
  <c r="C92" i="54"/>
  <c r="C99" i="54"/>
  <c r="C113" i="54"/>
  <c r="O112" i="54"/>
  <c r="O116" i="54"/>
  <c r="C149" i="54"/>
  <c r="C150" i="54"/>
  <c r="C162" i="54"/>
  <c r="C163" i="54"/>
  <c r="I175" i="54"/>
  <c r="I174" i="54" s="1"/>
  <c r="I173" i="54" s="1"/>
  <c r="C180" i="54"/>
  <c r="I187" i="54"/>
  <c r="I216" i="54"/>
  <c r="C222" i="54"/>
  <c r="G204" i="54"/>
  <c r="G195" i="54" s="1"/>
  <c r="K231" i="54"/>
  <c r="K230" i="54" s="1"/>
  <c r="C245" i="54"/>
  <c r="C249" i="54"/>
  <c r="C263" i="54"/>
  <c r="C279" i="54"/>
  <c r="C293" i="54"/>
  <c r="E83" i="54"/>
  <c r="E75" i="54" s="1"/>
  <c r="J289" i="54"/>
  <c r="J288" i="54" s="1"/>
  <c r="C23" i="54"/>
  <c r="E53" i="54"/>
  <c r="C63" i="54"/>
  <c r="F69" i="54"/>
  <c r="F67" i="54" s="1"/>
  <c r="C72" i="54"/>
  <c r="O69" i="54"/>
  <c r="O67" i="54" s="1"/>
  <c r="J83" i="54"/>
  <c r="N83" i="54"/>
  <c r="C106" i="54"/>
  <c r="C108" i="54"/>
  <c r="C117" i="54"/>
  <c r="C118" i="54"/>
  <c r="O122" i="54"/>
  <c r="L122" i="54"/>
  <c r="N130" i="54"/>
  <c r="O141" i="54"/>
  <c r="C154" i="54"/>
  <c r="C155" i="54"/>
  <c r="O166" i="54"/>
  <c r="O165" i="54" s="1"/>
  <c r="L166" i="54"/>
  <c r="L165" i="54" s="1"/>
  <c r="L175" i="54"/>
  <c r="L174" i="54" s="1"/>
  <c r="L173" i="54" s="1"/>
  <c r="C181" i="54"/>
  <c r="C183" i="54"/>
  <c r="C184" i="54"/>
  <c r="C188" i="54"/>
  <c r="C210" i="54"/>
  <c r="C226" i="54"/>
  <c r="H231" i="54"/>
  <c r="H230" i="54" s="1"/>
  <c r="H194" i="54" s="1"/>
  <c r="C244" i="54"/>
  <c r="C257" i="54"/>
  <c r="O260" i="54"/>
  <c r="C268" i="54"/>
  <c r="L272" i="54"/>
  <c r="O276" i="54"/>
  <c r="C292" i="54"/>
  <c r="I20" i="54"/>
  <c r="F289" i="54"/>
  <c r="F288" i="54" s="1"/>
  <c r="I58" i="54"/>
  <c r="I54" i="54" s="1"/>
  <c r="C59" i="54"/>
  <c r="C79" i="54"/>
  <c r="I77" i="54"/>
  <c r="I76" i="54" s="1"/>
  <c r="C119" i="54"/>
  <c r="I227" i="54"/>
  <c r="C227" i="54" s="1"/>
  <c r="C228" i="54"/>
  <c r="C265" i="54"/>
  <c r="F264" i="54"/>
  <c r="C291" i="54"/>
  <c r="L290" i="54"/>
  <c r="L288" i="54" s="1"/>
  <c r="E289" i="54"/>
  <c r="E288" i="54" s="1"/>
  <c r="E20" i="54"/>
  <c r="L36" i="54"/>
  <c r="C36" i="54" s="1"/>
  <c r="C56" i="54"/>
  <c r="F55" i="54"/>
  <c r="C66" i="54"/>
  <c r="C71" i="54"/>
  <c r="I69" i="54"/>
  <c r="I67" i="54" s="1"/>
  <c r="C74" i="54"/>
  <c r="D83" i="54"/>
  <c r="L95" i="54"/>
  <c r="C102" i="54"/>
  <c r="I103" i="54"/>
  <c r="F116" i="54"/>
  <c r="F198" i="54"/>
  <c r="C199" i="54"/>
  <c r="C43" i="54"/>
  <c r="L27" i="54"/>
  <c r="C44" i="54"/>
  <c r="O58" i="54"/>
  <c r="O54" i="54" s="1"/>
  <c r="C68" i="54"/>
  <c r="L69" i="54"/>
  <c r="L67" i="54" s="1"/>
  <c r="L53" i="54" s="1"/>
  <c r="C82" i="54"/>
  <c r="G83" i="54"/>
  <c r="C91" i="54"/>
  <c r="I89" i="54"/>
  <c r="C94" i="54"/>
  <c r="C104" i="54"/>
  <c r="F103" i="54"/>
  <c r="O103" i="54"/>
  <c r="C114" i="54"/>
  <c r="F112" i="54"/>
  <c r="M289" i="54"/>
  <c r="M288" i="54" s="1"/>
  <c r="M20" i="54"/>
  <c r="C22" i="54"/>
  <c r="O45" i="54"/>
  <c r="C88" i="54"/>
  <c r="F84" i="54"/>
  <c r="L89" i="54"/>
  <c r="C96" i="54"/>
  <c r="F95" i="54"/>
  <c r="O95" i="54"/>
  <c r="O83" i="54" s="1"/>
  <c r="C70" i="54"/>
  <c r="C78" i="54"/>
  <c r="C90" i="54"/>
  <c r="I116" i="54"/>
  <c r="H130" i="54"/>
  <c r="C133" i="54"/>
  <c r="J130" i="54"/>
  <c r="C142" i="54"/>
  <c r="L144" i="54"/>
  <c r="L130" i="54" s="1"/>
  <c r="O151" i="54"/>
  <c r="C167" i="54"/>
  <c r="F166" i="54"/>
  <c r="G173" i="54"/>
  <c r="C177" i="54"/>
  <c r="C178" i="54"/>
  <c r="G187" i="54"/>
  <c r="I205" i="54"/>
  <c r="C253" i="54"/>
  <c r="F252" i="54"/>
  <c r="L116" i="54"/>
  <c r="C121" i="54"/>
  <c r="D130" i="54"/>
  <c r="C139" i="54"/>
  <c r="F136" i="54"/>
  <c r="C136" i="54" s="1"/>
  <c r="C153" i="54"/>
  <c r="C169" i="54"/>
  <c r="H174" i="54"/>
  <c r="H173" i="54" s="1"/>
  <c r="C185" i="54"/>
  <c r="C191" i="54"/>
  <c r="C218" i="54"/>
  <c r="F216" i="54"/>
  <c r="N230" i="54"/>
  <c r="N194" i="54" s="1"/>
  <c r="C233" i="54"/>
  <c r="C248" i="54"/>
  <c r="I246" i="54"/>
  <c r="C271" i="54"/>
  <c r="I283" i="54"/>
  <c r="I289" i="54" s="1"/>
  <c r="C284" i="54"/>
  <c r="C123" i="54"/>
  <c r="F122" i="54"/>
  <c r="K130" i="54"/>
  <c r="C146" i="54"/>
  <c r="C147" i="54"/>
  <c r="F144" i="54"/>
  <c r="I151" i="54"/>
  <c r="C158" i="54"/>
  <c r="C182" i="54"/>
  <c r="J187" i="54"/>
  <c r="O187" i="54"/>
  <c r="C192" i="54"/>
  <c r="I196" i="54"/>
  <c r="O198" i="54"/>
  <c r="O196" i="54" s="1"/>
  <c r="F205" i="54"/>
  <c r="C206" i="54"/>
  <c r="C129" i="54"/>
  <c r="I131" i="54"/>
  <c r="C137" i="54"/>
  <c r="C161" i="54"/>
  <c r="C193" i="54"/>
  <c r="L196" i="54"/>
  <c r="C201" i="54"/>
  <c r="C209" i="54"/>
  <c r="L216" i="54"/>
  <c r="L204" i="54" s="1"/>
  <c r="C221" i="54"/>
  <c r="M230" i="54"/>
  <c r="G231" i="54"/>
  <c r="G230" i="54" s="1"/>
  <c r="C240" i="54"/>
  <c r="I238" i="54"/>
  <c r="C247" i="54"/>
  <c r="L246" i="54"/>
  <c r="I259" i="54"/>
  <c r="M270" i="54"/>
  <c r="M269" i="54" s="1"/>
  <c r="C277" i="54"/>
  <c r="F276" i="54"/>
  <c r="C281" i="54"/>
  <c r="F131" i="54"/>
  <c r="F151" i="54"/>
  <c r="F175" i="54"/>
  <c r="F179" i="54"/>
  <c r="C179" i="54" s="1"/>
  <c r="E195" i="54"/>
  <c r="C208" i="54"/>
  <c r="C220" i="54"/>
  <c r="C232" i="54"/>
  <c r="C239" i="54"/>
  <c r="L238" i="54"/>
  <c r="L252" i="54"/>
  <c r="L251" i="54" s="1"/>
  <c r="E259" i="54"/>
  <c r="C261" i="54"/>
  <c r="F260" i="54"/>
  <c r="O259" i="54"/>
  <c r="L264" i="54"/>
  <c r="I270" i="54"/>
  <c r="I269" i="54" s="1"/>
  <c r="C197" i="54"/>
  <c r="O205" i="54"/>
  <c r="C213" i="54"/>
  <c r="C217" i="54"/>
  <c r="O216" i="54"/>
  <c r="C225" i="54"/>
  <c r="C229" i="54"/>
  <c r="I235" i="54"/>
  <c r="C235" i="54" s="1"/>
  <c r="C236" i="54"/>
  <c r="C273" i="54"/>
  <c r="F272" i="54"/>
  <c r="L276" i="54"/>
  <c r="I290" i="54"/>
  <c r="C297" i="54"/>
  <c r="J75" i="54" l="1"/>
  <c r="I130" i="54"/>
  <c r="C272" i="54"/>
  <c r="L259" i="54"/>
  <c r="C80" i="54"/>
  <c r="O289" i="54"/>
  <c r="O288" i="54" s="1"/>
  <c r="M75" i="54"/>
  <c r="M52" i="54" s="1"/>
  <c r="O20" i="54"/>
  <c r="C76" i="54"/>
  <c r="C58" i="54"/>
  <c r="N75" i="54"/>
  <c r="O230" i="54"/>
  <c r="K75" i="54"/>
  <c r="K286" i="54" s="1"/>
  <c r="I288" i="54"/>
  <c r="I204" i="54"/>
  <c r="I195" i="54" s="1"/>
  <c r="O53" i="54"/>
  <c r="C77" i="54"/>
  <c r="I53" i="54"/>
  <c r="L270" i="54"/>
  <c r="L269" i="54" s="1"/>
  <c r="K194" i="54"/>
  <c r="E52" i="54"/>
  <c r="M286" i="54"/>
  <c r="C238" i="54"/>
  <c r="J52" i="54"/>
  <c r="L83" i="54"/>
  <c r="H75" i="54"/>
  <c r="O130" i="54"/>
  <c r="O75" i="54" s="1"/>
  <c r="O52" i="54" s="1"/>
  <c r="G194" i="54"/>
  <c r="E230" i="54"/>
  <c r="E286" i="54" s="1"/>
  <c r="C246" i="54"/>
  <c r="C141" i="54"/>
  <c r="G75" i="54"/>
  <c r="G52" i="54" s="1"/>
  <c r="G51" i="54" s="1"/>
  <c r="D75" i="54"/>
  <c r="N286" i="54"/>
  <c r="N52" i="54"/>
  <c r="N51" i="54" s="1"/>
  <c r="K52" i="54"/>
  <c r="K51" i="54" s="1"/>
  <c r="K50" i="54" s="1"/>
  <c r="L195" i="54"/>
  <c r="J286" i="54"/>
  <c r="L231" i="54"/>
  <c r="L230" i="54" s="1"/>
  <c r="C122" i="54"/>
  <c r="C95" i="54"/>
  <c r="O270" i="54"/>
  <c r="O269" i="54" s="1"/>
  <c r="C283" i="54"/>
  <c r="F270" i="54"/>
  <c r="F269" i="54" s="1"/>
  <c r="C216" i="54"/>
  <c r="O204" i="54"/>
  <c r="O195" i="54" s="1"/>
  <c r="O194" i="54" s="1"/>
  <c r="E194" i="54"/>
  <c r="E51" i="54" s="1"/>
  <c r="M194" i="54"/>
  <c r="C187" i="54"/>
  <c r="H52" i="54"/>
  <c r="H51" i="54" s="1"/>
  <c r="H287" i="54" s="1"/>
  <c r="C112" i="54"/>
  <c r="L75" i="54"/>
  <c r="D52" i="54"/>
  <c r="D51" i="54" s="1"/>
  <c r="D286" i="54"/>
  <c r="H286" i="54"/>
  <c r="C205" i="54"/>
  <c r="F204" i="54"/>
  <c r="C288" i="54"/>
  <c r="I231" i="54"/>
  <c r="I230" i="54" s="1"/>
  <c r="C276" i="54"/>
  <c r="C144" i="54"/>
  <c r="J194" i="54"/>
  <c r="C252" i="54"/>
  <c r="F251" i="54"/>
  <c r="C251" i="54" s="1"/>
  <c r="C89" i="54"/>
  <c r="C67" i="54"/>
  <c r="C69" i="54"/>
  <c r="I83" i="54"/>
  <c r="I75" i="54" s="1"/>
  <c r="C260" i="54"/>
  <c r="F259" i="54"/>
  <c r="C259" i="54" s="1"/>
  <c r="C131" i="54"/>
  <c r="F130" i="54"/>
  <c r="C166" i="54"/>
  <c r="F165" i="54"/>
  <c r="C165" i="54" s="1"/>
  <c r="C198" i="54"/>
  <c r="F196" i="54"/>
  <c r="C175" i="54"/>
  <c r="F174" i="54"/>
  <c r="C84" i="54"/>
  <c r="F83" i="54"/>
  <c r="C45" i="54"/>
  <c r="C103" i="54"/>
  <c r="C27" i="54"/>
  <c r="L26" i="54"/>
  <c r="C55" i="54"/>
  <c r="F54" i="54"/>
  <c r="C264" i="54"/>
  <c r="C289" i="54"/>
  <c r="C290" i="54"/>
  <c r="C151" i="54"/>
  <c r="C116" i="54"/>
  <c r="M51" i="54" l="1"/>
  <c r="C130" i="54"/>
  <c r="L194" i="54"/>
  <c r="I194" i="54"/>
  <c r="G50" i="54"/>
  <c r="G287" i="54"/>
  <c r="J51" i="54"/>
  <c r="J50" i="54" s="1"/>
  <c r="C204" i="54"/>
  <c r="H50" i="54"/>
  <c r="K287" i="54"/>
  <c r="G286" i="54"/>
  <c r="C270" i="54"/>
  <c r="I286" i="54"/>
  <c r="I52" i="54"/>
  <c r="I51" i="54" s="1"/>
  <c r="I50" i="54" s="1"/>
  <c r="N50" i="54"/>
  <c r="N287" i="54"/>
  <c r="L286" i="54"/>
  <c r="J287" i="54"/>
  <c r="C83" i="54"/>
  <c r="F75" i="54"/>
  <c r="C75" i="54" s="1"/>
  <c r="M50" i="54"/>
  <c r="M287" i="54"/>
  <c r="F53" i="54"/>
  <c r="C54" i="54"/>
  <c r="I287" i="54"/>
  <c r="E287" i="54"/>
  <c r="E50" i="54"/>
  <c r="C196" i="54"/>
  <c r="F195" i="54"/>
  <c r="O286" i="54"/>
  <c r="L52" i="54"/>
  <c r="C26" i="54"/>
  <c r="L20" i="54"/>
  <c r="C231" i="54"/>
  <c r="C174" i="54"/>
  <c r="F173" i="54"/>
  <c r="C173" i="54" s="1"/>
  <c r="O51" i="54"/>
  <c r="F230" i="54"/>
  <c r="C230" i="54" s="1"/>
  <c r="C269" i="54"/>
  <c r="D50" i="54"/>
  <c r="D24" i="54"/>
  <c r="D287" i="54" s="1"/>
  <c r="L51" i="54" l="1"/>
  <c r="L50" i="54" s="1"/>
  <c r="O50" i="54"/>
  <c r="O287" i="54"/>
  <c r="F52" i="54"/>
  <c r="C53" i="54"/>
  <c r="F24" i="54"/>
  <c r="D20" i="54"/>
  <c r="F286" i="54"/>
  <c r="C286" i="54" s="1"/>
  <c r="F194" i="54"/>
  <c r="C194" i="54" s="1"/>
  <c r="C195" i="54"/>
  <c r="L287" i="54" l="1"/>
  <c r="C52" i="54"/>
  <c r="F51" i="54"/>
  <c r="C24" i="54"/>
  <c r="F20" i="54"/>
  <c r="C20" i="54" s="1"/>
  <c r="F287" i="54" l="1"/>
  <c r="C287" i="54" s="1"/>
  <c r="F50" i="54"/>
  <c r="C50" i="54" s="1"/>
  <c r="C51" i="54"/>
  <c r="O298" i="53" l="1"/>
  <c r="L298" i="53"/>
  <c r="I298" i="53"/>
  <c r="F298" i="53"/>
  <c r="O297" i="53"/>
  <c r="L297" i="53"/>
  <c r="I297" i="53"/>
  <c r="F297" i="53"/>
  <c r="C297" i="53" s="1"/>
  <c r="O296" i="53"/>
  <c r="L296" i="53"/>
  <c r="I296" i="53"/>
  <c r="F296" i="53"/>
  <c r="O295" i="53"/>
  <c r="L295" i="53"/>
  <c r="I295" i="53"/>
  <c r="F295" i="53"/>
  <c r="C295" i="53" s="1"/>
  <c r="O294" i="53"/>
  <c r="L294" i="53"/>
  <c r="I294" i="53"/>
  <c r="F294" i="53"/>
  <c r="O293" i="53"/>
  <c r="L293" i="53"/>
  <c r="I293" i="53"/>
  <c r="F293" i="53"/>
  <c r="O292" i="53"/>
  <c r="L292" i="53"/>
  <c r="I292" i="53"/>
  <c r="F292" i="53"/>
  <c r="O291" i="53"/>
  <c r="O290" i="53" s="1"/>
  <c r="L291" i="53"/>
  <c r="I291" i="53"/>
  <c r="F291" i="53"/>
  <c r="N290" i="53"/>
  <c r="M290" i="53"/>
  <c r="K290" i="53"/>
  <c r="J290" i="53"/>
  <c r="H290" i="53"/>
  <c r="G290" i="53"/>
  <c r="E290" i="53"/>
  <c r="D290" i="53"/>
  <c r="O285" i="53"/>
  <c r="L285" i="53"/>
  <c r="I285" i="53"/>
  <c r="F285" i="53"/>
  <c r="O284" i="53"/>
  <c r="L284" i="53"/>
  <c r="I284" i="53"/>
  <c r="F284" i="53"/>
  <c r="O283" i="53"/>
  <c r="N283" i="53"/>
  <c r="M283" i="53"/>
  <c r="K283" i="53"/>
  <c r="J283" i="53"/>
  <c r="H283" i="53"/>
  <c r="G283" i="53"/>
  <c r="F283" i="53"/>
  <c r="E283" i="53"/>
  <c r="D283" i="53"/>
  <c r="O282" i="53"/>
  <c r="L282" i="53"/>
  <c r="L281" i="53" s="1"/>
  <c r="I282" i="53"/>
  <c r="F282" i="53"/>
  <c r="O281" i="53"/>
  <c r="N281" i="53"/>
  <c r="M281" i="53"/>
  <c r="K281" i="53"/>
  <c r="J281" i="53"/>
  <c r="I281" i="53"/>
  <c r="H281" i="53"/>
  <c r="G281" i="53"/>
  <c r="E281" i="53"/>
  <c r="D281" i="53"/>
  <c r="O280" i="53"/>
  <c r="L280" i="53"/>
  <c r="I280" i="53"/>
  <c r="F280" i="53"/>
  <c r="O279" i="53"/>
  <c r="L279" i="53"/>
  <c r="I279" i="53"/>
  <c r="F279" i="53"/>
  <c r="O278" i="53"/>
  <c r="L278" i="53"/>
  <c r="I278" i="53"/>
  <c r="F278" i="53"/>
  <c r="O277" i="53"/>
  <c r="L277" i="53"/>
  <c r="L276" i="53" s="1"/>
  <c r="I277" i="53"/>
  <c r="F277" i="53"/>
  <c r="F276" i="53" s="1"/>
  <c r="N276" i="53"/>
  <c r="M276" i="53"/>
  <c r="K276" i="53"/>
  <c r="J276" i="53"/>
  <c r="H276" i="53"/>
  <c r="G276" i="53"/>
  <c r="E276" i="53"/>
  <c r="D276" i="53"/>
  <c r="O275" i="53"/>
  <c r="L275" i="53"/>
  <c r="I275" i="53"/>
  <c r="F275" i="53"/>
  <c r="O274" i="53"/>
  <c r="L274" i="53"/>
  <c r="I274" i="53"/>
  <c r="F274" i="53"/>
  <c r="O273" i="53"/>
  <c r="L273" i="53"/>
  <c r="I273" i="53"/>
  <c r="I272" i="53" s="1"/>
  <c r="F273" i="53"/>
  <c r="O272" i="53"/>
  <c r="N272" i="53"/>
  <c r="N270" i="53" s="1"/>
  <c r="M272" i="53"/>
  <c r="L272" i="53"/>
  <c r="K272" i="53"/>
  <c r="K270" i="53" s="1"/>
  <c r="K269" i="53" s="1"/>
  <c r="J272" i="53"/>
  <c r="H272" i="53"/>
  <c r="G272" i="53"/>
  <c r="E272" i="53"/>
  <c r="E270" i="53" s="1"/>
  <c r="E269" i="53" s="1"/>
  <c r="D272" i="53"/>
  <c r="O271" i="53"/>
  <c r="L271" i="53"/>
  <c r="I271" i="53"/>
  <c r="F271" i="53"/>
  <c r="H270" i="53"/>
  <c r="O268" i="53"/>
  <c r="L268" i="53"/>
  <c r="I268" i="53"/>
  <c r="F268" i="53"/>
  <c r="O267" i="53"/>
  <c r="L267" i="53"/>
  <c r="I267" i="53"/>
  <c r="F267" i="53"/>
  <c r="O266" i="53"/>
  <c r="L266" i="53"/>
  <c r="I266" i="53"/>
  <c r="F266" i="53"/>
  <c r="O265" i="53"/>
  <c r="L265" i="53"/>
  <c r="I265" i="53"/>
  <c r="F265" i="53"/>
  <c r="F264" i="53" s="1"/>
  <c r="N264" i="53"/>
  <c r="M264" i="53"/>
  <c r="K264" i="53"/>
  <c r="J264" i="53"/>
  <c r="H264" i="53"/>
  <c r="G264" i="53"/>
  <c r="E264" i="53"/>
  <c r="D264" i="53"/>
  <c r="O263" i="53"/>
  <c r="L263" i="53"/>
  <c r="I263" i="53"/>
  <c r="F263" i="53"/>
  <c r="O262" i="53"/>
  <c r="L262" i="53"/>
  <c r="I262" i="53"/>
  <c r="F262" i="53"/>
  <c r="O261" i="53"/>
  <c r="L261" i="53"/>
  <c r="L260" i="53" s="1"/>
  <c r="I261" i="53"/>
  <c r="F261" i="53"/>
  <c r="F260" i="53" s="1"/>
  <c r="N260" i="53"/>
  <c r="M260" i="53"/>
  <c r="M259" i="53" s="1"/>
  <c r="K260" i="53"/>
  <c r="J260" i="53"/>
  <c r="H260" i="53"/>
  <c r="G260" i="53"/>
  <c r="E260" i="53"/>
  <c r="D260" i="53"/>
  <c r="D259" i="53" s="1"/>
  <c r="O258" i="53"/>
  <c r="L258" i="53"/>
  <c r="I258" i="53"/>
  <c r="F258" i="53"/>
  <c r="O257" i="53"/>
  <c r="L257" i="53"/>
  <c r="I257" i="53"/>
  <c r="F257" i="53"/>
  <c r="O256" i="53"/>
  <c r="L256" i="53"/>
  <c r="I256" i="53"/>
  <c r="F256" i="53"/>
  <c r="O255" i="53"/>
  <c r="L255" i="53"/>
  <c r="I255" i="53"/>
  <c r="F255" i="53"/>
  <c r="O254" i="53"/>
  <c r="L254" i="53"/>
  <c r="I254" i="53"/>
  <c r="F254" i="53"/>
  <c r="O253" i="53"/>
  <c r="L253" i="53"/>
  <c r="I253" i="53"/>
  <c r="F253" i="53"/>
  <c r="N252" i="53"/>
  <c r="N251" i="53" s="1"/>
  <c r="M252" i="53"/>
  <c r="M251" i="53" s="1"/>
  <c r="K252" i="53"/>
  <c r="J252" i="53"/>
  <c r="J251" i="53" s="1"/>
  <c r="H252" i="53"/>
  <c r="G252" i="53"/>
  <c r="G251" i="53" s="1"/>
  <c r="E252" i="53"/>
  <c r="D252" i="53"/>
  <c r="K251" i="53"/>
  <c r="H251" i="53"/>
  <c r="E251" i="53"/>
  <c r="D251" i="53"/>
  <c r="O250" i="53"/>
  <c r="L250" i="53"/>
  <c r="I250" i="53"/>
  <c r="F250" i="53"/>
  <c r="O249" i="53"/>
  <c r="L249" i="53"/>
  <c r="I249" i="53"/>
  <c r="F249" i="53"/>
  <c r="O248" i="53"/>
  <c r="L248" i="53"/>
  <c r="I248" i="53"/>
  <c r="F248" i="53"/>
  <c r="O247" i="53"/>
  <c r="O246" i="53" s="1"/>
  <c r="L247" i="53"/>
  <c r="I247" i="53"/>
  <c r="F247" i="53"/>
  <c r="N246" i="53"/>
  <c r="M246" i="53"/>
  <c r="K246" i="53"/>
  <c r="J246" i="53"/>
  <c r="H246" i="53"/>
  <c r="G246" i="53"/>
  <c r="E246" i="53"/>
  <c r="D246" i="53"/>
  <c r="O245" i="53"/>
  <c r="L245" i="53"/>
  <c r="I245" i="53"/>
  <c r="F245" i="53"/>
  <c r="O244" i="53"/>
  <c r="L244" i="53"/>
  <c r="I244" i="53"/>
  <c r="F244" i="53"/>
  <c r="O243" i="53"/>
  <c r="L243" i="53"/>
  <c r="I243" i="53"/>
  <c r="F243" i="53"/>
  <c r="O242" i="53"/>
  <c r="L242" i="53"/>
  <c r="I242" i="53"/>
  <c r="F242" i="53"/>
  <c r="O241" i="53"/>
  <c r="L241" i="53"/>
  <c r="I241" i="53"/>
  <c r="F241" i="53"/>
  <c r="O240" i="53"/>
  <c r="L240" i="53"/>
  <c r="I240" i="53"/>
  <c r="F240" i="53"/>
  <c r="O239" i="53"/>
  <c r="L239" i="53"/>
  <c r="L238" i="53" s="1"/>
  <c r="I239" i="53"/>
  <c r="F239" i="53"/>
  <c r="N238" i="53"/>
  <c r="M238" i="53"/>
  <c r="K238" i="53"/>
  <c r="J238" i="53"/>
  <c r="H238" i="53"/>
  <c r="G238" i="53"/>
  <c r="E238" i="53"/>
  <c r="D238" i="53"/>
  <c r="O237" i="53"/>
  <c r="L237" i="53"/>
  <c r="I237" i="53"/>
  <c r="F237" i="53"/>
  <c r="O236" i="53"/>
  <c r="L236" i="53"/>
  <c r="L235" i="53" s="1"/>
  <c r="I236" i="53"/>
  <c r="F236" i="53"/>
  <c r="O235" i="53"/>
  <c r="N235" i="53"/>
  <c r="M235" i="53"/>
  <c r="K235" i="53"/>
  <c r="J235" i="53"/>
  <c r="H235" i="53"/>
  <c r="G235" i="53"/>
  <c r="F235" i="53"/>
  <c r="E235" i="53"/>
  <c r="D235" i="53"/>
  <c r="O234" i="53"/>
  <c r="L234" i="53"/>
  <c r="L233" i="53" s="1"/>
  <c r="I234" i="53"/>
  <c r="F234" i="53"/>
  <c r="O233" i="53"/>
  <c r="N233" i="53"/>
  <c r="M233" i="53"/>
  <c r="K233" i="53"/>
  <c r="J233" i="53"/>
  <c r="I233" i="53"/>
  <c r="H233" i="53"/>
  <c r="G233" i="53"/>
  <c r="G231" i="53" s="1"/>
  <c r="E233" i="53"/>
  <c r="E231" i="53" s="1"/>
  <c r="D233" i="53"/>
  <c r="O232" i="53"/>
  <c r="L232" i="53"/>
  <c r="I232" i="53"/>
  <c r="F232" i="53"/>
  <c r="O229" i="53"/>
  <c r="L229" i="53"/>
  <c r="I229" i="53"/>
  <c r="F229" i="53"/>
  <c r="O228" i="53"/>
  <c r="L228" i="53"/>
  <c r="L227" i="53" s="1"/>
  <c r="I228" i="53"/>
  <c r="I227" i="53" s="1"/>
  <c r="F228" i="53"/>
  <c r="F227" i="53" s="1"/>
  <c r="O227" i="53"/>
  <c r="N227" i="53"/>
  <c r="M227" i="53"/>
  <c r="K227" i="53"/>
  <c r="J227" i="53"/>
  <c r="H227" i="53"/>
  <c r="G227" i="53"/>
  <c r="E227" i="53"/>
  <c r="D227" i="53"/>
  <c r="O226" i="53"/>
  <c r="L226" i="53"/>
  <c r="I226" i="53"/>
  <c r="E226" i="53"/>
  <c r="F226" i="53" s="1"/>
  <c r="O225" i="53"/>
  <c r="L225" i="53"/>
  <c r="I225" i="53"/>
  <c r="F225" i="53"/>
  <c r="O224" i="53"/>
  <c r="L224" i="53"/>
  <c r="I224" i="53"/>
  <c r="F224" i="53"/>
  <c r="O223" i="53"/>
  <c r="L223" i="53"/>
  <c r="I223" i="53"/>
  <c r="F223" i="53"/>
  <c r="O222" i="53"/>
  <c r="L222" i="53"/>
  <c r="I222" i="53"/>
  <c r="F222" i="53"/>
  <c r="O221" i="53"/>
  <c r="L221" i="53"/>
  <c r="I221" i="53"/>
  <c r="F221" i="53"/>
  <c r="O220" i="53"/>
  <c r="L220" i="53"/>
  <c r="I220" i="53"/>
  <c r="F220" i="53"/>
  <c r="O219" i="53"/>
  <c r="L219" i="53"/>
  <c r="I219" i="53"/>
  <c r="F219" i="53"/>
  <c r="O218" i="53"/>
  <c r="L218" i="53"/>
  <c r="I218" i="53"/>
  <c r="F218" i="53"/>
  <c r="O217" i="53"/>
  <c r="L217" i="53"/>
  <c r="I217" i="53"/>
  <c r="F217" i="53"/>
  <c r="N216" i="53"/>
  <c r="M216" i="53"/>
  <c r="K216" i="53"/>
  <c r="J216" i="53"/>
  <c r="H216" i="53"/>
  <c r="G216" i="53"/>
  <c r="E216" i="53"/>
  <c r="D216" i="53"/>
  <c r="O215" i="53"/>
  <c r="L215" i="53"/>
  <c r="I215" i="53"/>
  <c r="F215" i="53"/>
  <c r="O214" i="53"/>
  <c r="L214" i="53"/>
  <c r="I214" i="53"/>
  <c r="F214" i="53"/>
  <c r="O213" i="53"/>
  <c r="L213" i="53"/>
  <c r="I213" i="53"/>
  <c r="F213" i="53"/>
  <c r="O212" i="53"/>
  <c r="L212" i="53"/>
  <c r="I212" i="53"/>
  <c r="F212" i="53"/>
  <c r="O211" i="53"/>
  <c r="L211" i="53"/>
  <c r="I211" i="53"/>
  <c r="F211" i="53"/>
  <c r="O210" i="53"/>
  <c r="L210" i="53"/>
  <c r="I210" i="53"/>
  <c r="F210" i="53"/>
  <c r="O209" i="53"/>
  <c r="L209" i="53"/>
  <c r="I209" i="53"/>
  <c r="F209" i="53"/>
  <c r="O208" i="53"/>
  <c r="L208" i="53"/>
  <c r="I208" i="53"/>
  <c r="F208" i="53"/>
  <c r="O207" i="53"/>
  <c r="L207" i="53"/>
  <c r="I207" i="53"/>
  <c r="F207" i="53"/>
  <c r="O206" i="53"/>
  <c r="L206" i="53"/>
  <c r="I206" i="53"/>
  <c r="F206" i="53"/>
  <c r="N205" i="53"/>
  <c r="N204" i="53" s="1"/>
  <c r="M205" i="53"/>
  <c r="K205" i="53"/>
  <c r="J205" i="53"/>
  <c r="H205" i="53"/>
  <c r="G205" i="53"/>
  <c r="E205" i="53"/>
  <c r="D205" i="53"/>
  <c r="D204" i="53" s="1"/>
  <c r="H204" i="53"/>
  <c r="O203" i="53"/>
  <c r="L203" i="53"/>
  <c r="I203" i="53"/>
  <c r="F203" i="53"/>
  <c r="O202" i="53"/>
  <c r="L202" i="53"/>
  <c r="I202" i="53"/>
  <c r="F202" i="53"/>
  <c r="O201" i="53"/>
  <c r="L201" i="53"/>
  <c r="I201" i="53"/>
  <c r="F201" i="53"/>
  <c r="O200" i="53"/>
  <c r="L200" i="53"/>
  <c r="I200" i="53"/>
  <c r="F200" i="53"/>
  <c r="O199" i="53"/>
  <c r="L199" i="53"/>
  <c r="I199" i="53"/>
  <c r="F199" i="53"/>
  <c r="N198" i="53"/>
  <c r="N196" i="53" s="1"/>
  <c r="M198" i="53"/>
  <c r="M196" i="53" s="1"/>
  <c r="K198" i="53"/>
  <c r="J198" i="53"/>
  <c r="J196" i="53" s="1"/>
  <c r="I198" i="53"/>
  <c r="H198" i="53"/>
  <c r="H196" i="53" s="1"/>
  <c r="H195" i="53" s="1"/>
  <c r="G198" i="53"/>
  <c r="E198" i="53"/>
  <c r="E196" i="53" s="1"/>
  <c r="D198" i="53"/>
  <c r="D196" i="53" s="1"/>
  <c r="D195" i="53" s="1"/>
  <c r="O197" i="53"/>
  <c r="L197" i="53"/>
  <c r="I197" i="53"/>
  <c r="F197" i="53"/>
  <c r="K196" i="53"/>
  <c r="G196" i="53"/>
  <c r="O193" i="53"/>
  <c r="L193" i="53"/>
  <c r="I193" i="53"/>
  <c r="I192" i="53" s="1"/>
  <c r="I191" i="53" s="1"/>
  <c r="F193" i="53"/>
  <c r="F192" i="53" s="1"/>
  <c r="F191" i="53" s="1"/>
  <c r="O192" i="53"/>
  <c r="O191" i="53" s="1"/>
  <c r="N192" i="53"/>
  <c r="M192" i="53"/>
  <c r="K192" i="53"/>
  <c r="K191" i="53" s="1"/>
  <c r="J192" i="53"/>
  <c r="J191" i="53" s="1"/>
  <c r="H192" i="53"/>
  <c r="H191" i="53" s="1"/>
  <c r="G192" i="53"/>
  <c r="G191" i="53" s="1"/>
  <c r="E192" i="53"/>
  <c r="E191" i="53" s="1"/>
  <c r="D192" i="53"/>
  <c r="D191" i="53" s="1"/>
  <c r="N191" i="53"/>
  <c r="M191" i="53"/>
  <c r="O190" i="53"/>
  <c r="L190" i="53"/>
  <c r="I190" i="53"/>
  <c r="F190" i="53"/>
  <c r="O189" i="53"/>
  <c r="L189" i="53"/>
  <c r="I189" i="53"/>
  <c r="F189" i="53"/>
  <c r="F188" i="53" s="1"/>
  <c r="F187" i="53" s="1"/>
  <c r="O188" i="53"/>
  <c r="N188" i="53"/>
  <c r="N187" i="53" s="1"/>
  <c r="M188" i="53"/>
  <c r="K188" i="53"/>
  <c r="K187" i="53" s="1"/>
  <c r="J188" i="53"/>
  <c r="J187" i="53" s="1"/>
  <c r="H188" i="53"/>
  <c r="G188" i="53"/>
  <c r="E188" i="53"/>
  <c r="E187" i="53" s="1"/>
  <c r="D188" i="53"/>
  <c r="M187" i="53"/>
  <c r="O186" i="53"/>
  <c r="L186" i="53"/>
  <c r="I186" i="53"/>
  <c r="F186" i="53"/>
  <c r="O185" i="53"/>
  <c r="L185" i="53"/>
  <c r="L184" i="53" s="1"/>
  <c r="I185" i="53"/>
  <c r="F185" i="53"/>
  <c r="F184" i="53" s="1"/>
  <c r="O184" i="53"/>
  <c r="N184" i="53"/>
  <c r="M184" i="53"/>
  <c r="K184" i="53"/>
  <c r="J184" i="53"/>
  <c r="H184" i="53"/>
  <c r="G184" i="53"/>
  <c r="E184" i="53"/>
  <c r="D184" i="53"/>
  <c r="O183" i="53"/>
  <c r="L183" i="53"/>
  <c r="I183" i="53"/>
  <c r="F183" i="53"/>
  <c r="O182" i="53"/>
  <c r="L182" i="53"/>
  <c r="I182" i="53"/>
  <c r="F182" i="53"/>
  <c r="O181" i="53"/>
  <c r="L181" i="53"/>
  <c r="I181" i="53"/>
  <c r="F181" i="53"/>
  <c r="O180" i="53"/>
  <c r="O179" i="53" s="1"/>
  <c r="L180" i="53"/>
  <c r="I180" i="53"/>
  <c r="I179" i="53" s="1"/>
  <c r="F180" i="53"/>
  <c r="N179" i="53"/>
  <c r="M179" i="53"/>
  <c r="K179" i="53"/>
  <c r="J179" i="53"/>
  <c r="H179" i="53"/>
  <c r="G179" i="53"/>
  <c r="E179" i="53"/>
  <c r="D179" i="53"/>
  <c r="O178" i="53"/>
  <c r="L178" i="53"/>
  <c r="I178" i="53"/>
  <c r="F178" i="53"/>
  <c r="O177" i="53"/>
  <c r="L177" i="53"/>
  <c r="I177" i="53"/>
  <c r="F177" i="53"/>
  <c r="O176" i="53"/>
  <c r="O175" i="53" s="1"/>
  <c r="L176" i="53"/>
  <c r="L175" i="53" s="1"/>
  <c r="I176" i="53"/>
  <c r="I175" i="53" s="1"/>
  <c r="I174" i="53" s="1"/>
  <c r="F176" i="53"/>
  <c r="N175" i="53"/>
  <c r="M175" i="53"/>
  <c r="K175" i="53"/>
  <c r="K174" i="53" s="1"/>
  <c r="J175" i="53"/>
  <c r="J174" i="53" s="1"/>
  <c r="J173" i="53" s="1"/>
  <c r="H175" i="53"/>
  <c r="G175" i="53"/>
  <c r="G174" i="53" s="1"/>
  <c r="F175" i="53"/>
  <c r="E175" i="53"/>
  <c r="E174" i="53" s="1"/>
  <c r="E173" i="53" s="1"/>
  <c r="D175" i="53"/>
  <c r="O172" i="53"/>
  <c r="L172" i="53"/>
  <c r="I172" i="53"/>
  <c r="F172" i="53"/>
  <c r="O171" i="53"/>
  <c r="L171" i="53"/>
  <c r="I171" i="53"/>
  <c r="F171" i="53"/>
  <c r="O170" i="53"/>
  <c r="L170" i="53"/>
  <c r="I170" i="53"/>
  <c r="F170" i="53"/>
  <c r="O169" i="53"/>
  <c r="L169" i="53"/>
  <c r="I169" i="53"/>
  <c r="F169" i="53"/>
  <c r="O168" i="53"/>
  <c r="L168" i="53"/>
  <c r="I168" i="53"/>
  <c r="F168" i="53"/>
  <c r="O167" i="53"/>
  <c r="L167" i="53"/>
  <c r="L166" i="53" s="1"/>
  <c r="L165" i="53" s="1"/>
  <c r="I167" i="53"/>
  <c r="F167" i="53"/>
  <c r="N166" i="53"/>
  <c r="M166" i="53"/>
  <c r="M165" i="53" s="1"/>
  <c r="K166" i="53"/>
  <c r="K165" i="53" s="1"/>
  <c r="J166" i="53"/>
  <c r="H166" i="53"/>
  <c r="H165" i="53" s="1"/>
  <c r="G166" i="53"/>
  <c r="G165" i="53" s="1"/>
  <c r="E166" i="53"/>
  <c r="E165" i="53" s="1"/>
  <c r="D166" i="53"/>
  <c r="N165" i="53"/>
  <c r="J165" i="53"/>
  <c r="D165" i="53"/>
  <c r="O164" i="53"/>
  <c r="L164" i="53"/>
  <c r="I164" i="53"/>
  <c r="F164" i="53"/>
  <c r="O163" i="53"/>
  <c r="L163" i="53"/>
  <c r="I163" i="53"/>
  <c r="F163" i="53"/>
  <c r="O162" i="53"/>
  <c r="L162" i="53"/>
  <c r="I162" i="53"/>
  <c r="F162" i="53"/>
  <c r="O161" i="53"/>
  <c r="L161" i="53"/>
  <c r="L160" i="53" s="1"/>
  <c r="I161" i="53"/>
  <c r="F161" i="53"/>
  <c r="F160" i="53" s="1"/>
  <c r="O160" i="53"/>
  <c r="N160" i="53"/>
  <c r="M160" i="53"/>
  <c r="K160" i="53"/>
  <c r="J160" i="53"/>
  <c r="H160" i="53"/>
  <c r="G160" i="53"/>
  <c r="E160" i="53"/>
  <c r="D160" i="53"/>
  <c r="O159" i="53"/>
  <c r="L159" i="53"/>
  <c r="I159" i="53"/>
  <c r="F159" i="53"/>
  <c r="O158" i="53"/>
  <c r="L158" i="53"/>
  <c r="I158" i="53"/>
  <c r="F158" i="53"/>
  <c r="O157" i="53"/>
  <c r="L157" i="53"/>
  <c r="I157" i="53"/>
  <c r="F157" i="53"/>
  <c r="O156" i="53"/>
  <c r="L156" i="53"/>
  <c r="I156" i="53"/>
  <c r="F156" i="53"/>
  <c r="O155" i="53"/>
  <c r="L155" i="53"/>
  <c r="I155" i="53"/>
  <c r="F155" i="53"/>
  <c r="O154" i="53"/>
  <c r="L154" i="53"/>
  <c r="I154" i="53"/>
  <c r="F154" i="53"/>
  <c r="O153" i="53"/>
  <c r="L153" i="53"/>
  <c r="I153" i="53"/>
  <c r="F153" i="53"/>
  <c r="O152" i="53"/>
  <c r="L152" i="53"/>
  <c r="I152" i="53"/>
  <c r="I151" i="53" s="1"/>
  <c r="F152" i="53"/>
  <c r="N151" i="53"/>
  <c r="M151" i="53"/>
  <c r="K151" i="53"/>
  <c r="J151" i="53"/>
  <c r="H151" i="53"/>
  <c r="G151" i="53"/>
  <c r="E151" i="53"/>
  <c r="D151" i="53"/>
  <c r="O150" i="53"/>
  <c r="L150" i="53"/>
  <c r="I150" i="53"/>
  <c r="F150" i="53"/>
  <c r="O149" i="53"/>
  <c r="L149" i="53"/>
  <c r="I149" i="53"/>
  <c r="F149" i="53"/>
  <c r="O148" i="53"/>
  <c r="L148" i="53"/>
  <c r="I148" i="53"/>
  <c r="F148" i="53"/>
  <c r="O147" i="53"/>
  <c r="L147" i="53"/>
  <c r="I147" i="53"/>
  <c r="F147" i="53"/>
  <c r="O146" i="53"/>
  <c r="L146" i="53"/>
  <c r="I146" i="53"/>
  <c r="F146" i="53"/>
  <c r="O145" i="53"/>
  <c r="L145" i="53"/>
  <c r="L144" i="53" s="1"/>
  <c r="I145" i="53"/>
  <c r="F145" i="53"/>
  <c r="O144" i="53"/>
  <c r="N144" i="53"/>
  <c r="M144" i="53"/>
  <c r="K144" i="53"/>
  <c r="J144" i="53"/>
  <c r="H144" i="53"/>
  <c r="G144" i="53"/>
  <c r="E144" i="53"/>
  <c r="D144" i="53"/>
  <c r="O143" i="53"/>
  <c r="L143" i="53"/>
  <c r="I143" i="53"/>
  <c r="F143" i="53"/>
  <c r="O142" i="53"/>
  <c r="O141" i="53" s="1"/>
  <c r="L142" i="53"/>
  <c r="L141" i="53" s="1"/>
  <c r="I142" i="53"/>
  <c r="F142" i="53"/>
  <c r="F141" i="53" s="1"/>
  <c r="N141" i="53"/>
  <c r="M141" i="53"/>
  <c r="K141" i="53"/>
  <c r="J141" i="53"/>
  <c r="H141" i="53"/>
  <c r="G141" i="53"/>
  <c r="E141" i="53"/>
  <c r="D141" i="53"/>
  <c r="O140" i="53"/>
  <c r="L140" i="53"/>
  <c r="I140" i="53"/>
  <c r="F140" i="53"/>
  <c r="O139" i="53"/>
  <c r="L139" i="53"/>
  <c r="I139" i="53"/>
  <c r="F139" i="53"/>
  <c r="O138" i="53"/>
  <c r="L138" i="53"/>
  <c r="I138" i="53"/>
  <c r="F138" i="53"/>
  <c r="O137" i="53"/>
  <c r="L137" i="53"/>
  <c r="L136" i="53" s="1"/>
  <c r="I137" i="53"/>
  <c r="F137" i="53"/>
  <c r="F136" i="53" s="1"/>
  <c r="O136" i="53"/>
  <c r="N136" i="53"/>
  <c r="M136" i="53"/>
  <c r="K136" i="53"/>
  <c r="J136" i="53"/>
  <c r="H136" i="53"/>
  <c r="G136" i="53"/>
  <c r="E136" i="53"/>
  <c r="D136" i="53"/>
  <c r="O135" i="53"/>
  <c r="L135" i="53"/>
  <c r="I135" i="53"/>
  <c r="F135" i="53"/>
  <c r="O134" i="53"/>
  <c r="L134" i="53"/>
  <c r="I134" i="53"/>
  <c r="F134" i="53"/>
  <c r="O133" i="53"/>
  <c r="L133" i="53"/>
  <c r="I133" i="53"/>
  <c r="F133" i="53"/>
  <c r="O132" i="53"/>
  <c r="O131" i="53" s="1"/>
  <c r="L132" i="53"/>
  <c r="I132" i="53"/>
  <c r="F132" i="53"/>
  <c r="C132" i="53" s="1"/>
  <c r="N131" i="53"/>
  <c r="M131" i="53"/>
  <c r="K131" i="53"/>
  <c r="J131" i="53"/>
  <c r="H131" i="53"/>
  <c r="G131" i="53"/>
  <c r="E131" i="53"/>
  <c r="D131" i="53"/>
  <c r="O129" i="53"/>
  <c r="L129" i="53"/>
  <c r="L128" i="53" s="1"/>
  <c r="I129" i="53"/>
  <c r="I128" i="53" s="1"/>
  <c r="F129" i="53"/>
  <c r="F128" i="53" s="1"/>
  <c r="O128" i="53"/>
  <c r="N128" i="53"/>
  <c r="M128" i="53"/>
  <c r="K128" i="53"/>
  <c r="J128" i="53"/>
  <c r="H128" i="53"/>
  <c r="G128" i="53"/>
  <c r="E128" i="53"/>
  <c r="D128" i="53"/>
  <c r="O127" i="53"/>
  <c r="L127" i="53"/>
  <c r="I127" i="53"/>
  <c r="F127" i="53"/>
  <c r="O126" i="53"/>
  <c r="L126" i="53"/>
  <c r="I126" i="53"/>
  <c r="F126" i="53"/>
  <c r="O125" i="53"/>
  <c r="L125" i="53"/>
  <c r="I125" i="53"/>
  <c r="F125" i="53"/>
  <c r="O124" i="53"/>
  <c r="L124" i="53"/>
  <c r="I124" i="53"/>
  <c r="F124" i="53"/>
  <c r="O123" i="53"/>
  <c r="L123" i="53"/>
  <c r="L122" i="53" s="1"/>
  <c r="I123" i="53"/>
  <c r="F123" i="53"/>
  <c r="N122" i="53"/>
  <c r="M122" i="53"/>
  <c r="K122" i="53"/>
  <c r="J122" i="53"/>
  <c r="H122" i="53"/>
  <c r="G122" i="53"/>
  <c r="E122" i="53"/>
  <c r="D122" i="53"/>
  <c r="O121" i="53"/>
  <c r="L121" i="53"/>
  <c r="I121" i="53"/>
  <c r="F121" i="53"/>
  <c r="O120" i="53"/>
  <c r="L120" i="53"/>
  <c r="I120" i="53"/>
  <c r="F120" i="53"/>
  <c r="O119" i="53"/>
  <c r="L119" i="53"/>
  <c r="I119" i="53"/>
  <c r="F119" i="53"/>
  <c r="O118" i="53"/>
  <c r="L118" i="53"/>
  <c r="I118" i="53"/>
  <c r="F118" i="53"/>
  <c r="O117" i="53"/>
  <c r="L117" i="53"/>
  <c r="L116" i="53" s="1"/>
  <c r="I117" i="53"/>
  <c r="F117" i="53"/>
  <c r="F116" i="53" s="1"/>
  <c r="N116" i="53"/>
  <c r="M116" i="53"/>
  <c r="K116" i="53"/>
  <c r="J116" i="53"/>
  <c r="H116" i="53"/>
  <c r="G116" i="53"/>
  <c r="E116" i="53"/>
  <c r="D116" i="53"/>
  <c r="O115" i="53"/>
  <c r="L115" i="53"/>
  <c r="I115" i="53"/>
  <c r="F115" i="53"/>
  <c r="O114" i="53"/>
  <c r="L114" i="53"/>
  <c r="I114" i="53"/>
  <c r="F114" i="53"/>
  <c r="O113" i="53"/>
  <c r="L113" i="53"/>
  <c r="L112" i="53" s="1"/>
  <c r="I113" i="53"/>
  <c r="F113" i="53"/>
  <c r="F112" i="53" s="1"/>
  <c r="O112" i="53"/>
  <c r="N112" i="53"/>
  <c r="M112" i="53"/>
  <c r="K112" i="53"/>
  <c r="J112" i="53"/>
  <c r="H112" i="53"/>
  <c r="G112" i="53"/>
  <c r="E112" i="53"/>
  <c r="D112" i="53"/>
  <c r="O111" i="53"/>
  <c r="L111" i="53"/>
  <c r="I111" i="53"/>
  <c r="F111" i="53"/>
  <c r="O110" i="53"/>
  <c r="L110" i="53"/>
  <c r="I110" i="53"/>
  <c r="F110" i="53"/>
  <c r="O109" i="53"/>
  <c r="L109" i="53"/>
  <c r="I109" i="53"/>
  <c r="F109" i="53"/>
  <c r="O108" i="53"/>
  <c r="L108" i="53"/>
  <c r="I108" i="53"/>
  <c r="F108" i="53"/>
  <c r="O107" i="53"/>
  <c r="L107" i="53"/>
  <c r="I107" i="53"/>
  <c r="F107" i="53"/>
  <c r="O106" i="53"/>
  <c r="L106" i="53"/>
  <c r="I106" i="53"/>
  <c r="F106" i="53"/>
  <c r="O105" i="53"/>
  <c r="L105" i="53"/>
  <c r="I105" i="53"/>
  <c r="F105" i="53"/>
  <c r="O104" i="53"/>
  <c r="O103" i="53" s="1"/>
  <c r="L104" i="53"/>
  <c r="I104" i="53"/>
  <c r="F104" i="53"/>
  <c r="N103" i="53"/>
  <c r="M103" i="53"/>
  <c r="K103" i="53"/>
  <c r="J103" i="53"/>
  <c r="H103" i="53"/>
  <c r="G103" i="53"/>
  <c r="E103" i="53"/>
  <c r="D103" i="53"/>
  <c r="O102" i="53"/>
  <c r="L102" i="53"/>
  <c r="I102" i="53"/>
  <c r="F102" i="53"/>
  <c r="O101" i="53"/>
  <c r="L101" i="53"/>
  <c r="I101" i="53"/>
  <c r="F101" i="53"/>
  <c r="O100" i="53"/>
  <c r="L100" i="53"/>
  <c r="I100" i="53"/>
  <c r="F100" i="53"/>
  <c r="O99" i="53"/>
  <c r="L99" i="53"/>
  <c r="I99" i="53"/>
  <c r="F99" i="53"/>
  <c r="O98" i="53"/>
  <c r="L98" i="53"/>
  <c r="I98" i="53"/>
  <c r="F98" i="53"/>
  <c r="O97" i="53"/>
  <c r="L97" i="53"/>
  <c r="I97" i="53"/>
  <c r="F97" i="53"/>
  <c r="O96" i="53"/>
  <c r="L96" i="53"/>
  <c r="L95" i="53" s="1"/>
  <c r="I96" i="53"/>
  <c r="I95" i="53" s="1"/>
  <c r="F96" i="53"/>
  <c r="N95" i="53"/>
  <c r="M95" i="53"/>
  <c r="K95" i="53"/>
  <c r="J95" i="53"/>
  <c r="H95" i="53"/>
  <c r="G95" i="53"/>
  <c r="E95" i="53"/>
  <c r="D95" i="53"/>
  <c r="O94" i="53"/>
  <c r="L94" i="53"/>
  <c r="I94" i="53"/>
  <c r="F94" i="53"/>
  <c r="O93" i="53"/>
  <c r="L93" i="53"/>
  <c r="I93" i="53"/>
  <c r="F93" i="53"/>
  <c r="O92" i="53"/>
  <c r="L92" i="53"/>
  <c r="I92" i="53"/>
  <c r="F92" i="53"/>
  <c r="O91" i="53"/>
  <c r="L91" i="53"/>
  <c r="I91" i="53"/>
  <c r="F91" i="53"/>
  <c r="O90" i="53"/>
  <c r="O89" i="53" s="1"/>
  <c r="L90" i="53"/>
  <c r="I90" i="53"/>
  <c r="F90" i="53"/>
  <c r="N89" i="53"/>
  <c r="M89" i="53"/>
  <c r="K89" i="53"/>
  <c r="J89" i="53"/>
  <c r="H89" i="53"/>
  <c r="G89" i="53"/>
  <c r="E89" i="53"/>
  <c r="D89" i="53"/>
  <c r="O88" i="53"/>
  <c r="O84" i="53" s="1"/>
  <c r="L88" i="53"/>
  <c r="I88" i="53"/>
  <c r="F88" i="53"/>
  <c r="C88" i="53"/>
  <c r="O87" i="53"/>
  <c r="L87" i="53"/>
  <c r="I87" i="53"/>
  <c r="F87" i="53"/>
  <c r="C87" i="53" s="1"/>
  <c r="O86" i="53"/>
  <c r="L86" i="53"/>
  <c r="I86" i="53"/>
  <c r="F86" i="53"/>
  <c r="O85" i="53"/>
  <c r="L85" i="53"/>
  <c r="I85" i="53"/>
  <c r="F85" i="53"/>
  <c r="F84" i="53" s="1"/>
  <c r="N84" i="53"/>
  <c r="M84" i="53"/>
  <c r="K84" i="53"/>
  <c r="J84" i="53"/>
  <c r="H84" i="53"/>
  <c r="G84" i="53"/>
  <c r="E84" i="53"/>
  <c r="D84" i="53"/>
  <c r="O82" i="53"/>
  <c r="L82" i="53"/>
  <c r="I82" i="53"/>
  <c r="F82" i="53"/>
  <c r="O81" i="53"/>
  <c r="L81" i="53"/>
  <c r="I81" i="53"/>
  <c r="F81" i="53"/>
  <c r="F80" i="53" s="1"/>
  <c r="O80" i="53"/>
  <c r="N80" i="53"/>
  <c r="M80" i="53"/>
  <c r="K80" i="53"/>
  <c r="K76" i="53" s="1"/>
  <c r="J80" i="53"/>
  <c r="H80" i="53"/>
  <c r="G80" i="53"/>
  <c r="E80" i="53"/>
  <c r="D80" i="53"/>
  <c r="O79" i="53"/>
  <c r="L79" i="53"/>
  <c r="I79" i="53"/>
  <c r="F79" i="53"/>
  <c r="O78" i="53"/>
  <c r="L78" i="53"/>
  <c r="L77" i="53" s="1"/>
  <c r="I78" i="53"/>
  <c r="I77" i="53" s="1"/>
  <c r="F78" i="53"/>
  <c r="O77" i="53"/>
  <c r="N77" i="53"/>
  <c r="N76" i="53" s="1"/>
  <c r="M77" i="53"/>
  <c r="K77" i="53"/>
  <c r="J77" i="53"/>
  <c r="J76" i="53" s="1"/>
  <c r="H77" i="53"/>
  <c r="H76" i="53" s="1"/>
  <c r="G77" i="53"/>
  <c r="F77" i="53"/>
  <c r="E77" i="53"/>
  <c r="D77" i="53"/>
  <c r="D76" i="53" s="1"/>
  <c r="O76" i="53"/>
  <c r="O74" i="53"/>
  <c r="L74" i="53"/>
  <c r="I74" i="53"/>
  <c r="F74" i="53"/>
  <c r="O73" i="53"/>
  <c r="L73" i="53"/>
  <c r="I73" i="53"/>
  <c r="F73" i="53"/>
  <c r="O72" i="53"/>
  <c r="L72" i="53"/>
  <c r="I72" i="53"/>
  <c r="F72" i="53"/>
  <c r="O71" i="53"/>
  <c r="L71" i="53"/>
  <c r="I71" i="53"/>
  <c r="F71" i="53"/>
  <c r="O70" i="53"/>
  <c r="L70" i="53"/>
  <c r="L69" i="53" s="1"/>
  <c r="I70" i="53"/>
  <c r="I69" i="53" s="1"/>
  <c r="F70" i="53"/>
  <c r="F69" i="53" s="1"/>
  <c r="N69" i="53"/>
  <c r="N67" i="53" s="1"/>
  <c r="M69" i="53"/>
  <c r="M67" i="53" s="1"/>
  <c r="K69" i="53"/>
  <c r="K67" i="53" s="1"/>
  <c r="J69" i="53"/>
  <c r="J67" i="53" s="1"/>
  <c r="H69" i="53"/>
  <c r="H67" i="53" s="1"/>
  <c r="G69" i="53"/>
  <c r="G67" i="53" s="1"/>
  <c r="E69" i="53"/>
  <c r="E67" i="53" s="1"/>
  <c r="D69" i="53"/>
  <c r="D67" i="53" s="1"/>
  <c r="O68" i="53"/>
  <c r="L68" i="53"/>
  <c r="I68" i="53"/>
  <c r="F68" i="53"/>
  <c r="O66" i="53"/>
  <c r="L66" i="53"/>
  <c r="I66" i="53"/>
  <c r="F66" i="53"/>
  <c r="O65" i="53"/>
  <c r="L65" i="53"/>
  <c r="I65" i="53"/>
  <c r="F65" i="53"/>
  <c r="O64" i="53"/>
  <c r="L64" i="53"/>
  <c r="I64" i="53"/>
  <c r="F64" i="53"/>
  <c r="O63" i="53"/>
  <c r="L63" i="53"/>
  <c r="I63" i="53"/>
  <c r="F63" i="53"/>
  <c r="O62" i="53"/>
  <c r="L62" i="53"/>
  <c r="I62" i="53"/>
  <c r="F62" i="53"/>
  <c r="O61" i="53"/>
  <c r="L61" i="53"/>
  <c r="I61" i="53"/>
  <c r="F61" i="53"/>
  <c r="O60" i="53"/>
  <c r="L60" i="53"/>
  <c r="I60" i="53"/>
  <c r="F60" i="53"/>
  <c r="O59" i="53"/>
  <c r="L59" i="53"/>
  <c r="L58" i="53" s="1"/>
  <c r="I59" i="53"/>
  <c r="F59" i="53"/>
  <c r="N58" i="53"/>
  <c r="M58" i="53"/>
  <c r="K58" i="53"/>
  <c r="J58" i="53"/>
  <c r="H58" i="53"/>
  <c r="G58" i="53"/>
  <c r="E58" i="53"/>
  <c r="D58" i="53"/>
  <c r="O57" i="53"/>
  <c r="L57" i="53"/>
  <c r="I57" i="53"/>
  <c r="F57" i="53"/>
  <c r="O56" i="53"/>
  <c r="O55" i="53" s="1"/>
  <c r="L56" i="53"/>
  <c r="I56" i="53"/>
  <c r="F56" i="53"/>
  <c r="F55" i="53" s="1"/>
  <c r="C56" i="53"/>
  <c r="N55" i="53"/>
  <c r="M55" i="53"/>
  <c r="L55" i="53"/>
  <c r="K55" i="53"/>
  <c r="K54" i="53" s="1"/>
  <c r="J55" i="53"/>
  <c r="I55" i="53"/>
  <c r="H55" i="53"/>
  <c r="G55" i="53"/>
  <c r="G54" i="53" s="1"/>
  <c r="E55" i="53"/>
  <c r="D55" i="53"/>
  <c r="D54" i="53" s="1"/>
  <c r="M54" i="53"/>
  <c r="J54" i="53"/>
  <c r="E54" i="53"/>
  <c r="O47" i="53"/>
  <c r="C47" i="53" s="1"/>
  <c r="O46" i="53"/>
  <c r="C46" i="53" s="1"/>
  <c r="N45" i="53"/>
  <c r="M45" i="53"/>
  <c r="L44" i="53"/>
  <c r="L43" i="53" s="1"/>
  <c r="I44" i="53"/>
  <c r="F44" i="53"/>
  <c r="F43" i="53" s="1"/>
  <c r="K43" i="53"/>
  <c r="J43" i="53"/>
  <c r="H43" i="53"/>
  <c r="G43" i="53"/>
  <c r="E43" i="53"/>
  <c r="D43" i="53"/>
  <c r="F42" i="53"/>
  <c r="C42" i="53" s="1"/>
  <c r="E41" i="53"/>
  <c r="D41" i="53"/>
  <c r="L40" i="53"/>
  <c r="C40" i="53" s="1"/>
  <c r="L39" i="53"/>
  <c r="C39" i="53" s="1"/>
  <c r="L38" i="53"/>
  <c r="C38" i="53" s="1"/>
  <c r="L37" i="53"/>
  <c r="C37" i="53" s="1"/>
  <c r="K36" i="53"/>
  <c r="J36" i="53"/>
  <c r="L35" i="53"/>
  <c r="C35" i="53" s="1"/>
  <c r="L34" i="53"/>
  <c r="C34" i="53" s="1"/>
  <c r="K33" i="53"/>
  <c r="J33" i="53"/>
  <c r="L32" i="53"/>
  <c r="L31" i="53" s="1"/>
  <c r="C31" i="53" s="1"/>
  <c r="K31" i="53"/>
  <c r="J31" i="53"/>
  <c r="L30" i="53"/>
  <c r="C30" i="53" s="1"/>
  <c r="L29" i="53"/>
  <c r="C29" i="53" s="1"/>
  <c r="L28" i="53"/>
  <c r="C28" i="53" s="1"/>
  <c r="K27" i="53"/>
  <c r="J27" i="53"/>
  <c r="F25" i="53"/>
  <c r="C25" i="53" s="1"/>
  <c r="I24" i="53"/>
  <c r="E24" i="53"/>
  <c r="F24" i="53" s="1"/>
  <c r="C24" i="53" s="1"/>
  <c r="O23" i="53"/>
  <c r="L23" i="53"/>
  <c r="I23" i="53"/>
  <c r="F23" i="53"/>
  <c r="O22" i="53"/>
  <c r="O21" i="53" s="1"/>
  <c r="O289" i="53" s="1"/>
  <c r="O288" i="53" s="1"/>
  <c r="L22" i="53"/>
  <c r="L21" i="53" s="1"/>
  <c r="I22" i="53"/>
  <c r="F22" i="53"/>
  <c r="F21" i="53" s="1"/>
  <c r="N21" i="53"/>
  <c r="M21" i="53"/>
  <c r="M289" i="53" s="1"/>
  <c r="M288" i="53" s="1"/>
  <c r="K21" i="53"/>
  <c r="J21" i="53"/>
  <c r="H21" i="53"/>
  <c r="H20" i="53" s="1"/>
  <c r="G21" i="53"/>
  <c r="G289" i="53" s="1"/>
  <c r="G288" i="53" s="1"/>
  <c r="E21" i="53"/>
  <c r="E289" i="53" s="1"/>
  <c r="E288" i="53" s="1"/>
  <c r="D21" i="53"/>
  <c r="E53" i="53" l="1"/>
  <c r="H83" i="53"/>
  <c r="N83" i="53"/>
  <c r="E204" i="53"/>
  <c r="N54" i="53"/>
  <c r="C180" i="53"/>
  <c r="M130" i="53"/>
  <c r="C150" i="53"/>
  <c r="L179" i="53"/>
  <c r="K26" i="53"/>
  <c r="C32" i="53"/>
  <c r="G76" i="53"/>
  <c r="C82" i="53"/>
  <c r="E130" i="53"/>
  <c r="C172" i="53"/>
  <c r="J231" i="53"/>
  <c r="C263" i="53"/>
  <c r="E259" i="53"/>
  <c r="C267" i="53"/>
  <c r="C279" i="53"/>
  <c r="F67" i="53"/>
  <c r="E76" i="53"/>
  <c r="C104" i="53"/>
  <c r="C108" i="53"/>
  <c r="E83" i="53"/>
  <c r="C124" i="53"/>
  <c r="C127" i="53"/>
  <c r="C208" i="53"/>
  <c r="C240" i="53"/>
  <c r="G270" i="53"/>
  <c r="G269" i="53" s="1"/>
  <c r="L270" i="53"/>
  <c r="M174" i="53"/>
  <c r="G204" i="53"/>
  <c r="L216" i="53"/>
  <c r="C156" i="53"/>
  <c r="O260" i="53"/>
  <c r="H259" i="53"/>
  <c r="C271" i="53"/>
  <c r="O276" i="53"/>
  <c r="L269" i="53"/>
  <c r="K289" i="53"/>
  <c r="K288" i="53" s="1"/>
  <c r="L36" i="53"/>
  <c r="C36" i="53" s="1"/>
  <c r="C60" i="53"/>
  <c r="C64" i="53"/>
  <c r="C140" i="53"/>
  <c r="C164" i="53"/>
  <c r="C168" i="53"/>
  <c r="C169" i="53"/>
  <c r="C171" i="53"/>
  <c r="C176" i="53"/>
  <c r="H187" i="53"/>
  <c r="N195" i="53"/>
  <c r="J204" i="53"/>
  <c r="J195" i="53" s="1"/>
  <c r="O216" i="53"/>
  <c r="K204" i="53"/>
  <c r="K195" i="53" s="1"/>
  <c r="M231" i="53"/>
  <c r="M230" i="53" s="1"/>
  <c r="O252" i="53"/>
  <c r="O251" i="53" s="1"/>
  <c r="G259" i="53"/>
  <c r="C275" i="53"/>
  <c r="D270" i="53"/>
  <c r="D269" i="53" s="1"/>
  <c r="C291" i="53"/>
  <c r="I290" i="53"/>
  <c r="L33" i="53"/>
  <c r="C33" i="53" s="1"/>
  <c r="D20" i="53"/>
  <c r="I58" i="53"/>
  <c r="I54" i="53" s="1"/>
  <c r="C62" i="53"/>
  <c r="C92" i="53"/>
  <c r="C96" i="53"/>
  <c r="C97" i="53"/>
  <c r="C101" i="53"/>
  <c r="D83" i="53"/>
  <c r="G130" i="53"/>
  <c r="E195" i="53"/>
  <c r="C200" i="53"/>
  <c r="C212" i="53"/>
  <c r="C224" i="53"/>
  <c r="N231" i="53"/>
  <c r="K231" i="53"/>
  <c r="D231" i="53"/>
  <c r="D230" i="53" s="1"/>
  <c r="D194" i="53" s="1"/>
  <c r="C239" i="53"/>
  <c r="C247" i="53"/>
  <c r="C262" i="53"/>
  <c r="O264" i="53"/>
  <c r="O259" i="53" s="1"/>
  <c r="M270" i="53"/>
  <c r="M269" i="53" s="1"/>
  <c r="C278" i="53"/>
  <c r="C68" i="53"/>
  <c r="L67" i="53"/>
  <c r="C73" i="53"/>
  <c r="M76" i="53"/>
  <c r="L89" i="53"/>
  <c r="G83" i="53"/>
  <c r="O122" i="53"/>
  <c r="D130" i="53"/>
  <c r="J130" i="53"/>
  <c r="C148" i="53"/>
  <c r="C152" i="53"/>
  <c r="C153" i="53"/>
  <c r="M204" i="53"/>
  <c r="M195" i="53" s="1"/>
  <c r="C220" i="53"/>
  <c r="E230" i="53"/>
  <c r="C243" i="53"/>
  <c r="C245" i="53"/>
  <c r="C255" i="53"/>
  <c r="C257" i="53"/>
  <c r="K259" i="53"/>
  <c r="J270" i="53"/>
  <c r="J269" i="53" s="1"/>
  <c r="E75" i="53"/>
  <c r="E52" i="53" s="1"/>
  <c r="G53" i="53"/>
  <c r="D289" i="53"/>
  <c r="D288" i="53" s="1"/>
  <c r="H289" i="53"/>
  <c r="H288" i="53" s="1"/>
  <c r="E20" i="53"/>
  <c r="H54" i="53"/>
  <c r="H53" i="53" s="1"/>
  <c r="C61" i="53"/>
  <c r="C66" i="53"/>
  <c r="N53" i="53"/>
  <c r="C72" i="53"/>
  <c r="C81" i="53"/>
  <c r="M83" i="53"/>
  <c r="C86" i="53"/>
  <c r="J83" i="53"/>
  <c r="C91" i="53"/>
  <c r="C98" i="53"/>
  <c r="C102" i="53"/>
  <c r="C126" i="53"/>
  <c r="C143" i="53"/>
  <c r="C154" i="53"/>
  <c r="C159" i="53"/>
  <c r="C170" i="53"/>
  <c r="M173" i="53"/>
  <c r="C177" i="53"/>
  <c r="E194" i="53"/>
  <c r="O198" i="53"/>
  <c r="O196" i="53" s="1"/>
  <c r="C209" i="53"/>
  <c r="C211" i="53"/>
  <c r="C226" i="53"/>
  <c r="C244" i="53"/>
  <c r="L252" i="53"/>
  <c r="L251" i="53" s="1"/>
  <c r="L264" i="53"/>
  <c r="L259" i="53" s="1"/>
  <c r="C273" i="53"/>
  <c r="C274" i="53"/>
  <c r="C292" i="53"/>
  <c r="K83" i="53"/>
  <c r="K230" i="53"/>
  <c r="L27" i="53"/>
  <c r="C27" i="53" s="1"/>
  <c r="J26" i="53"/>
  <c r="J20" i="53" s="1"/>
  <c r="F41" i="53"/>
  <c r="C41" i="53" s="1"/>
  <c r="O45" i="53"/>
  <c r="O20" i="53" s="1"/>
  <c r="D53" i="53"/>
  <c r="C59" i="53"/>
  <c r="O58" i="53"/>
  <c r="O54" i="53" s="1"/>
  <c r="C65" i="53"/>
  <c r="J53" i="53"/>
  <c r="C71" i="53"/>
  <c r="C79" i="53"/>
  <c r="L84" i="53"/>
  <c r="I103" i="53"/>
  <c r="C106" i="53"/>
  <c r="C109" i="53"/>
  <c r="C111" i="53"/>
  <c r="O116" i="53"/>
  <c r="C128" i="53"/>
  <c r="C134" i="53"/>
  <c r="C139" i="53"/>
  <c r="F144" i="53"/>
  <c r="C147" i="53"/>
  <c r="C158" i="53"/>
  <c r="C163" i="53"/>
  <c r="H174" i="53"/>
  <c r="H173" i="53" s="1"/>
  <c r="C178" i="53"/>
  <c r="C201" i="53"/>
  <c r="C203" i="53"/>
  <c r="C210" i="53"/>
  <c r="C215" i="53"/>
  <c r="C217" i="53"/>
  <c r="C227" i="53"/>
  <c r="C248" i="53"/>
  <c r="C266" i="53"/>
  <c r="H269" i="53"/>
  <c r="O270" i="53"/>
  <c r="O269" i="53" s="1"/>
  <c r="C285" i="53"/>
  <c r="C296" i="53"/>
  <c r="G20" i="53"/>
  <c r="M53" i="53"/>
  <c r="M20" i="53"/>
  <c r="C23" i="53"/>
  <c r="C57" i="53"/>
  <c r="C63" i="53"/>
  <c r="K53" i="53"/>
  <c r="I67" i="53"/>
  <c r="I53" i="53" s="1"/>
  <c r="C74" i="53"/>
  <c r="C94" i="53"/>
  <c r="C100" i="53"/>
  <c r="L103" i="53"/>
  <c r="C110" i="53"/>
  <c r="C115" i="53"/>
  <c r="C119" i="53"/>
  <c r="C121" i="53"/>
  <c r="H130" i="53"/>
  <c r="H75" i="53" s="1"/>
  <c r="N130" i="53"/>
  <c r="N75" i="53" s="1"/>
  <c r="L131" i="53"/>
  <c r="O151" i="53"/>
  <c r="L151" i="53"/>
  <c r="O166" i="53"/>
  <c r="O165" i="53" s="1"/>
  <c r="G173" i="53"/>
  <c r="N174" i="53"/>
  <c r="N173" i="53" s="1"/>
  <c r="C182" i="53"/>
  <c r="D187" i="53"/>
  <c r="L198" i="53"/>
  <c r="L196" i="53" s="1"/>
  <c r="C202" i="53"/>
  <c r="C214" i="53"/>
  <c r="C221" i="53"/>
  <c r="C223" i="53"/>
  <c r="C232" i="53"/>
  <c r="C256" i="53"/>
  <c r="C258" i="53"/>
  <c r="J259" i="53"/>
  <c r="N269" i="53"/>
  <c r="I283" i="53"/>
  <c r="K20" i="53"/>
  <c r="L54" i="53"/>
  <c r="C55" i="53"/>
  <c r="I21" i="53"/>
  <c r="C22" i="53"/>
  <c r="C44" i="53"/>
  <c r="I43" i="53"/>
  <c r="C43" i="53" s="1"/>
  <c r="F76" i="53"/>
  <c r="J289" i="53"/>
  <c r="J288" i="53" s="1"/>
  <c r="F289" i="53"/>
  <c r="F20" i="53"/>
  <c r="N289" i="53"/>
  <c r="N288" i="53" s="1"/>
  <c r="N20" i="53"/>
  <c r="C99" i="53"/>
  <c r="F95" i="53"/>
  <c r="C219" i="53"/>
  <c r="F216" i="53"/>
  <c r="I260" i="53"/>
  <c r="C260" i="53" s="1"/>
  <c r="C261" i="53"/>
  <c r="F58" i="53"/>
  <c r="O69" i="53"/>
  <c r="C69" i="53" s="1"/>
  <c r="C77" i="53"/>
  <c r="L80" i="53"/>
  <c r="L76" i="53" s="1"/>
  <c r="I84" i="53"/>
  <c r="C118" i="53"/>
  <c r="I116" i="53"/>
  <c r="I122" i="53"/>
  <c r="K130" i="53"/>
  <c r="I141" i="53"/>
  <c r="C142" i="53"/>
  <c r="C155" i="53"/>
  <c r="F151" i="53"/>
  <c r="C151" i="53" s="1"/>
  <c r="C162" i="53"/>
  <c r="I160" i="53"/>
  <c r="C160" i="53" s="1"/>
  <c r="D174" i="53"/>
  <c r="D173" i="53" s="1"/>
  <c r="C186" i="53"/>
  <c r="I184" i="53"/>
  <c r="I173" i="53" s="1"/>
  <c r="C242" i="53"/>
  <c r="F238" i="53"/>
  <c r="C254" i="53"/>
  <c r="F252" i="53"/>
  <c r="C120" i="53"/>
  <c r="I131" i="53"/>
  <c r="L174" i="53"/>
  <c r="L173" i="53" s="1"/>
  <c r="C189" i="53"/>
  <c r="L188" i="53"/>
  <c r="C249" i="53"/>
  <c r="I246" i="53"/>
  <c r="C70" i="53"/>
  <c r="C78" i="53"/>
  <c r="I80" i="53"/>
  <c r="C80" i="53" s="1"/>
  <c r="F89" i="53"/>
  <c r="I89" i="53"/>
  <c r="C90" i="53"/>
  <c r="C93" i="53"/>
  <c r="C123" i="53"/>
  <c r="F122" i="53"/>
  <c r="O130" i="53"/>
  <c r="C138" i="53"/>
  <c r="I136" i="53"/>
  <c r="C136" i="53" s="1"/>
  <c r="C157" i="53"/>
  <c r="I166" i="53"/>
  <c r="I165" i="53" s="1"/>
  <c r="C181" i="53"/>
  <c r="C183" i="53"/>
  <c r="F179" i="53"/>
  <c r="C179" i="53" s="1"/>
  <c r="C207" i="53"/>
  <c r="F205" i="53"/>
  <c r="C141" i="53"/>
  <c r="C298" i="53"/>
  <c r="O95" i="53"/>
  <c r="C105" i="53"/>
  <c r="C107" i="53"/>
  <c r="F103" i="53"/>
  <c r="C114" i="53"/>
  <c r="I112" i="53"/>
  <c r="C112" i="53" s="1"/>
  <c r="C125" i="53"/>
  <c r="C133" i="53"/>
  <c r="C135" i="53"/>
  <c r="F131" i="53"/>
  <c r="C146" i="53"/>
  <c r="I144" i="53"/>
  <c r="C149" i="53"/>
  <c r="C167" i="53"/>
  <c r="F166" i="53"/>
  <c r="K173" i="53"/>
  <c r="C175" i="53"/>
  <c r="O174" i="53"/>
  <c r="O173" i="53" s="1"/>
  <c r="C85" i="53"/>
  <c r="C113" i="53"/>
  <c r="C117" i="53"/>
  <c r="C129" i="53"/>
  <c r="C137" i="53"/>
  <c r="C145" i="53"/>
  <c r="C161" i="53"/>
  <c r="C185" i="53"/>
  <c r="O187" i="53"/>
  <c r="G195" i="53"/>
  <c r="I196" i="53"/>
  <c r="I205" i="53"/>
  <c r="C206" i="53"/>
  <c r="C218" i="53"/>
  <c r="I216" i="53"/>
  <c r="C222" i="53"/>
  <c r="H231" i="53"/>
  <c r="H230" i="53" s="1"/>
  <c r="C241" i="53"/>
  <c r="I238" i="53"/>
  <c r="I252" i="53"/>
  <c r="I251" i="53" s="1"/>
  <c r="C253" i="53"/>
  <c r="F272" i="53"/>
  <c r="C282" i="53"/>
  <c r="F281" i="53"/>
  <c r="C281" i="53" s="1"/>
  <c r="C199" i="53"/>
  <c r="F198" i="53"/>
  <c r="C198" i="53" s="1"/>
  <c r="C213" i="53"/>
  <c r="C225" i="53"/>
  <c r="C236" i="53"/>
  <c r="N259" i="53"/>
  <c r="I264" i="53"/>
  <c r="C264" i="53" s="1"/>
  <c r="C265" i="53"/>
  <c r="C268" i="53"/>
  <c r="I276" i="53"/>
  <c r="C276" i="53" s="1"/>
  <c r="C277" i="53"/>
  <c r="C280" i="53"/>
  <c r="C284" i="53"/>
  <c r="L283" i="53"/>
  <c r="G187" i="53"/>
  <c r="C190" i="53"/>
  <c r="I188" i="53"/>
  <c r="C193" i="53"/>
  <c r="L192" i="53"/>
  <c r="O205" i="53"/>
  <c r="O204" i="53" s="1"/>
  <c r="L205" i="53"/>
  <c r="L204" i="53" s="1"/>
  <c r="C228" i="53"/>
  <c r="C229" i="53"/>
  <c r="G230" i="53"/>
  <c r="C234" i="53"/>
  <c r="F233" i="53"/>
  <c r="C237" i="53"/>
  <c r="I235" i="53"/>
  <c r="C235" i="53" s="1"/>
  <c r="O238" i="53"/>
  <c r="O231" i="53" s="1"/>
  <c r="L246" i="53"/>
  <c r="L231" i="53" s="1"/>
  <c r="C250" i="53"/>
  <c r="F246" i="53"/>
  <c r="N230" i="53"/>
  <c r="N194" i="53" s="1"/>
  <c r="F259" i="53"/>
  <c r="E286" i="53"/>
  <c r="L290" i="53"/>
  <c r="C293" i="53"/>
  <c r="C294" i="53"/>
  <c r="F290" i="53"/>
  <c r="C197" i="53"/>
  <c r="E51" i="53" l="1"/>
  <c r="E287" i="53" s="1"/>
  <c r="G75" i="53"/>
  <c r="O230" i="53"/>
  <c r="F174" i="53"/>
  <c r="L53" i="53"/>
  <c r="J75" i="53"/>
  <c r="D75" i="53"/>
  <c r="K194" i="53"/>
  <c r="M194" i="53"/>
  <c r="K75" i="53"/>
  <c r="K52" i="53" s="1"/>
  <c r="K51" i="53" s="1"/>
  <c r="C58" i="53"/>
  <c r="J230" i="53"/>
  <c r="J286" i="53" s="1"/>
  <c r="L83" i="53"/>
  <c r="G52" i="53"/>
  <c r="I130" i="53"/>
  <c r="L230" i="53"/>
  <c r="C144" i="53"/>
  <c r="C103" i="53"/>
  <c r="C122" i="53"/>
  <c r="E50" i="53"/>
  <c r="L130" i="53"/>
  <c r="M75" i="53"/>
  <c r="M52" i="53" s="1"/>
  <c r="M51" i="53" s="1"/>
  <c r="I204" i="53"/>
  <c r="I195" i="53" s="1"/>
  <c r="N52" i="53"/>
  <c r="N51" i="53" s="1"/>
  <c r="D286" i="53"/>
  <c r="L75" i="53"/>
  <c r="O195" i="53"/>
  <c r="J194" i="53"/>
  <c r="O67" i="53"/>
  <c r="O53" i="53" s="1"/>
  <c r="H52" i="53"/>
  <c r="C290" i="53"/>
  <c r="G194" i="53"/>
  <c r="G51" i="53" s="1"/>
  <c r="O83" i="53"/>
  <c r="O75" i="53" s="1"/>
  <c r="C45" i="53"/>
  <c r="C116" i="53"/>
  <c r="L195" i="53"/>
  <c r="G286" i="53"/>
  <c r="H286" i="53"/>
  <c r="C216" i="53"/>
  <c r="C184" i="53"/>
  <c r="L26" i="53"/>
  <c r="C238" i="53"/>
  <c r="I76" i="53"/>
  <c r="C76" i="53" s="1"/>
  <c r="D52" i="53"/>
  <c r="D51" i="53" s="1"/>
  <c r="D287" i="53" s="1"/>
  <c r="J52" i="53"/>
  <c r="F270" i="53"/>
  <c r="C272" i="53"/>
  <c r="I289" i="53"/>
  <c r="I288" i="53" s="1"/>
  <c r="I20" i="53"/>
  <c r="F231" i="53"/>
  <c r="C233" i="53"/>
  <c r="N286" i="53"/>
  <c r="F196" i="53"/>
  <c r="K286" i="53"/>
  <c r="I231" i="53"/>
  <c r="C84" i="53"/>
  <c r="I83" i="53"/>
  <c r="L191" i="53"/>
  <c r="C191" i="53" s="1"/>
  <c r="C192" i="53"/>
  <c r="F204" i="53"/>
  <c r="C205" i="53"/>
  <c r="C89" i="53"/>
  <c r="F83" i="53"/>
  <c r="F251" i="53"/>
  <c r="C251" i="53" s="1"/>
  <c r="C252" i="53"/>
  <c r="O194" i="53"/>
  <c r="C95" i="53"/>
  <c r="C21" i="53"/>
  <c r="I187" i="53"/>
  <c r="C188" i="53"/>
  <c r="C166" i="53"/>
  <c r="F165" i="53"/>
  <c r="C165" i="53" s="1"/>
  <c r="F288" i="53"/>
  <c r="I270" i="53"/>
  <c r="I269" i="53" s="1"/>
  <c r="C246" i="53"/>
  <c r="C283" i="53"/>
  <c r="H194" i="53"/>
  <c r="H51" i="53" s="1"/>
  <c r="C174" i="53"/>
  <c r="F173" i="53"/>
  <c r="C173" i="53" s="1"/>
  <c r="C131" i="53"/>
  <c r="F130" i="53"/>
  <c r="C130" i="53" s="1"/>
  <c r="I259" i="53"/>
  <c r="C259" i="53" s="1"/>
  <c r="L289" i="53"/>
  <c r="L288" i="53" s="1"/>
  <c r="F54" i="53"/>
  <c r="J51" i="53" l="1"/>
  <c r="J287" i="53" s="1"/>
  <c r="K287" i="53"/>
  <c r="K50" i="53"/>
  <c r="I75" i="53"/>
  <c r="I52" i="53" s="1"/>
  <c r="J50" i="53"/>
  <c r="O52" i="53"/>
  <c r="O51" i="53" s="1"/>
  <c r="C204" i="53"/>
  <c r="D50" i="53"/>
  <c r="M286" i="53"/>
  <c r="L187" i="53"/>
  <c r="L52" i="53" s="1"/>
  <c r="G287" i="53"/>
  <c r="G50" i="53"/>
  <c r="C83" i="53"/>
  <c r="L194" i="53"/>
  <c r="L51" i="53" s="1"/>
  <c r="M50" i="53"/>
  <c r="M287" i="53"/>
  <c r="C67" i="53"/>
  <c r="L20" i="53"/>
  <c r="C20" i="53" s="1"/>
  <c r="C26" i="53"/>
  <c r="O286" i="53"/>
  <c r="F75" i="53"/>
  <c r="C75" i="53" s="1"/>
  <c r="I230" i="53"/>
  <c r="I194" i="53" s="1"/>
  <c r="I51" i="53" s="1"/>
  <c r="C289" i="53"/>
  <c r="C54" i="53"/>
  <c r="F53" i="53"/>
  <c r="H287" i="53"/>
  <c r="H50" i="53"/>
  <c r="F230" i="53"/>
  <c r="C231" i="53"/>
  <c r="C270" i="53"/>
  <c r="F269" i="53"/>
  <c r="C288" i="53"/>
  <c r="C187" i="53"/>
  <c r="N50" i="53"/>
  <c r="N287" i="53"/>
  <c r="F195" i="53"/>
  <c r="C196" i="53"/>
  <c r="L286" i="53" l="1"/>
  <c r="C230" i="53"/>
  <c r="L50" i="53"/>
  <c r="L287" i="53"/>
  <c r="I286" i="53"/>
  <c r="I287" i="53"/>
  <c r="I50" i="53"/>
  <c r="O50" i="53"/>
  <c r="O287" i="53"/>
  <c r="C269" i="53"/>
  <c r="F286" i="53"/>
  <c r="C195" i="53"/>
  <c r="F194" i="53"/>
  <c r="C194" i="53" s="1"/>
  <c r="F52" i="53"/>
  <c r="C53" i="53"/>
  <c r="C286" i="53" l="1"/>
  <c r="F51" i="53"/>
  <c r="C52" i="53"/>
  <c r="F287" i="53" l="1"/>
  <c r="C287" i="53" s="1"/>
  <c r="C51" i="53"/>
  <c r="F50" i="53"/>
  <c r="C50" i="53" s="1"/>
  <c r="O298" i="52" l="1"/>
  <c r="L298" i="52"/>
  <c r="I298" i="52"/>
  <c r="F298" i="52"/>
  <c r="O297" i="52"/>
  <c r="L297" i="52"/>
  <c r="I297" i="52"/>
  <c r="F297" i="52"/>
  <c r="O296" i="52"/>
  <c r="L296" i="52"/>
  <c r="I296" i="52"/>
  <c r="F296" i="52"/>
  <c r="O295" i="52"/>
  <c r="L295" i="52"/>
  <c r="I295" i="52"/>
  <c r="F295" i="52"/>
  <c r="O294" i="52"/>
  <c r="L294" i="52"/>
  <c r="I294" i="52"/>
  <c r="F294" i="52"/>
  <c r="O293" i="52"/>
  <c r="L293" i="52"/>
  <c r="I293" i="52"/>
  <c r="F293" i="52"/>
  <c r="O292" i="52"/>
  <c r="L292" i="52"/>
  <c r="I292" i="52"/>
  <c r="F292" i="52"/>
  <c r="O291" i="52"/>
  <c r="L291" i="52"/>
  <c r="I291" i="52"/>
  <c r="F291" i="52"/>
  <c r="N290" i="52"/>
  <c r="M290" i="52"/>
  <c r="K290" i="52"/>
  <c r="J290" i="52"/>
  <c r="H290" i="52"/>
  <c r="G290" i="52"/>
  <c r="E290" i="52"/>
  <c r="D290" i="52"/>
  <c r="O285" i="52"/>
  <c r="L285" i="52"/>
  <c r="I285" i="52"/>
  <c r="F285" i="52"/>
  <c r="O284" i="52"/>
  <c r="L284" i="52"/>
  <c r="L283" i="52" s="1"/>
  <c r="I284" i="52"/>
  <c r="F284" i="52"/>
  <c r="O283" i="52"/>
  <c r="N283" i="52"/>
  <c r="M283" i="52"/>
  <c r="K283" i="52"/>
  <c r="J283" i="52"/>
  <c r="H283" i="52"/>
  <c r="G283" i="52"/>
  <c r="F283" i="52"/>
  <c r="E283" i="52"/>
  <c r="D283" i="52"/>
  <c r="O282" i="52"/>
  <c r="L282" i="52"/>
  <c r="L281" i="52" s="1"/>
  <c r="I282" i="52"/>
  <c r="I281" i="52" s="1"/>
  <c r="F282" i="52"/>
  <c r="O281" i="52"/>
  <c r="N281" i="52"/>
  <c r="M281" i="52"/>
  <c r="K281" i="52"/>
  <c r="J281" i="52"/>
  <c r="H281" i="52"/>
  <c r="G281" i="52"/>
  <c r="E281" i="52"/>
  <c r="D281" i="52"/>
  <c r="O280" i="52"/>
  <c r="L280" i="52"/>
  <c r="I280" i="52"/>
  <c r="F280" i="52"/>
  <c r="O279" i="52"/>
  <c r="L279" i="52"/>
  <c r="I279" i="52"/>
  <c r="F279" i="52"/>
  <c r="O278" i="52"/>
  <c r="L278" i="52"/>
  <c r="I278" i="52"/>
  <c r="F278" i="52"/>
  <c r="O277" i="52"/>
  <c r="L277" i="52"/>
  <c r="I277" i="52"/>
  <c r="F277" i="52"/>
  <c r="N276" i="52"/>
  <c r="M276" i="52"/>
  <c r="L276" i="52"/>
  <c r="K276" i="52"/>
  <c r="J276" i="52"/>
  <c r="H276" i="52"/>
  <c r="G276" i="52"/>
  <c r="E276" i="52"/>
  <c r="D276" i="52"/>
  <c r="O275" i="52"/>
  <c r="L275" i="52"/>
  <c r="I275" i="52"/>
  <c r="F275" i="52"/>
  <c r="C275" i="52" s="1"/>
  <c r="O274" i="52"/>
  <c r="L274" i="52"/>
  <c r="I274" i="52"/>
  <c r="F274" i="52"/>
  <c r="O273" i="52"/>
  <c r="O272" i="52" s="1"/>
  <c r="L273" i="52"/>
  <c r="L272" i="52" s="1"/>
  <c r="I273" i="52"/>
  <c r="F273" i="52"/>
  <c r="F272" i="52" s="1"/>
  <c r="N272" i="52"/>
  <c r="M272" i="52"/>
  <c r="M270" i="52" s="1"/>
  <c r="K272" i="52"/>
  <c r="J272" i="52"/>
  <c r="H272" i="52"/>
  <c r="H270" i="52" s="1"/>
  <c r="G272" i="52"/>
  <c r="E272" i="52"/>
  <c r="E270" i="52" s="1"/>
  <c r="D272" i="52"/>
  <c r="D270" i="52" s="1"/>
  <c r="O271" i="52"/>
  <c r="L271" i="52"/>
  <c r="I271" i="52"/>
  <c r="F271" i="52"/>
  <c r="K270" i="52"/>
  <c r="O268" i="52"/>
  <c r="L268" i="52"/>
  <c r="I268" i="52"/>
  <c r="F268" i="52"/>
  <c r="O267" i="52"/>
  <c r="L267" i="52"/>
  <c r="I267" i="52"/>
  <c r="F267" i="52"/>
  <c r="O266" i="52"/>
  <c r="L266" i="52"/>
  <c r="I266" i="52"/>
  <c r="F266" i="52"/>
  <c r="O265" i="52"/>
  <c r="L265" i="52"/>
  <c r="I265" i="52"/>
  <c r="I264" i="52" s="1"/>
  <c r="F265" i="52"/>
  <c r="N264" i="52"/>
  <c r="M264" i="52"/>
  <c r="K264" i="52"/>
  <c r="J264" i="52"/>
  <c r="H264" i="52"/>
  <c r="G264" i="52"/>
  <c r="E264" i="52"/>
  <c r="D264" i="52"/>
  <c r="O263" i="52"/>
  <c r="L263" i="52"/>
  <c r="I263" i="52"/>
  <c r="F263" i="52"/>
  <c r="O262" i="52"/>
  <c r="L262" i="52"/>
  <c r="I262" i="52"/>
  <c r="F262" i="52"/>
  <c r="O261" i="52"/>
  <c r="L261" i="52"/>
  <c r="I261" i="52"/>
  <c r="F261" i="52"/>
  <c r="N260" i="52"/>
  <c r="M260" i="52"/>
  <c r="K260" i="52"/>
  <c r="K259" i="52" s="1"/>
  <c r="J260" i="52"/>
  <c r="H260" i="52"/>
  <c r="H259" i="52" s="1"/>
  <c r="G260" i="52"/>
  <c r="F260" i="52"/>
  <c r="E260" i="52"/>
  <c r="D260" i="52"/>
  <c r="D259" i="52" s="1"/>
  <c r="G259" i="52"/>
  <c r="O258" i="52"/>
  <c r="L258" i="52"/>
  <c r="I258" i="52"/>
  <c r="F258" i="52"/>
  <c r="O257" i="52"/>
  <c r="L257" i="52"/>
  <c r="I257" i="52"/>
  <c r="F257" i="52"/>
  <c r="O256" i="52"/>
  <c r="L256" i="52"/>
  <c r="I256" i="52"/>
  <c r="F256" i="52"/>
  <c r="O255" i="52"/>
  <c r="L255" i="52"/>
  <c r="I255" i="52"/>
  <c r="F255" i="52"/>
  <c r="O254" i="52"/>
  <c r="L254" i="52"/>
  <c r="I254" i="52"/>
  <c r="F254" i="52"/>
  <c r="O253" i="52"/>
  <c r="L253" i="52"/>
  <c r="I253" i="52"/>
  <c r="F253" i="52"/>
  <c r="N252" i="52"/>
  <c r="N251" i="52" s="1"/>
  <c r="M252" i="52"/>
  <c r="K252" i="52"/>
  <c r="K251" i="52" s="1"/>
  <c r="J252" i="52"/>
  <c r="J251" i="52" s="1"/>
  <c r="H252" i="52"/>
  <c r="H251" i="52" s="1"/>
  <c r="G252" i="52"/>
  <c r="E252" i="52"/>
  <c r="E251" i="52" s="1"/>
  <c r="D252" i="52"/>
  <c r="M251" i="52"/>
  <c r="G251" i="52"/>
  <c r="D251" i="52"/>
  <c r="O250" i="52"/>
  <c r="L250" i="52"/>
  <c r="I250" i="52"/>
  <c r="F250" i="52"/>
  <c r="O249" i="52"/>
  <c r="L249" i="52"/>
  <c r="I249" i="52"/>
  <c r="F249" i="52"/>
  <c r="O248" i="52"/>
  <c r="L248" i="52"/>
  <c r="I248" i="52"/>
  <c r="F248" i="52"/>
  <c r="O247" i="52"/>
  <c r="O246" i="52" s="1"/>
  <c r="L247" i="52"/>
  <c r="L246" i="52" s="1"/>
  <c r="I247" i="52"/>
  <c r="F247" i="52"/>
  <c r="N246" i="52"/>
  <c r="M246" i="52"/>
  <c r="K246" i="52"/>
  <c r="J246" i="52"/>
  <c r="H246" i="52"/>
  <c r="G246" i="52"/>
  <c r="E246" i="52"/>
  <c r="D246" i="52"/>
  <c r="O245" i="52"/>
  <c r="L245" i="52"/>
  <c r="I245" i="52"/>
  <c r="F245" i="52"/>
  <c r="O244" i="52"/>
  <c r="L244" i="52"/>
  <c r="I244" i="52"/>
  <c r="F244" i="52"/>
  <c r="O243" i="52"/>
  <c r="L243" i="52"/>
  <c r="I243" i="52"/>
  <c r="F243" i="52"/>
  <c r="O242" i="52"/>
  <c r="L242" i="52"/>
  <c r="I242" i="52"/>
  <c r="F242" i="52"/>
  <c r="O241" i="52"/>
  <c r="L241" i="52"/>
  <c r="I241" i="52"/>
  <c r="F241" i="52"/>
  <c r="O240" i="52"/>
  <c r="L240" i="52"/>
  <c r="I240" i="52"/>
  <c r="F240" i="52"/>
  <c r="O239" i="52"/>
  <c r="L239" i="52"/>
  <c r="L238" i="52" s="1"/>
  <c r="I239" i="52"/>
  <c r="F239" i="52"/>
  <c r="N238" i="52"/>
  <c r="M238" i="52"/>
  <c r="K238" i="52"/>
  <c r="J238" i="52"/>
  <c r="H238" i="52"/>
  <c r="G238" i="52"/>
  <c r="E238" i="52"/>
  <c r="D238" i="52"/>
  <c r="O237" i="52"/>
  <c r="L237" i="52"/>
  <c r="I237" i="52"/>
  <c r="F237" i="52"/>
  <c r="O236" i="52"/>
  <c r="L236" i="52"/>
  <c r="L235" i="52" s="1"/>
  <c r="I236" i="52"/>
  <c r="F236" i="52"/>
  <c r="F235" i="52" s="1"/>
  <c r="O235" i="52"/>
  <c r="N235" i="52"/>
  <c r="M235" i="52"/>
  <c r="K235" i="52"/>
  <c r="J235" i="52"/>
  <c r="H235" i="52"/>
  <c r="G235" i="52"/>
  <c r="E235" i="52"/>
  <c r="D235" i="52"/>
  <c r="O234" i="52"/>
  <c r="O233" i="52" s="1"/>
  <c r="L234" i="52"/>
  <c r="L233" i="52" s="1"/>
  <c r="I234" i="52"/>
  <c r="I233" i="52" s="1"/>
  <c r="F234" i="52"/>
  <c r="N233" i="52"/>
  <c r="M233" i="52"/>
  <c r="K233" i="52"/>
  <c r="J233" i="52"/>
  <c r="H233" i="52"/>
  <c r="G233" i="52"/>
  <c r="E233" i="52"/>
  <c r="D233" i="52"/>
  <c r="O232" i="52"/>
  <c r="L232" i="52"/>
  <c r="I232" i="52"/>
  <c r="F232" i="52"/>
  <c r="O229" i="52"/>
  <c r="L229" i="52"/>
  <c r="I229" i="52"/>
  <c r="F229" i="52"/>
  <c r="O228" i="52"/>
  <c r="L228" i="52"/>
  <c r="L227" i="52" s="1"/>
  <c r="I228" i="52"/>
  <c r="I227" i="52" s="1"/>
  <c r="F228" i="52"/>
  <c r="F227" i="52" s="1"/>
  <c r="O227" i="52"/>
  <c r="N227" i="52"/>
  <c r="M227" i="52"/>
  <c r="K227" i="52"/>
  <c r="J227" i="52"/>
  <c r="H227" i="52"/>
  <c r="G227" i="52"/>
  <c r="E227" i="52"/>
  <c r="D227" i="52"/>
  <c r="O226" i="52"/>
  <c r="L226" i="52"/>
  <c r="I226" i="52"/>
  <c r="F226" i="52"/>
  <c r="D226" i="52"/>
  <c r="O225" i="52"/>
  <c r="L225" i="52"/>
  <c r="I225" i="52"/>
  <c r="E225" i="52"/>
  <c r="F225" i="52" s="1"/>
  <c r="O224" i="52"/>
  <c r="L224" i="52"/>
  <c r="I224" i="52"/>
  <c r="F224" i="52"/>
  <c r="O223" i="52"/>
  <c r="L223" i="52"/>
  <c r="I223" i="52"/>
  <c r="F223" i="52"/>
  <c r="O222" i="52"/>
  <c r="L222" i="52"/>
  <c r="I222" i="52"/>
  <c r="F222" i="52"/>
  <c r="O221" i="52"/>
  <c r="L221" i="52"/>
  <c r="I221" i="52"/>
  <c r="F221" i="52"/>
  <c r="O220" i="52"/>
  <c r="L220" i="52"/>
  <c r="I220" i="52"/>
  <c r="F220" i="52"/>
  <c r="O219" i="52"/>
  <c r="L219" i="52"/>
  <c r="I219" i="52"/>
  <c r="F219" i="52"/>
  <c r="O218" i="52"/>
  <c r="L218" i="52"/>
  <c r="I218" i="52"/>
  <c r="F218" i="52"/>
  <c r="O217" i="52"/>
  <c r="L217" i="52"/>
  <c r="L216" i="52" s="1"/>
  <c r="I217" i="52"/>
  <c r="F217" i="52"/>
  <c r="N216" i="52"/>
  <c r="M216" i="52"/>
  <c r="K216" i="52"/>
  <c r="J216" i="52"/>
  <c r="H216" i="52"/>
  <c r="G216" i="52"/>
  <c r="E216" i="52"/>
  <c r="D216" i="52"/>
  <c r="O215" i="52"/>
  <c r="L215" i="52"/>
  <c r="I215" i="52"/>
  <c r="F215" i="52"/>
  <c r="O214" i="52"/>
  <c r="L214" i="52"/>
  <c r="I214" i="52"/>
  <c r="F214" i="52"/>
  <c r="O213" i="52"/>
  <c r="L213" i="52"/>
  <c r="I213" i="52"/>
  <c r="F213" i="52"/>
  <c r="O212" i="52"/>
  <c r="L212" i="52"/>
  <c r="I212" i="52"/>
  <c r="F212" i="52"/>
  <c r="O211" i="52"/>
  <c r="L211" i="52"/>
  <c r="I211" i="52"/>
  <c r="F211" i="52"/>
  <c r="O210" i="52"/>
  <c r="L210" i="52"/>
  <c r="I210" i="52"/>
  <c r="F210" i="52"/>
  <c r="O209" i="52"/>
  <c r="L209" i="52"/>
  <c r="I209" i="52"/>
  <c r="F209" i="52"/>
  <c r="O208" i="52"/>
  <c r="L208" i="52"/>
  <c r="I208" i="52"/>
  <c r="F208" i="52"/>
  <c r="O207" i="52"/>
  <c r="L207" i="52"/>
  <c r="I207" i="52"/>
  <c r="F207" i="52"/>
  <c r="O206" i="52"/>
  <c r="L206" i="52"/>
  <c r="I206" i="52"/>
  <c r="F206" i="52"/>
  <c r="N205" i="52"/>
  <c r="M205" i="52"/>
  <c r="K205" i="52"/>
  <c r="J205" i="52"/>
  <c r="J204" i="52" s="1"/>
  <c r="H205" i="52"/>
  <c r="G205" i="52"/>
  <c r="E205" i="52"/>
  <c r="D205" i="52"/>
  <c r="D204" i="52" s="1"/>
  <c r="N204" i="52"/>
  <c r="H204" i="52"/>
  <c r="O203" i="52"/>
  <c r="L203" i="52"/>
  <c r="I203" i="52"/>
  <c r="F203" i="52"/>
  <c r="O202" i="52"/>
  <c r="L202" i="52"/>
  <c r="I202" i="52"/>
  <c r="F202" i="52"/>
  <c r="O201" i="52"/>
  <c r="L201" i="52"/>
  <c r="I201" i="52"/>
  <c r="F201" i="52"/>
  <c r="O200" i="52"/>
  <c r="L200" i="52"/>
  <c r="I200" i="52"/>
  <c r="F200" i="52"/>
  <c r="O199" i="52"/>
  <c r="O198" i="52" s="1"/>
  <c r="L199" i="52"/>
  <c r="L198" i="52" s="1"/>
  <c r="I199" i="52"/>
  <c r="F199" i="52"/>
  <c r="F198" i="52" s="1"/>
  <c r="N198" i="52"/>
  <c r="N196" i="52" s="1"/>
  <c r="M198" i="52"/>
  <c r="M196" i="52" s="1"/>
  <c r="K198" i="52"/>
  <c r="K196" i="52" s="1"/>
  <c r="J198" i="52"/>
  <c r="J196" i="52" s="1"/>
  <c r="H198" i="52"/>
  <c r="G198" i="52"/>
  <c r="G196" i="52" s="1"/>
  <c r="E198" i="52"/>
  <c r="E196" i="52" s="1"/>
  <c r="D198" i="52"/>
  <c r="D196" i="52" s="1"/>
  <c r="O197" i="52"/>
  <c r="L197" i="52"/>
  <c r="I197" i="52"/>
  <c r="F197" i="52"/>
  <c r="H196" i="52"/>
  <c r="O193" i="52"/>
  <c r="O192" i="52" s="1"/>
  <c r="O191" i="52" s="1"/>
  <c r="L193" i="52"/>
  <c r="I193" i="52"/>
  <c r="I192" i="52" s="1"/>
  <c r="I191" i="52" s="1"/>
  <c r="F193" i="52"/>
  <c r="F192" i="52" s="1"/>
  <c r="F191" i="52" s="1"/>
  <c r="N192" i="52"/>
  <c r="N191" i="52" s="1"/>
  <c r="M192" i="52"/>
  <c r="M191" i="52" s="1"/>
  <c r="L192" i="52"/>
  <c r="L191" i="52" s="1"/>
  <c r="K192" i="52"/>
  <c r="J192" i="52"/>
  <c r="H192" i="52"/>
  <c r="H191" i="52" s="1"/>
  <c r="G192" i="52"/>
  <c r="G191" i="52" s="1"/>
  <c r="E192" i="52"/>
  <c r="E191" i="52" s="1"/>
  <c r="D192" i="52"/>
  <c r="D191" i="52" s="1"/>
  <c r="K191" i="52"/>
  <c r="J191" i="52"/>
  <c r="O190" i="52"/>
  <c r="L190" i="52"/>
  <c r="I190" i="52"/>
  <c r="F190" i="52"/>
  <c r="O189" i="52"/>
  <c r="O188" i="52" s="1"/>
  <c r="O187" i="52" s="1"/>
  <c r="L189" i="52"/>
  <c r="I189" i="52"/>
  <c r="I188" i="52" s="1"/>
  <c r="F189" i="52"/>
  <c r="F188" i="52" s="1"/>
  <c r="N188" i="52"/>
  <c r="M188" i="52"/>
  <c r="K188" i="52"/>
  <c r="J188" i="52"/>
  <c r="H188" i="52"/>
  <c r="G188" i="52"/>
  <c r="E188" i="52"/>
  <c r="D188" i="52"/>
  <c r="O186" i="52"/>
  <c r="L186" i="52"/>
  <c r="I186" i="52"/>
  <c r="F186" i="52"/>
  <c r="O185" i="52"/>
  <c r="O184" i="52" s="1"/>
  <c r="L185" i="52"/>
  <c r="L184" i="52" s="1"/>
  <c r="I185" i="52"/>
  <c r="I184" i="52" s="1"/>
  <c r="F185" i="52"/>
  <c r="N184" i="52"/>
  <c r="M184" i="52"/>
  <c r="K184" i="52"/>
  <c r="J184" i="52"/>
  <c r="H184" i="52"/>
  <c r="G184" i="52"/>
  <c r="E184" i="52"/>
  <c r="D184" i="52"/>
  <c r="O183" i="52"/>
  <c r="L183" i="52"/>
  <c r="I183" i="52"/>
  <c r="F183" i="52"/>
  <c r="O182" i="52"/>
  <c r="L182" i="52"/>
  <c r="I182" i="52"/>
  <c r="F182" i="52"/>
  <c r="O181" i="52"/>
  <c r="L181" i="52"/>
  <c r="I181" i="52"/>
  <c r="F181" i="52"/>
  <c r="O180" i="52"/>
  <c r="L180" i="52"/>
  <c r="I180" i="52"/>
  <c r="I179" i="52" s="1"/>
  <c r="F180" i="52"/>
  <c r="F179" i="52" s="1"/>
  <c r="N179" i="52"/>
  <c r="M179" i="52"/>
  <c r="K179" i="52"/>
  <c r="J179" i="52"/>
  <c r="H179" i="52"/>
  <c r="G179" i="52"/>
  <c r="E179" i="52"/>
  <c r="D179" i="52"/>
  <c r="O178" i="52"/>
  <c r="L178" i="52"/>
  <c r="I178" i="52"/>
  <c r="F178" i="52"/>
  <c r="O177" i="52"/>
  <c r="L177" i="52"/>
  <c r="I177" i="52"/>
  <c r="F177" i="52"/>
  <c r="O176" i="52"/>
  <c r="L176" i="52"/>
  <c r="I176" i="52"/>
  <c r="F176" i="52"/>
  <c r="N175" i="52"/>
  <c r="N174" i="52" s="1"/>
  <c r="N173" i="52" s="1"/>
  <c r="M175" i="52"/>
  <c r="M174" i="52" s="1"/>
  <c r="K175" i="52"/>
  <c r="J175" i="52"/>
  <c r="H175" i="52"/>
  <c r="H174" i="52" s="1"/>
  <c r="H173" i="52" s="1"/>
  <c r="G175" i="52"/>
  <c r="G174" i="52" s="1"/>
  <c r="E175" i="52"/>
  <c r="D175" i="52"/>
  <c r="D174" i="52" s="1"/>
  <c r="D173" i="52" s="1"/>
  <c r="K174" i="52"/>
  <c r="K173" i="52" s="1"/>
  <c r="O172" i="52"/>
  <c r="L172" i="52"/>
  <c r="I172" i="52"/>
  <c r="F172" i="52"/>
  <c r="O171" i="52"/>
  <c r="L171" i="52"/>
  <c r="I171" i="52"/>
  <c r="F171" i="52"/>
  <c r="O170" i="52"/>
  <c r="L170" i="52"/>
  <c r="I170" i="52"/>
  <c r="F170" i="52"/>
  <c r="O169" i="52"/>
  <c r="L169" i="52"/>
  <c r="I169" i="52"/>
  <c r="F169" i="52"/>
  <c r="O168" i="52"/>
  <c r="L168" i="52"/>
  <c r="I168" i="52"/>
  <c r="F168" i="52"/>
  <c r="O167" i="52"/>
  <c r="L167" i="52"/>
  <c r="L166" i="52" s="1"/>
  <c r="L165" i="52" s="1"/>
  <c r="I167" i="52"/>
  <c r="I166" i="52" s="1"/>
  <c r="I165" i="52" s="1"/>
  <c r="F167" i="52"/>
  <c r="O166" i="52"/>
  <c r="O165" i="52" s="1"/>
  <c r="N166" i="52"/>
  <c r="N165" i="52" s="1"/>
  <c r="M166" i="52"/>
  <c r="M165" i="52" s="1"/>
  <c r="K166" i="52"/>
  <c r="K165" i="52" s="1"/>
  <c r="J166" i="52"/>
  <c r="J165" i="52" s="1"/>
  <c r="H166" i="52"/>
  <c r="G166" i="52"/>
  <c r="G165" i="52" s="1"/>
  <c r="E166" i="52"/>
  <c r="E165" i="52" s="1"/>
  <c r="D166" i="52"/>
  <c r="D165" i="52" s="1"/>
  <c r="H165" i="52"/>
  <c r="O164" i="52"/>
  <c r="L164" i="52"/>
  <c r="I164" i="52"/>
  <c r="F164" i="52"/>
  <c r="O163" i="52"/>
  <c r="L163" i="52"/>
  <c r="I163" i="52"/>
  <c r="F163" i="52"/>
  <c r="O162" i="52"/>
  <c r="L162" i="52"/>
  <c r="I162" i="52"/>
  <c r="F162" i="52"/>
  <c r="O161" i="52"/>
  <c r="L161" i="52"/>
  <c r="I161" i="52"/>
  <c r="F161" i="52"/>
  <c r="N160" i="52"/>
  <c r="M160" i="52"/>
  <c r="K160" i="52"/>
  <c r="J160" i="52"/>
  <c r="I160" i="52"/>
  <c r="H160" i="52"/>
  <c r="G160" i="52"/>
  <c r="E160" i="52"/>
  <c r="D160" i="52"/>
  <c r="O159" i="52"/>
  <c r="L159" i="52"/>
  <c r="I159" i="52"/>
  <c r="F159" i="52"/>
  <c r="O158" i="52"/>
  <c r="L158" i="52"/>
  <c r="I158" i="52"/>
  <c r="F158" i="52"/>
  <c r="C158" i="52" s="1"/>
  <c r="O157" i="52"/>
  <c r="L157" i="52"/>
  <c r="I157" i="52"/>
  <c r="F157" i="52"/>
  <c r="O156" i="52"/>
  <c r="L156" i="52"/>
  <c r="I156" i="52"/>
  <c r="F156" i="52"/>
  <c r="O155" i="52"/>
  <c r="L155" i="52"/>
  <c r="I155" i="52"/>
  <c r="F155" i="52"/>
  <c r="O154" i="52"/>
  <c r="L154" i="52"/>
  <c r="I154" i="52"/>
  <c r="F154" i="52"/>
  <c r="O153" i="52"/>
  <c r="L153" i="52"/>
  <c r="I153" i="52"/>
  <c r="F153" i="52"/>
  <c r="O152" i="52"/>
  <c r="L152" i="52"/>
  <c r="I152" i="52"/>
  <c r="F152" i="52"/>
  <c r="F151" i="52" s="1"/>
  <c r="N151" i="52"/>
  <c r="M151" i="52"/>
  <c r="K151" i="52"/>
  <c r="J151" i="52"/>
  <c r="H151" i="52"/>
  <c r="G151" i="52"/>
  <c r="E151" i="52"/>
  <c r="D151" i="52"/>
  <c r="O150" i="52"/>
  <c r="L150" i="52"/>
  <c r="I150" i="52"/>
  <c r="F150" i="52"/>
  <c r="O149" i="52"/>
  <c r="L149" i="52"/>
  <c r="I149" i="52"/>
  <c r="F149" i="52"/>
  <c r="O148" i="52"/>
  <c r="L148" i="52"/>
  <c r="I148" i="52"/>
  <c r="F148" i="52"/>
  <c r="O147" i="52"/>
  <c r="L147" i="52"/>
  <c r="I147" i="52"/>
  <c r="F147" i="52"/>
  <c r="O146" i="52"/>
  <c r="L146" i="52"/>
  <c r="I146" i="52"/>
  <c r="F146" i="52"/>
  <c r="O145" i="52"/>
  <c r="L145" i="52"/>
  <c r="I145" i="52"/>
  <c r="F145" i="52"/>
  <c r="N144" i="52"/>
  <c r="M144" i="52"/>
  <c r="K144" i="52"/>
  <c r="J144" i="52"/>
  <c r="H144" i="52"/>
  <c r="G144" i="52"/>
  <c r="E144" i="52"/>
  <c r="D144" i="52"/>
  <c r="O143" i="52"/>
  <c r="L143" i="52"/>
  <c r="I143" i="52"/>
  <c r="F143" i="52"/>
  <c r="O142" i="52"/>
  <c r="O141" i="52" s="1"/>
  <c r="L142" i="52"/>
  <c r="I142" i="52"/>
  <c r="F142" i="52"/>
  <c r="F141" i="52" s="1"/>
  <c r="N141" i="52"/>
  <c r="M141" i="52"/>
  <c r="K141" i="52"/>
  <c r="J141" i="52"/>
  <c r="H141" i="52"/>
  <c r="G141" i="52"/>
  <c r="E141" i="52"/>
  <c r="D141" i="52"/>
  <c r="O140" i="52"/>
  <c r="L140" i="52"/>
  <c r="I140" i="52"/>
  <c r="F140" i="52"/>
  <c r="O139" i="52"/>
  <c r="L139" i="52"/>
  <c r="I139" i="52"/>
  <c r="F139" i="52"/>
  <c r="O138" i="52"/>
  <c r="L138" i="52"/>
  <c r="I138" i="52"/>
  <c r="F138" i="52"/>
  <c r="O137" i="52"/>
  <c r="O136" i="52" s="1"/>
  <c r="L137" i="52"/>
  <c r="I137" i="52"/>
  <c r="I136" i="52" s="1"/>
  <c r="F137" i="52"/>
  <c r="N136" i="52"/>
  <c r="M136" i="52"/>
  <c r="K136" i="52"/>
  <c r="J136" i="52"/>
  <c r="H136" i="52"/>
  <c r="G136" i="52"/>
  <c r="E136" i="52"/>
  <c r="D136" i="52"/>
  <c r="O135" i="52"/>
  <c r="L135" i="52"/>
  <c r="I135" i="52"/>
  <c r="F135" i="52"/>
  <c r="O134" i="52"/>
  <c r="L134" i="52"/>
  <c r="I134" i="52"/>
  <c r="F134" i="52"/>
  <c r="O133" i="52"/>
  <c r="L133" i="52"/>
  <c r="I133" i="52"/>
  <c r="F133" i="52"/>
  <c r="O132" i="52"/>
  <c r="L132" i="52"/>
  <c r="I132" i="52"/>
  <c r="I131" i="52" s="1"/>
  <c r="F132" i="52"/>
  <c r="N131" i="52"/>
  <c r="M131" i="52"/>
  <c r="K131" i="52"/>
  <c r="J131" i="52"/>
  <c r="H131" i="52"/>
  <c r="G131" i="52"/>
  <c r="E131" i="52"/>
  <c r="D131" i="52"/>
  <c r="O129" i="52"/>
  <c r="O128" i="52" s="1"/>
  <c r="L129" i="52"/>
  <c r="L128" i="52" s="1"/>
  <c r="I129" i="52"/>
  <c r="I128" i="52" s="1"/>
  <c r="F129" i="52"/>
  <c r="N128" i="52"/>
  <c r="M128" i="52"/>
  <c r="K128" i="52"/>
  <c r="J128" i="52"/>
  <c r="H128" i="52"/>
  <c r="G128" i="52"/>
  <c r="E128" i="52"/>
  <c r="D128" i="52"/>
  <c r="O127" i="52"/>
  <c r="L127" i="52"/>
  <c r="I127" i="52"/>
  <c r="F127" i="52"/>
  <c r="O126" i="52"/>
  <c r="L126" i="52"/>
  <c r="I126" i="52"/>
  <c r="F126" i="52"/>
  <c r="O125" i="52"/>
  <c r="L125" i="52"/>
  <c r="I125" i="52"/>
  <c r="F125" i="52"/>
  <c r="O124" i="52"/>
  <c r="L124" i="52"/>
  <c r="I124" i="52"/>
  <c r="F124" i="52"/>
  <c r="O123" i="52"/>
  <c r="L123" i="52"/>
  <c r="L122" i="52" s="1"/>
  <c r="I123" i="52"/>
  <c r="F123" i="52"/>
  <c r="N122" i="52"/>
  <c r="M122" i="52"/>
  <c r="K122" i="52"/>
  <c r="J122" i="52"/>
  <c r="H122" i="52"/>
  <c r="G122" i="52"/>
  <c r="E122" i="52"/>
  <c r="D122" i="52"/>
  <c r="O121" i="52"/>
  <c r="L121" i="52"/>
  <c r="I121" i="52"/>
  <c r="F121" i="52"/>
  <c r="O120" i="52"/>
  <c r="L120" i="52"/>
  <c r="I120" i="52"/>
  <c r="C120" i="52" s="1"/>
  <c r="F120" i="52"/>
  <c r="O119" i="52"/>
  <c r="L119" i="52"/>
  <c r="I119" i="52"/>
  <c r="F119" i="52"/>
  <c r="O118" i="52"/>
  <c r="L118" i="52"/>
  <c r="I118" i="52"/>
  <c r="F118" i="52"/>
  <c r="O117" i="52"/>
  <c r="L117" i="52"/>
  <c r="I117" i="52"/>
  <c r="F117" i="52"/>
  <c r="N116" i="52"/>
  <c r="M116" i="52"/>
  <c r="K116" i="52"/>
  <c r="J116" i="52"/>
  <c r="H116" i="52"/>
  <c r="G116" i="52"/>
  <c r="E116" i="52"/>
  <c r="D116" i="52"/>
  <c r="O115" i="52"/>
  <c r="L115" i="52"/>
  <c r="I115" i="52"/>
  <c r="F115" i="52"/>
  <c r="O114" i="52"/>
  <c r="L114" i="52"/>
  <c r="I114" i="52"/>
  <c r="C114" i="52" s="1"/>
  <c r="F114" i="52"/>
  <c r="O113" i="52"/>
  <c r="L113" i="52"/>
  <c r="I113" i="52"/>
  <c r="F113" i="52"/>
  <c r="N112" i="52"/>
  <c r="M112" i="52"/>
  <c r="K112" i="52"/>
  <c r="J112" i="52"/>
  <c r="H112" i="52"/>
  <c r="G112" i="52"/>
  <c r="E112" i="52"/>
  <c r="D112" i="52"/>
  <c r="O111" i="52"/>
  <c r="L111" i="52"/>
  <c r="I111" i="52"/>
  <c r="F111" i="52"/>
  <c r="O110" i="52"/>
  <c r="L110" i="52"/>
  <c r="I110" i="52"/>
  <c r="F110" i="52"/>
  <c r="O109" i="52"/>
  <c r="L109" i="52"/>
  <c r="I109" i="52"/>
  <c r="F109" i="52"/>
  <c r="O108" i="52"/>
  <c r="L108" i="52"/>
  <c r="I108" i="52"/>
  <c r="F108" i="52"/>
  <c r="O107" i="52"/>
  <c r="L107" i="52"/>
  <c r="I107" i="52"/>
  <c r="F107" i="52"/>
  <c r="O106" i="52"/>
  <c r="L106" i="52"/>
  <c r="I106" i="52"/>
  <c r="F106" i="52"/>
  <c r="O105" i="52"/>
  <c r="L105" i="52"/>
  <c r="I105" i="52"/>
  <c r="F105" i="52"/>
  <c r="O104" i="52"/>
  <c r="L104" i="52"/>
  <c r="I104" i="52"/>
  <c r="E104" i="52"/>
  <c r="D104" i="52"/>
  <c r="F104" i="52" s="1"/>
  <c r="N103" i="52"/>
  <c r="M103" i="52"/>
  <c r="K103" i="52"/>
  <c r="J103" i="52"/>
  <c r="H103" i="52"/>
  <c r="G103" i="52"/>
  <c r="E103" i="52"/>
  <c r="D103" i="52"/>
  <c r="O102" i="52"/>
  <c r="L102" i="52"/>
  <c r="I102" i="52"/>
  <c r="F102" i="52"/>
  <c r="O101" i="52"/>
  <c r="L101" i="52"/>
  <c r="I101" i="52"/>
  <c r="F101" i="52"/>
  <c r="O100" i="52"/>
  <c r="L100" i="52"/>
  <c r="I100" i="52"/>
  <c r="F100" i="52"/>
  <c r="O99" i="52"/>
  <c r="L99" i="52"/>
  <c r="I99" i="52"/>
  <c r="F99" i="52"/>
  <c r="O98" i="52"/>
  <c r="L98" i="52"/>
  <c r="I98" i="52"/>
  <c r="F98" i="52"/>
  <c r="O97" i="52"/>
  <c r="L97" i="52"/>
  <c r="I97" i="52"/>
  <c r="F97" i="52"/>
  <c r="O96" i="52"/>
  <c r="L96" i="52"/>
  <c r="L95" i="52" s="1"/>
  <c r="I96" i="52"/>
  <c r="F96" i="52"/>
  <c r="F95" i="52" s="1"/>
  <c r="N95" i="52"/>
  <c r="M95" i="52"/>
  <c r="K95" i="52"/>
  <c r="J95" i="52"/>
  <c r="H95" i="52"/>
  <c r="G95" i="52"/>
  <c r="E95" i="52"/>
  <c r="D95" i="52"/>
  <c r="O94" i="52"/>
  <c r="L94" i="52"/>
  <c r="I94" i="52"/>
  <c r="F94" i="52"/>
  <c r="O93" i="52"/>
  <c r="L93" i="52"/>
  <c r="I93" i="52"/>
  <c r="F93" i="52"/>
  <c r="O92" i="52"/>
  <c r="L92" i="52"/>
  <c r="I92" i="52"/>
  <c r="F92" i="52"/>
  <c r="O91" i="52"/>
  <c r="L91" i="52"/>
  <c r="I91" i="52"/>
  <c r="F91" i="52"/>
  <c r="O90" i="52"/>
  <c r="L90" i="52"/>
  <c r="I90" i="52"/>
  <c r="I89" i="52" s="1"/>
  <c r="F90" i="52"/>
  <c r="N89" i="52"/>
  <c r="M89" i="52"/>
  <c r="K89" i="52"/>
  <c r="J89" i="52"/>
  <c r="H89" i="52"/>
  <c r="G89" i="52"/>
  <c r="E89" i="52"/>
  <c r="D89" i="52"/>
  <c r="O88" i="52"/>
  <c r="L88" i="52"/>
  <c r="I88" i="52"/>
  <c r="F88" i="52"/>
  <c r="O87" i="52"/>
  <c r="L87" i="52"/>
  <c r="I87" i="52"/>
  <c r="F87" i="52"/>
  <c r="O86" i="52"/>
  <c r="L86" i="52"/>
  <c r="I86" i="52"/>
  <c r="F86" i="52"/>
  <c r="O85" i="52"/>
  <c r="L85" i="52"/>
  <c r="I85" i="52"/>
  <c r="F85" i="52"/>
  <c r="N84" i="52"/>
  <c r="M84" i="52"/>
  <c r="K84" i="52"/>
  <c r="J84" i="52"/>
  <c r="H84" i="52"/>
  <c r="G84" i="52"/>
  <c r="E84" i="52"/>
  <c r="D84" i="52"/>
  <c r="O82" i="52"/>
  <c r="L82" i="52"/>
  <c r="I82" i="52"/>
  <c r="F82" i="52"/>
  <c r="O81" i="52"/>
  <c r="L81" i="52"/>
  <c r="L80" i="52" s="1"/>
  <c r="I81" i="52"/>
  <c r="I80" i="52" s="1"/>
  <c r="F81" i="52"/>
  <c r="F80" i="52" s="1"/>
  <c r="N80" i="52"/>
  <c r="M80" i="52"/>
  <c r="K80" i="52"/>
  <c r="J80" i="52"/>
  <c r="H80" i="52"/>
  <c r="G80" i="52"/>
  <c r="E80" i="52"/>
  <c r="D80" i="52"/>
  <c r="O79" i="52"/>
  <c r="L79" i="52"/>
  <c r="I79" i="52"/>
  <c r="F79" i="52"/>
  <c r="O78" i="52"/>
  <c r="O77" i="52" s="1"/>
  <c r="L78" i="52"/>
  <c r="I78" i="52"/>
  <c r="I77" i="52" s="1"/>
  <c r="I76" i="52" s="1"/>
  <c r="F78" i="52"/>
  <c r="N77" i="52"/>
  <c r="N76" i="52" s="1"/>
  <c r="M77" i="52"/>
  <c r="L77" i="52"/>
  <c r="K77" i="52"/>
  <c r="J77" i="52"/>
  <c r="J76" i="52" s="1"/>
  <c r="H77" i="52"/>
  <c r="G77" i="52"/>
  <c r="E77" i="52"/>
  <c r="E76" i="52" s="1"/>
  <c r="D77" i="52"/>
  <c r="D76" i="52" s="1"/>
  <c r="K76" i="52"/>
  <c r="O74" i="52"/>
  <c r="L74" i="52"/>
  <c r="I74" i="52"/>
  <c r="F74" i="52"/>
  <c r="O73" i="52"/>
  <c r="L73" i="52"/>
  <c r="I73" i="52"/>
  <c r="F73" i="52"/>
  <c r="O72" i="52"/>
  <c r="L72" i="52"/>
  <c r="I72" i="52"/>
  <c r="F72" i="52"/>
  <c r="O71" i="52"/>
  <c r="L71" i="52"/>
  <c r="I71" i="52"/>
  <c r="F71" i="52"/>
  <c r="O70" i="52"/>
  <c r="O69" i="52" s="1"/>
  <c r="L70" i="52"/>
  <c r="I70" i="52"/>
  <c r="F70" i="52"/>
  <c r="N69" i="52"/>
  <c r="N67" i="52" s="1"/>
  <c r="M69" i="52"/>
  <c r="M67" i="52" s="1"/>
  <c r="K69" i="52"/>
  <c r="J69" i="52"/>
  <c r="I69" i="52"/>
  <c r="H69" i="52"/>
  <c r="H67" i="52" s="1"/>
  <c r="G69" i="52"/>
  <c r="E69" i="52"/>
  <c r="E67" i="52" s="1"/>
  <c r="D69" i="52"/>
  <c r="D67" i="52" s="1"/>
  <c r="O68" i="52"/>
  <c r="L68" i="52"/>
  <c r="I68" i="52"/>
  <c r="F68" i="52"/>
  <c r="K67" i="52"/>
  <c r="J67" i="52"/>
  <c r="G67" i="52"/>
  <c r="O66" i="52"/>
  <c r="L66" i="52"/>
  <c r="I66" i="52"/>
  <c r="F66" i="52"/>
  <c r="O65" i="52"/>
  <c r="L65" i="52"/>
  <c r="I65" i="52"/>
  <c r="F65" i="52"/>
  <c r="O64" i="52"/>
  <c r="L64" i="52"/>
  <c r="I64" i="52"/>
  <c r="F64" i="52"/>
  <c r="O63" i="52"/>
  <c r="L63" i="52"/>
  <c r="I63" i="52"/>
  <c r="F63" i="52"/>
  <c r="O62" i="52"/>
  <c r="L62" i="52"/>
  <c r="I62" i="52"/>
  <c r="F62" i="52"/>
  <c r="O61" i="52"/>
  <c r="L61" i="52"/>
  <c r="I61" i="52"/>
  <c r="F61" i="52"/>
  <c r="O60" i="52"/>
  <c r="L60" i="52"/>
  <c r="I60" i="52"/>
  <c r="F60" i="52"/>
  <c r="O59" i="52"/>
  <c r="O58" i="52" s="1"/>
  <c r="L59" i="52"/>
  <c r="L58" i="52" s="1"/>
  <c r="I59" i="52"/>
  <c r="F59" i="52"/>
  <c r="N58" i="52"/>
  <c r="M58" i="52"/>
  <c r="K58" i="52"/>
  <c r="J58" i="52"/>
  <c r="H58" i="52"/>
  <c r="G58" i="52"/>
  <c r="E58" i="52"/>
  <c r="D58" i="52"/>
  <c r="O57" i="52"/>
  <c r="L57" i="52"/>
  <c r="I57" i="52"/>
  <c r="F57" i="52"/>
  <c r="O56" i="52"/>
  <c r="L56" i="52"/>
  <c r="L55" i="52" s="1"/>
  <c r="I56" i="52"/>
  <c r="I55" i="52" s="1"/>
  <c r="F56" i="52"/>
  <c r="O55" i="52"/>
  <c r="N55" i="52"/>
  <c r="M55" i="52"/>
  <c r="K55" i="52"/>
  <c r="K54" i="52" s="1"/>
  <c r="J55" i="52"/>
  <c r="H55" i="52"/>
  <c r="G55" i="52"/>
  <c r="F55" i="52"/>
  <c r="E55" i="52"/>
  <c r="E54" i="52" s="1"/>
  <c r="D55" i="52"/>
  <c r="D54" i="52" s="1"/>
  <c r="D53" i="52" s="1"/>
  <c r="O47" i="52"/>
  <c r="C47" i="52" s="1"/>
  <c r="O46" i="52"/>
  <c r="C46" i="52" s="1"/>
  <c r="N45" i="52"/>
  <c r="M45" i="52"/>
  <c r="L44" i="52"/>
  <c r="L43" i="52" s="1"/>
  <c r="I44" i="52"/>
  <c r="F44" i="52"/>
  <c r="K43" i="52"/>
  <c r="J43" i="52"/>
  <c r="I43" i="52"/>
  <c r="H43" i="52"/>
  <c r="G43" i="52"/>
  <c r="E43" i="52"/>
  <c r="D43" i="52"/>
  <c r="F42" i="52"/>
  <c r="C42" i="52" s="1"/>
  <c r="E41" i="52"/>
  <c r="D41" i="52"/>
  <c r="L40" i="52"/>
  <c r="C40" i="52" s="1"/>
  <c r="L39" i="52"/>
  <c r="C39" i="52" s="1"/>
  <c r="L38" i="52"/>
  <c r="C38" i="52" s="1"/>
  <c r="L37" i="52"/>
  <c r="C37" i="52" s="1"/>
  <c r="K36" i="52"/>
  <c r="J36" i="52"/>
  <c r="L35" i="52"/>
  <c r="C35" i="52" s="1"/>
  <c r="L34" i="52"/>
  <c r="C34" i="52" s="1"/>
  <c r="K33" i="52"/>
  <c r="J33" i="52"/>
  <c r="L32" i="52"/>
  <c r="C32" i="52" s="1"/>
  <c r="K31" i="52"/>
  <c r="J31" i="52"/>
  <c r="L30" i="52"/>
  <c r="C30" i="52" s="1"/>
  <c r="L29" i="52"/>
  <c r="C29" i="52" s="1"/>
  <c r="L28" i="52"/>
  <c r="C28" i="52" s="1"/>
  <c r="K27" i="52"/>
  <c r="J27" i="52"/>
  <c r="J26" i="52" s="1"/>
  <c r="J20" i="52" s="1"/>
  <c r="F25" i="52"/>
  <c r="C25" i="52"/>
  <c r="I24" i="52"/>
  <c r="F24" i="52"/>
  <c r="C24" i="52" s="1"/>
  <c r="E24" i="52"/>
  <c r="O23" i="52"/>
  <c r="L23" i="52"/>
  <c r="I23" i="52"/>
  <c r="C23" i="52" s="1"/>
  <c r="F23" i="52"/>
  <c r="O22" i="52"/>
  <c r="L22" i="52"/>
  <c r="L21" i="52" s="1"/>
  <c r="L289" i="52" s="1"/>
  <c r="I22" i="52"/>
  <c r="I21" i="52" s="1"/>
  <c r="F22" i="52"/>
  <c r="N21" i="52"/>
  <c r="N289" i="52" s="1"/>
  <c r="M21" i="52"/>
  <c r="M20" i="52" s="1"/>
  <c r="K21" i="52"/>
  <c r="K289" i="52" s="1"/>
  <c r="K288" i="52" s="1"/>
  <c r="J21" i="52"/>
  <c r="H21" i="52"/>
  <c r="H289" i="52" s="1"/>
  <c r="G21" i="52"/>
  <c r="G289" i="52" s="1"/>
  <c r="G288" i="52" s="1"/>
  <c r="E21" i="52"/>
  <c r="D21" i="52"/>
  <c r="D289" i="52" s="1"/>
  <c r="G20" i="52" l="1"/>
  <c r="G187" i="52"/>
  <c r="I187" i="52"/>
  <c r="K26" i="52"/>
  <c r="C79" i="52"/>
  <c r="M54" i="52"/>
  <c r="N187" i="52"/>
  <c r="M204" i="52"/>
  <c r="K53" i="52"/>
  <c r="O67" i="52"/>
  <c r="C100" i="52"/>
  <c r="C134" i="52"/>
  <c r="K130" i="52"/>
  <c r="C147" i="52"/>
  <c r="C182" i="52"/>
  <c r="J187" i="52"/>
  <c r="H187" i="52"/>
  <c r="C221" i="52"/>
  <c r="K231" i="52"/>
  <c r="C271" i="52"/>
  <c r="C295" i="52"/>
  <c r="C296" i="52"/>
  <c r="C297" i="52"/>
  <c r="N288" i="52"/>
  <c r="C44" i="52"/>
  <c r="N20" i="52"/>
  <c r="H76" i="52"/>
  <c r="C88" i="52"/>
  <c r="C99" i="52"/>
  <c r="K187" i="52"/>
  <c r="C217" i="52"/>
  <c r="C218" i="52"/>
  <c r="M269" i="52"/>
  <c r="L270" i="52"/>
  <c r="L269" i="52" s="1"/>
  <c r="H54" i="52"/>
  <c r="L54" i="52"/>
  <c r="G76" i="52"/>
  <c r="G83" i="52"/>
  <c r="E187" i="52"/>
  <c r="E204" i="52"/>
  <c r="K204" i="52"/>
  <c r="K195" i="52" s="1"/>
  <c r="N231" i="52"/>
  <c r="C240" i="52"/>
  <c r="C263" i="52"/>
  <c r="C267" i="52"/>
  <c r="H269" i="52"/>
  <c r="M195" i="52"/>
  <c r="I116" i="52"/>
  <c r="C63" i="52"/>
  <c r="C65" i="52"/>
  <c r="C66" i="52"/>
  <c r="C71" i="52"/>
  <c r="C92" i="52"/>
  <c r="C93" i="52"/>
  <c r="N130" i="52"/>
  <c r="C142" i="52"/>
  <c r="L141" i="52"/>
  <c r="C154" i="52"/>
  <c r="C170" i="52"/>
  <c r="C178" i="52"/>
  <c r="C181" i="52"/>
  <c r="D187" i="52"/>
  <c r="M187" i="52"/>
  <c r="C225" i="52"/>
  <c r="M259" i="52"/>
  <c r="L260" i="52"/>
  <c r="E259" i="52"/>
  <c r="G270" i="52"/>
  <c r="G269" i="52" s="1"/>
  <c r="C274" i="52"/>
  <c r="K269" i="52"/>
  <c r="C291" i="52"/>
  <c r="G130" i="52"/>
  <c r="N54" i="52"/>
  <c r="N53" i="52" s="1"/>
  <c r="C60" i="52"/>
  <c r="O84" i="52"/>
  <c r="N83" i="52"/>
  <c r="O122" i="52"/>
  <c r="C138" i="52"/>
  <c r="C139" i="52"/>
  <c r="D130" i="52"/>
  <c r="L151" i="52"/>
  <c r="C201" i="52"/>
  <c r="O205" i="52"/>
  <c r="M231" i="52"/>
  <c r="D231" i="52"/>
  <c r="D230" i="52" s="1"/>
  <c r="J231" i="52"/>
  <c r="C239" i="52"/>
  <c r="L290" i="52"/>
  <c r="L288" i="52" s="1"/>
  <c r="L131" i="52"/>
  <c r="O160" i="52"/>
  <c r="D288" i="52"/>
  <c r="J54" i="52"/>
  <c r="J53" i="52" s="1"/>
  <c r="O54" i="52"/>
  <c r="I84" i="52"/>
  <c r="C106" i="52"/>
  <c r="C107" i="52"/>
  <c r="I112" i="52"/>
  <c r="C118" i="52"/>
  <c r="C126" i="52"/>
  <c r="C127" i="52"/>
  <c r="C146" i="52"/>
  <c r="C150" i="52"/>
  <c r="L160" i="52"/>
  <c r="G173" i="52"/>
  <c r="C186" i="52"/>
  <c r="C190" i="52"/>
  <c r="C197" i="52"/>
  <c r="N195" i="52"/>
  <c r="C206" i="52"/>
  <c r="C213" i="52"/>
  <c r="C243" i="52"/>
  <c r="C245" i="52"/>
  <c r="C255" i="52"/>
  <c r="C258" i="52"/>
  <c r="C262" i="52"/>
  <c r="J270" i="52"/>
  <c r="J269" i="52" s="1"/>
  <c r="N270" i="52"/>
  <c r="N269" i="52" s="1"/>
  <c r="C279" i="52"/>
  <c r="E195" i="52"/>
  <c r="L69" i="52"/>
  <c r="L67" i="52" s="1"/>
  <c r="L53" i="52" s="1"/>
  <c r="H130" i="52"/>
  <c r="C209" i="52"/>
  <c r="E289" i="52"/>
  <c r="E288" i="52" s="1"/>
  <c r="J289" i="52"/>
  <c r="J288" i="52" s="1"/>
  <c r="O21" i="52"/>
  <c r="O289" i="52" s="1"/>
  <c r="L31" i="52"/>
  <c r="C31" i="52" s="1"/>
  <c r="C64" i="52"/>
  <c r="I67" i="52"/>
  <c r="E53" i="52"/>
  <c r="C70" i="52"/>
  <c r="C78" i="52"/>
  <c r="O80" i="52"/>
  <c r="O76" i="52" s="1"/>
  <c r="J83" i="52"/>
  <c r="C90" i="52"/>
  <c r="C91" i="52"/>
  <c r="O89" i="52"/>
  <c r="H83" i="52"/>
  <c r="I95" i="52"/>
  <c r="C102" i="52"/>
  <c r="D83" i="52"/>
  <c r="D75" i="52" s="1"/>
  <c r="D52" i="52" s="1"/>
  <c r="L103" i="52"/>
  <c r="L116" i="52"/>
  <c r="J130" i="52"/>
  <c r="C132" i="52"/>
  <c r="C133" i="52"/>
  <c r="O131" i="52"/>
  <c r="M130" i="52"/>
  <c r="L144" i="52"/>
  <c r="L130" i="52" s="1"/>
  <c r="C153" i="52"/>
  <c r="C162" i="52"/>
  <c r="C171" i="52"/>
  <c r="O175" i="52"/>
  <c r="L175" i="52"/>
  <c r="F187" i="52"/>
  <c r="C189" i="52"/>
  <c r="C191" i="52"/>
  <c r="D195" i="52"/>
  <c r="O196" i="52"/>
  <c r="C200" i="52"/>
  <c r="C210" i="52"/>
  <c r="C211" i="52"/>
  <c r="C212" i="52"/>
  <c r="C222" i="52"/>
  <c r="C224" i="52"/>
  <c r="G231" i="52"/>
  <c r="C244" i="52"/>
  <c r="C248" i="52"/>
  <c r="C257" i="52"/>
  <c r="C265" i="52"/>
  <c r="C266" i="52"/>
  <c r="O264" i="52"/>
  <c r="D269" i="52"/>
  <c r="D286" i="52" s="1"/>
  <c r="E269" i="52"/>
  <c r="C284" i="52"/>
  <c r="C285" i="52"/>
  <c r="M230" i="52"/>
  <c r="M194" i="52" s="1"/>
  <c r="C247" i="52"/>
  <c r="L264" i="52"/>
  <c r="L259" i="52" s="1"/>
  <c r="I290" i="52"/>
  <c r="C22" i="52"/>
  <c r="F43" i="52"/>
  <c r="C43" i="52" s="1"/>
  <c r="C57" i="52"/>
  <c r="C73" i="52"/>
  <c r="C74" i="52"/>
  <c r="C81" i="52"/>
  <c r="C82" i="52"/>
  <c r="C94" i="52"/>
  <c r="C97" i="52"/>
  <c r="C105" i="52"/>
  <c r="C110" i="52"/>
  <c r="M83" i="52"/>
  <c r="E83" i="52"/>
  <c r="O116" i="52"/>
  <c r="L136" i="52"/>
  <c r="C155" i="52"/>
  <c r="C157" i="52"/>
  <c r="C176" i="52"/>
  <c r="C177" i="52"/>
  <c r="C183" i="52"/>
  <c r="L188" i="52"/>
  <c r="L187" i="52" s="1"/>
  <c r="C193" i="52"/>
  <c r="G204" i="52"/>
  <c r="G195" i="52" s="1"/>
  <c r="C223" i="52"/>
  <c r="C229" i="52"/>
  <c r="E231" i="52"/>
  <c r="L252" i="52"/>
  <c r="L251" i="52" s="1"/>
  <c r="I283" i="52"/>
  <c r="C283" i="52" s="1"/>
  <c r="J75" i="52"/>
  <c r="I144" i="52"/>
  <c r="H288" i="52"/>
  <c r="G54" i="52"/>
  <c r="G53" i="52" s="1"/>
  <c r="C61" i="52"/>
  <c r="C62" i="52"/>
  <c r="M53" i="52"/>
  <c r="C72" i="52"/>
  <c r="M76" i="52"/>
  <c r="C96" i="52"/>
  <c r="C101" i="52"/>
  <c r="I103" i="52"/>
  <c r="C108" i="52"/>
  <c r="C109" i="52"/>
  <c r="O112" i="52"/>
  <c r="C121" i="52"/>
  <c r="C123" i="52"/>
  <c r="I141" i="52"/>
  <c r="C148" i="52"/>
  <c r="C149" i="52"/>
  <c r="C159" i="52"/>
  <c r="C163" i="52"/>
  <c r="E174" i="52"/>
  <c r="E173" i="52" s="1"/>
  <c r="I175" i="52"/>
  <c r="I174" i="52" s="1"/>
  <c r="I173" i="52" s="1"/>
  <c r="L179" i="52"/>
  <c r="J195" i="52"/>
  <c r="C203" i="52"/>
  <c r="C215" i="52"/>
  <c r="C226" i="52"/>
  <c r="L231" i="52"/>
  <c r="L230" i="52" s="1"/>
  <c r="O252" i="52"/>
  <c r="O251" i="52" s="1"/>
  <c r="F276" i="52"/>
  <c r="C278" i="52"/>
  <c r="O276" i="52"/>
  <c r="O270" i="52" s="1"/>
  <c r="O269" i="52" s="1"/>
  <c r="C292" i="52"/>
  <c r="O53" i="52"/>
  <c r="H53" i="52"/>
  <c r="L76" i="52"/>
  <c r="K20" i="52"/>
  <c r="C55" i="52"/>
  <c r="C59" i="52"/>
  <c r="C117" i="52"/>
  <c r="F116" i="52"/>
  <c r="C202" i="52"/>
  <c r="L196" i="52"/>
  <c r="C234" i="52"/>
  <c r="F233" i="52"/>
  <c r="C242" i="52"/>
  <c r="F238" i="52"/>
  <c r="C249" i="52"/>
  <c r="I246" i="52"/>
  <c r="I260" i="52"/>
  <c r="I259" i="52" s="1"/>
  <c r="C261" i="52"/>
  <c r="M289" i="52"/>
  <c r="M288" i="52" s="1"/>
  <c r="C298" i="52"/>
  <c r="F21" i="52"/>
  <c r="C56" i="52"/>
  <c r="I58" i="52"/>
  <c r="I54" i="52" s="1"/>
  <c r="C68" i="52"/>
  <c r="F69" i="52"/>
  <c r="F77" i="52"/>
  <c r="F89" i="52"/>
  <c r="C104" i="52"/>
  <c r="L112" i="52"/>
  <c r="C115" i="52"/>
  <c r="C119" i="52"/>
  <c r="F131" i="52"/>
  <c r="C135" i="52"/>
  <c r="O151" i="52"/>
  <c r="J174" i="52"/>
  <c r="J173" i="52" s="1"/>
  <c r="C207" i="52"/>
  <c r="I205" i="52"/>
  <c r="C219" i="52"/>
  <c r="I216" i="52"/>
  <c r="C227" i="52"/>
  <c r="C254" i="52"/>
  <c r="F252" i="52"/>
  <c r="C85" i="52"/>
  <c r="L84" i="52"/>
  <c r="C124" i="52"/>
  <c r="I122" i="52"/>
  <c r="F196" i="52"/>
  <c r="D20" i="52"/>
  <c r="H20" i="52"/>
  <c r="L27" i="52"/>
  <c r="L33" i="52"/>
  <c r="C33" i="52" s="1"/>
  <c r="L36" i="52"/>
  <c r="C36" i="52" s="1"/>
  <c r="F41" i="52"/>
  <c r="C41" i="52" s="1"/>
  <c r="O45" i="52"/>
  <c r="O20" i="52" s="1"/>
  <c r="F58" i="52"/>
  <c r="K83" i="52"/>
  <c r="K75" i="52" s="1"/>
  <c r="C86" i="52"/>
  <c r="C87" i="52"/>
  <c r="F84" i="52"/>
  <c r="L89" i="52"/>
  <c r="O95" i="52"/>
  <c r="F103" i="52"/>
  <c r="C111" i="52"/>
  <c r="C113" i="52"/>
  <c r="F112" i="52"/>
  <c r="E130" i="52"/>
  <c r="E75" i="52" s="1"/>
  <c r="C137" i="52"/>
  <c r="F136" i="52"/>
  <c r="C136" i="52" s="1"/>
  <c r="C143" i="52"/>
  <c r="O144" i="52"/>
  <c r="C152" i="52"/>
  <c r="C161" i="52"/>
  <c r="F160" i="52"/>
  <c r="C167" i="52"/>
  <c r="C168" i="52"/>
  <c r="C169" i="52"/>
  <c r="F166" i="52"/>
  <c r="F175" i="52"/>
  <c r="O179" i="52"/>
  <c r="C185" i="52"/>
  <c r="F184" i="52"/>
  <c r="C184" i="52" s="1"/>
  <c r="E20" i="52"/>
  <c r="I20" i="52"/>
  <c r="C98" i="52"/>
  <c r="O103" i="52"/>
  <c r="C125" i="52"/>
  <c r="F122" i="52"/>
  <c r="C129" i="52"/>
  <c r="F128" i="52"/>
  <c r="C128" i="52" s="1"/>
  <c r="C140" i="52"/>
  <c r="C141" i="52"/>
  <c r="C145" i="52"/>
  <c r="F144" i="52"/>
  <c r="I151" i="52"/>
  <c r="C156" i="52"/>
  <c r="C164" i="52"/>
  <c r="C172" i="52"/>
  <c r="M173" i="52"/>
  <c r="C180" i="52"/>
  <c r="G230" i="52"/>
  <c r="L205" i="52"/>
  <c r="L204" i="52" s="1"/>
  <c r="C214" i="52"/>
  <c r="H231" i="52"/>
  <c r="H230" i="52" s="1"/>
  <c r="C241" i="52"/>
  <c r="I238" i="52"/>
  <c r="I252" i="52"/>
  <c r="I251" i="52" s="1"/>
  <c r="C253" i="52"/>
  <c r="C256" i="52"/>
  <c r="F270" i="52"/>
  <c r="C282" i="52"/>
  <c r="F281" i="52"/>
  <c r="C281" i="52" s="1"/>
  <c r="C192" i="52"/>
  <c r="H195" i="52"/>
  <c r="I198" i="52"/>
  <c r="I196" i="52" s="1"/>
  <c r="C199" i="52"/>
  <c r="O216" i="52"/>
  <c r="C232" i="52"/>
  <c r="J259" i="52"/>
  <c r="N259" i="52"/>
  <c r="N230" i="52" s="1"/>
  <c r="O260" i="52"/>
  <c r="O259" i="52" s="1"/>
  <c r="F264" i="52"/>
  <c r="C268" i="52"/>
  <c r="I276" i="52"/>
  <c r="C277" i="52"/>
  <c r="C280" i="52"/>
  <c r="O290" i="52"/>
  <c r="C208" i="52"/>
  <c r="F205" i="52"/>
  <c r="C220" i="52"/>
  <c r="F216" i="52"/>
  <c r="K230" i="52"/>
  <c r="C237" i="52"/>
  <c r="I235" i="52"/>
  <c r="C235" i="52" s="1"/>
  <c r="O238" i="52"/>
  <c r="O231" i="52" s="1"/>
  <c r="C250" i="52"/>
  <c r="F246" i="52"/>
  <c r="F259" i="52"/>
  <c r="I272" i="52"/>
  <c r="C272" i="52" s="1"/>
  <c r="C273" i="52"/>
  <c r="C293" i="52"/>
  <c r="C294" i="52"/>
  <c r="F290" i="52"/>
  <c r="C228" i="52"/>
  <c r="C236" i="52"/>
  <c r="O288" i="52" l="1"/>
  <c r="O204" i="52"/>
  <c r="O195" i="52" s="1"/>
  <c r="I204" i="52"/>
  <c r="C80" i="52"/>
  <c r="N75" i="52"/>
  <c r="G75" i="52"/>
  <c r="G286" i="52" s="1"/>
  <c r="K194" i="52"/>
  <c r="C122" i="52"/>
  <c r="C179" i="52"/>
  <c r="J52" i="52"/>
  <c r="H75" i="52"/>
  <c r="H52" i="52" s="1"/>
  <c r="C58" i="52"/>
  <c r="J230" i="52"/>
  <c r="J194" i="52" s="1"/>
  <c r="O130" i="52"/>
  <c r="I53" i="52"/>
  <c r="E230" i="52"/>
  <c r="E194" i="52" s="1"/>
  <c r="I83" i="52"/>
  <c r="N52" i="52"/>
  <c r="C259" i="52"/>
  <c r="C160" i="52"/>
  <c r="L174" i="52"/>
  <c r="L173" i="52" s="1"/>
  <c r="C188" i="52"/>
  <c r="C264" i="52"/>
  <c r="H194" i="52"/>
  <c r="G194" i="52"/>
  <c r="I130" i="52"/>
  <c r="C95" i="52"/>
  <c r="C116" i="52"/>
  <c r="M75" i="52"/>
  <c r="M52" i="52" s="1"/>
  <c r="M51" i="52" s="1"/>
  <c r="I289" i="52"/>
  <c r="I288" i="52" s="1"/>
  <c r="C276" i="52"/>
  <c r="H286" i="52"/>
  <c r="C144" i="52"/>
  <c r="O174" i="52"/>
  <c r="O173" i="52" s="1"/>
  <c r="K286" i="52"/>
  <c r="J51" i="52"/>
  <c r="J287" i="52" s="1"/>
  <c r="C187" i="52"/>
  <c r="O230" i="52"/>
  <c r="O194" i="52" s="1"/>
  <c r="O83" i="52"/>
  <c r="O75" i="52" s="1"/>
  <c r="L195" i="52"/>
  <c r="L194" i="52" s="1"/>
  <c r="K52" i="52"/>
  <c r="K51" i="52" s="1"/>
  <c r="D194" i="52"/>
  <c r="D51" i="52" s="1"/>
  <c r="N194" i="52"/>
  <c r="N286" i="52"/>
  <c r="E286" i="52"/>
  <c r="E52" i="52"/>
  <c r="E51" i="52" s="1"/>
  <c r="I270" i="52"/>
  <c r="I269" i="52" s="1"/>
  <c r="C246" i="52"/>
  <c r="F204" i="52"/>
  <c r="C204" i="52" s="1"/>
  <c r="C205" i="52"/>
  <c r="F269" i="52"/>
  <c r="C151" i="52"/>
  <c r="F174" i="52"/>
  <c r="C175" i="52"/>
  <c r="C103" i="52"/>
  <c r="C45" i="52"/>
  <c r="C27" i="52"/>
  <c r="L26" i="52"/>
  <c r="F251" i="52"/>
  <c r="C251" i="52" s="1"/>
  <c r="C252" i="52"/>
  <c r="F130" i="52"/>
  <c r="C130" i="52" s="1"/>
  <c r="C131" i="52"/>
  <c r="F67" i="52"/>
  <c r="C67" i="52" s="1"/>
  <c r="C69" i="52"/>
  <c r="F54" i="52"/>
  <c r="O52" i="52"/>
  <c r="F83" i="52"/>
  <c r="C84" i="52"/>
  <c r="C77" i="52"/>
  <c r="F76" i="52"/>
  <c r="F231" i="52"/>
  <c r="C233" i="52"/>
  <c r="C290" i="52"/>
  <c r="J286" i="52"/>
  <c r="C260" i="52"/>
  <c r="I231" i="52"/>
  <c r="I230" i="52" s="1"/>
  <c r="I195" i="52"/>
  <c r="F165" i="52"/>
  <c r="C165" i="52" s="1"/>
  <c r="C166" i="52"/>
  <c r="C112" i="52"/>
  <c r="C198" i="52"/>
  <c r="C89" i="52"/>
  <c r="F289" i="52"/>
  <c r="F20" i="52"/>
  <c r="C21" i="52"/>
  <c r="C238" i="52"/>
  <c r="C216" i="52"/>
  <c r="C196" i="52"/>
  <c r="L83" i="52"/>
  <c r="L75" i="52" s="1"/>
  <c r="G52" i="52" l="1"/>
  <c r="G51" i="52"/>
  <c r="I194" i="52"/>
  <c r="O286" i="52"/>
  <c r="H51" i="52"/>
  <c r="I75" i="52"/>
  <c r="I52" i="52" s="1"/>
  <c r="O51" i="52"/>
  <c r="O50" i="52" s="1"/>
  <c r="M286" i="52"/>
  <c r="J50" i="52"/>
  <c r="N51" i="52"/>
  <c r="N50" i="52" s="1"/>
  <c r="C270" i="52"/>
  <c r="M50" i="52"/>
  <c r="M287" i="52"/>
  <c r="D287" i="52"/>
  <c r="D50" i="52"/>
  <c r="C83" i="52"/>
  <c r="L52" i="52"/>
  <c r="L51" i="52" s="1"/>
  <c r="L50" i="52" s="1"/>
  <c r="L286" i="52"/>
  <c r="F195" i="52"/>
  <c r="H287" i="52"/>
  <c r="H50" i="52"/>
  <c r="I51" i="52"/>
  <c r="C54" i="52"/>
  <c r="F53" i="52"/>
  <c r="C269" i="52"/>
  <c r="F230" i="52"/>
  <c r="C230" i="52" s="1"/>
  <c r="C231" i="52"/>
  <c r="K50" i="52"/>
  <c r="K287" i="52"/>
  <c r="F75" i="52"/>
  <c r="C75" i="52" s="1"/>
  <c r="C76" i="52"/>
  <c r="C26" i="52"/>
  <c r="L20" i="52"/>
  <c r="C20" i="52" s="1"/>
  <c r="E287" i="52"/>
  <c r="E50" i="52"/>
  <c r="C289" i="52"/>
  <c r="F288" i="52"/>
  <c r="C288" i="52" s="1"/>
  <c r="F173" i="52"/>
  <c r="C173" i="52" s="1"/>
  <c r="C174" i="52"/>
  <c r="G287" i="52" l="1"/>
  <c r="G50" i="52"/>
  <c r="I286" i="52"/>
  <c r="O287" i="52"/>
  <c r="N287" i="52"/>
  <c r="F52" i="52"/>
  <c r="C53" i="52"/>
  <c r="F286" i="52"/>
  <c r="C286" i="52" s="1"/>
  <c r="I287" i="52"/>
  <c r="I50" i="52"/>
  <c r="C195" i="52"/>
  <c r="F194" i="52"/>
  <c r="C194" i="52" s="1"/>
  <c r="L287" i="52"/>
  <c r="F51" i="52" l="1"/>
  <c r="C52" i="52"/>
  <c r="F287" i="52" l="1"/>
  <c r="C287" i="52" s="1"/>
  <c r="F50" i="52"/>
  <c r="C50" i="52" s="1"/>
  <c r="C51" i="52"/>
  <c r="O298" i="51" l="1"/>
  <c r="L298" i="51"/>
  <c r="I298" i="51"/>
  <c r="F298" i="51"/>
  <c r="O297" i="51"/>
  <c r="L297" i="51"/>
  <c r="I297" i="51"/>
  <c r="F297" i="51"/>
  <c r="C297" i="51" s="1"/>
  <c r="O296" i="51"/>
  <c r="L296" i="51"/>
  <c r="I296" i="51"/>
  <c r="F296" i="51"/>
  <c r="O295" i="51"/>
  <c r="L295" i="51"/>
  <c r="I295" i="51"/>
  <c r="F295" i="51"/>
  <c r="C295" i="51" s="1"/>
  <c r="O294" i="51"/>
  <c r="L294" i="51"/>
  <c r="I294" i="51"/>
  <c r="F294" i="51"/>
  <c r="O293" i="51"/>
  <c r="L293" i="51"/>
  <c r="I293" i="51"/>
  <c r="F293" i="51"/>
  <c r="O292" i="51"/>
  <c r="L292" i="51"/>
  <c r="I292" i="51"/>
  <c r="F292" i="51"/>
  <c r="O291" i="51"/>
  <c r="O290" i="51" s="1"/>
  <c r="L291" i="51"/>
  <c r="I291" i="51"/>
  <c r="F291" i="51"/>
  <c r="N290" i="51"/>
  <c r="M290" i="51"/>
  <c r="K290" i="51"/>
  <c r="J290" i="51"/>
  <c r="H290" i="51"/>
  <c r="G290" i="51"/>
  <c r="E290" i="51"/>
  <c r="D290" i="51"/>
  <c r="O285" i="51"/>
  <c r="L285" i="51"/>
  <c r="I285" i="51"/>
  <c r="F285" i="51"/>
  <c r="O284" i="51"/>
  <c r="L284" i="51"/>
  <c r="L283" i="51" s="1"/>
  <c r="I284" i="51"/>
  <c r="F284" i="51"/>
  <c r="O283" i="51"/>
  <c r="N283" i="51"/>
  <c r="M283" i="51"/>
  <c r="K283" i="51"/>
  <c r="J283" i="51"/>
  <c r="H283" i="51"/>
  <c r="G283" i="51"/>
  <c r="F283" i="51"/>
  <c r="E283" i="51"/>
  <c r="D283" i="51"/>
  <c r="O282" i="51"/>
  <c r="L282" i="51"/>
  <c r="L281" i="51" s="1"/>
  <c r="I282" i="51"/>
  <c r="I281" i="51" s="1"/>
  <c r="F282" i="51"/>
  <c r="O281" i="51"/>
  <c r="N281" i="51"/>
  <c r="M281" i="51"/>
  <c r="K281" i="51"/>
  <c r="J281" i="51"/>
  <c r="H281" i="51"/>
  <c r="G281" i="51"/>
  <c r="E281" i="51"/>
  <c r="D281" i="51"/>
  <c r="O280" i="51"/>
  <c r="L280" i="51"/>
  <c r="I280" i="51"/>
  <c r="F280" i="51"/>
  <c r="O279" i="51"/>
  <c r="L279" i="51"/>
  <c r="I279" i="51"/>
  <c r="F279" i="51"/>
  <c r="O278" i="51"/>
  <c r="L278" i="51"/>
  <c r="I278" i="51"/>
  <c r="F278" i="51"/>
  <c r="O277" i="51"/>
  <c r="L277" i="51"/>
  <c r="L276" i="51" s="1"/>
  <c r="I277" i="51"/>
  <c r="I276" i="51" s="1"/>
  <c r="F277" i="51"/>
  <c r="N276" i="51"/>
  <c r="M276" i="51"/>
  <c r="K276" i="51"/>
  <c r="J276" i="51"/>
  <c r="H276" i="51"/>
  <c r="G276" i="51"/>
  <c r="E276" i="51"/>
  <c r="D276" i="51"/>
  <c r="O275" i="51"/>
  <c r="L275" i="51"/>
  <c r="I275" i="51"/>
  <c r="F275" i="51"/>
  <c r="O274" i="51"/>
  <c r="L274" i="51"/>
  <c r="I274" i="51"/>
  <c r="F274" i="51"/>
  <c r="O273" i="51"/>
  <c r="L273" i="51"/>
  <c r="L272" i="51" s="1"/>
  <c r="I273" i="51"/>
  <c r="I272" i="51" s="1"/>
  <c r="F273" i="51"/>
  <c r="O272" i="51"/>
  <c r="N272" i="51"/>
  <c r="M272" i="51"/>
  <c r="K272" i="51"/>
  <c r="J272" i="51"/>
  <c r="J270" i="51" s="1"/>
  <c r="J269" i="51" s="1"/>
  <c r="H272" i="51"/>
  <c r="G272" i="51"/>
  <c r="E272" i="51"/>
  <c r="D272" i="51"/>
  <c r="D270" i="51" s="1"/>
  <c r="O271" i="51"/>
  <c r="L271" i="51"/>
  <c r="I271" i="51"/>
  <c r="F271" i="51"/>
  <c r="C271" i="51" s="1"/>
  <c r="G270" i="51"/>
  <c r="G269" i="51" s="1"/>
  <c r="O268" i="51"/>
  <c r="L268" i="51"/>
  <c r="I268" i="51"/>
  <c r="F268" i="51"/>
  <c r="O267" i="51"/>
  <c r="L267" i="51"/>
  <c r="I267" i="51"/>
  <c r="F267" i="51"/>
  <c r="O266" i="51"/>
  <c r="L266" i="51"/>
  <c r="I266" i="51"/>
  <c r="F266" i="51"/>
  <c r="O265" i="51"/>
  <c r="L265" i="51"/>
  <c r="I265" i="51"/>
  <c r="I264" i="51" s="1"/>
  <c r="F265" i="51"/>
  <c r="F264" i="51" s="1"/>
  <c r="N264" i="51"/>
  <c r="M264" i="51"/>
  <c r="K264" i="51"/>
  <c r="J264" i="51"/>
  <c r="H264" i="51"/>
  <c r="G264" i="51"/>
  <c r="E264" i="51"/>
  <c r="D264" i="51"/>
  <c r="O263" i="51"/>
  <c r="L263" i="51"/>
  <c r="I263" i="51"/>
  <c r="F263" i="51"/>
  <c r="O262" i="51"/>
  <c r="L262" i="51"/>
  <c r="I262" i="51"/>
  <c r="F262" i="51"/>
  <c r="O261" i="51"/>
  <c r="L261" i="51"/>
  <c r="I261" i="51"/>
  <c r="F261" i="51"/>
  <c r="N260" i="51"/>
  <c r="M260" i="51"/>
  <c r="L260" i="51"/>
  <c r="K260" i="51"/>
  <c r="K259" i="51" s="1"/>
  <c r="J260" i="51"/>
  <c r="J259" i="51" s="1"/>
  <c r="H260" i="51"/>
  <c r="G260" i="51"/>
  <c r="E260" i="51"/>
  <c r="D260" i="51"/>
  <c r="O258" i="51"/>
  <c r="L258" i="51"/>
  <c r="I258" i="51"/>
  <c r="F258" i="51"/>
  <c r="O257" i="51"/>
  <c r="L257" i="51"/>
  <c r="I257" i="51"/>
  <c r="F257" i="51"/>
  <c r="O256" i="51"/>
  <c r="L256" i="51"/>
  <c r="I256" i="51"/>
  <c r="F256" i="51"/>
  <c r="O255" i="51"/>
  <c r="L255" i="51"/>
  <c r="I255" i="51"/>
  <c r="F255" i="51"/>
  <c r="O254" i="51"/>
  <c r="L254" i="51"/>
  <c r="I254" i="51"/>
  <c r="F254" i="51"/>
  <c r="O253" i="51"/>
  <c r="L253" i="51"/>
  <c r="I253" i="51"/>
  <c r="F253" i="51"/>
  <c r="N252" i="51"/>
  <c r="N251" i="51" s="1"/>
  <c r="M252" i="51"/>
  <c r="M251" i="51" s="1"/>
  <c r="K252" i="51"/>
  <c r="K251" i="51" s="1"/>
  <c r="J252" i="51"/>
  <c r="J251" i="51" s="1"/>
  <c r="H252" i="51"/>
  <c r="H251" i="51" s="1"/>
  <c r="G252" i="51"/>
  <c r="E252" i="51"/>
  <c r="D252" i="51"/>
  <c r="D251" i="51" s="1"/>
  <c r="G251" i="51"/>
  <c r="E251" i="51"/>
  <c r="O250" i="51"/>
  <c r="L250" i="51"/>
  <c r="I250" i="51"/>
  <c r="F250" i="51"/>
  <c r="O249" i="51"/>
  <c r="L249" i="51"/>
  <c r="I249" i="51"/>
  <c r="F249" i="51"/>
  <c r="O248" i="51"/>
  <c r="L248" i="51"/>
  <c r="I248" i="51"/>
  <c r="F248" i="51"/>
  <c r="O247" i="51"/>
  <c r="O246" i="51" s="1"/>
  <c r="L247" i="51"/>
  <c r="L246" i="51" s="1"/>
  <c r="I247" i="51"/>
  <c r="C247" i="51" s="1"/>
  <c r="F247" i="51"/>
  <c r="N246" i="51"/>
  <c r="M246" i="51"/>
  <c r="K246" i="51"/>
  <c r="J246" i="51"/>
  <c r="H246" i="51"/>
  <c r="G246" i="51"/>
  <c r="E246" i="51"/>
  <c r="D246" i="51"/>
  <c r="O245" i="51"/>
  <c r="L245" i="51"/>
  <c r="I245" i="51"/>
  <c r="F245" i="51"/>
  <c r="O244" i="51"/>
  <c r="L244" i="51"/>
  <c r="I244" i="51"/>
  <c r="F244" i="51"/>
  <c r="O243" i="51"/>
  <c r="L243" i="51"/>
  <c r="I243" i="51"/>
  <c r="C243" i="51" s="1"/>
  <c r="F243" i="51"/>
  <c r="O242" i="51"/>
  <c r="L242" i="51"/>
  <c r="I242" i="51"/>
  <c r="F242" i="51"/>
  <c r="O241" i="51"/>
  <c r="L241" i="51"/>
  <c r="I241" i="51"/>
  <c r="F241" i="51"/>
  <c r="O240" i="51"/>
  <c r="L240" i="51"/>
  <c r="I240" i="51"/>
  <c r="F240" i="51"/>
  <c r="O239" i="51"/>
  <c r="L239" i="51"/>
  <c r="L238" i="51" s="1"/>
  <c r="I239" i="51"/>
  <c r="F239" i="51"/>
  <c r="N238" i="51"/>
  <c r="M238" i="51"/>
  <c r="K238" i="51"/>
  <c r="J238" i="51"/>
  <c r="H238" i="51"/>
  <c r="G238" i="51"/>
  <c r="E238" i="51"/>
  <c r="D238" i="51"/>
  <c r="O237" i="51"/>
  <c r="L237" i="51"/>
  <c r="I237" i="51"/>
  <c r="F237" i="51"/>
  <c r="O236" i="51"/>
  <c r="L236" i="51"/>
  <c r="L235" i="51" s="1"/>
  <c r="I236" i="51"/>
  <c r="F236" i="51"/>
  <c r="O235" i="51"/>
  <c r="N235" i="51"/>
  <c r="M235" i="51"/>
  <c r="K235" i="51"/>
  <c r="J235" i="51"/>
  <c r="H235" i="51"/>
  <c r="G235" i="51"/>
  <c r="F235" i="51"/>
  <c r="E235" i="51"/>
  <c r="D235" i="51"/>
  <c r="O234" i="51"/>
  <c r="L234" i="51"/>
  <c r="I234" i="51"/>
  <c r="F234" i="51"/>
  <c r="O233" i="51"/>
  <c r="N233" i="51"/>
  <c r="M233" i="51"/>
  <c r="L233" i="51"/>
  <c r="K233" i="51"/>
  <c r="J233" i="51"/>
  <c r="I233" i="51"/>
  <c r="H233" i="51"/>
  <c r="G233" i="51"/>
  <c r="E233" i="51"/>
  <c r="D233" i="51"/>
  <c r="O232" i="51"/>
  <c r="L232" i="51"/>
  <c r="I232" i="51"/>
  <c r="F232" i="51"/>
  <c r="O229" i="51"/>
  <c r="L229" i="51"/>
  <c r="I229" i="51"/>
  <c r="F229" i="51"/>
  <c r="O228" i="51"/>
  <c r="L228" i="51"/>
  <c r="L227" i="51" s="1"/>
  <c r="I228" i="51"/>
  <c r="I227" i="51" s="1"/>
  <c r="F228" i="51"/>
  <c r="F227" i="51" s="1"/>
  <c r="O227" i="51"/>
  <c r="N227" i="51"/>
  <c r="M227" i="51"/>
  <c r="K227" i="51"/>
  <c r="J227" i="51"/>
  <c r="H227" i="51"/>
  <c r="G227" i="51"/>
  <c r="E227" i="51"/>
  <c r="D227" i="51"/>
  <c r="O226" i="51"/>
  <c r="L226" i="51"/>
  <c r="I226" i="51"/>
  <c r="F226" i="51"/>
  <c r="O225" i="51"/>
  <c r="L225" i="51"/>
  <c r="I225" i="51"/>
  <c r="F225" i="51"/>
  <c r="O224" i="51"/>
  <c r="L224" i="51"/>
  <c r="I224" i="51"/>
  <c r="F224" i="51"/>
  <c r="O223" i="51"/>
  <c r="L223" i="51"/>
  <c r="I223" i="51"/>
  <c r="F223" i="51"/>
  <c r="O222" i="51"/>
  <c r="L222" i="51"/>
  <c r="I222" i="51"/>
  <c r="F222" i="51"/>
  <c r="O221" i="51"/>
  <c r="L221" i="51"/>
  <c r="I221" i="51"/>
  <c r="F221" i="51"/>
  <c r="O220" i="51"/>
  <c r="L220" i="51"/>
  <c r="I220" i="51"/>
  <c r="F220" i="51"/>
  <c r="O219" i="51"/>
  <c r="L219" i="51"/>
  <c r="I219" i="51"/>
  <c r="F219" i="51"/>
  <c r="O218" i="51"/>
  <c r="L218" i="51"/>
  <c r="I218" i="51"/>
  <c r="F218" i="51"/>
  <c r="O217" i="51"/>
  <c r="O216" i="51" s="1"/>
  <c r="L217" i="51"/>
  <c r="I217" i="51"/>
  <c r="F217" i="51"/>
  <c r="N216" i="51"/>
  <c r="M216" i="51"/>
  <c r="K216" i="51"/>
  <c r="J216" i="51"/>
  <c r="H216" i="51"/>
  <c r="G216" i="51"/>
  <c r="F216" i="51"/>
  <c r="E216" i="51"/>
  <c r="D216" i="51"/>
  <c r="O215" i="51"/>
  <c r="L215" i="51"/>
  <c r="I215" i="51"/>
  <c r="F215" i="51"/>
  <c r="C215" i="51" s="1"/>
  <c r="O214" i="51"/>
  <c r="L214" i="51"/>
  <c r="I214" i="51"/>
  <c r="F214" i="51"/>
  <c r="O213" i="51"/>
  <c r="L213" i="51"/>
  <c r="I213" i="51"/>
  <c r="F213" i="51"/>
  <c r="O212" i="51"/>
  <c r="L212" i="51"/>
  <c r="I212" i="51"/>
  <c r="F212" i="51"/>
  <c r="O211" i="51"/>
  <c r="L211" i="51"/>
  <c r="I211" i="51"/>
  <c r="F211" i="51"/>
  <c r="O210" i="51"/>
  <c r="L210" i="51"/>
  <c r="I210" i="51"/>
  <c r="F210" i="51"/>
  <c r="O209" i="51"/>
  <c r="L209" i="51"/>
  <c r="I209" i="51"/>
  <c r="F209" i="51"/>
  <c r="O208" i="51"/>
  <c r="L208" i="51"/>
  <c r="I208" i="51"/>
  <c r="F208" i="51"/>
  <c r="O207" i="51"/>
  <c r="L207" i="51"/>
  <c r="I207" i="51"/>
  <c r="F207" i="51"/>
  <c r="C207" i="51" s="1"/>
  <c r="O206" i="51"/>
  <c r="L206" i="51"/>
  <c r="I206" i="51"/>
  <c r="F206" i="51"/>
  <c r="N205" i="51"/>
  <c r="M205" i="51"/>
  <c r="K205" i="51"/>
  <c r="J205" i="51"/>
  <c r="J204" i="51" s="1"/>
  <c r="I205" i="51"/>
  <c r="H205" i="51"/>
  <c r="G205" i="51"/>
  <c r="E205" i="51"/>
  <c r="D205" i="51"/>
  <c r="O203" i="51"/>
  <c r="L203" i="51"/>
  <c r="I203" i="51"/>
  <c r="F203" i="51"/>
  <c r="O202" i="51"/>
  <c r="L202" i="51"/>
  <c r="I202" i="51"/>
  <c r="F202" i="51"/>
  <c r="O201" i="51"/>
  <c r="L201" i="51"/>
  <c r="I201" i="51"/>
  <c r="F201" i="51"/>
  <c r="O200" i="51"/>
  <c r="L200" i="51"/>
  <c r="I200" i="51"/>
  <c r="F200" i="51"/>
  <c r="O199" i="51"/>
  <c r="O198" i="51" s="1"/>
  <c r="L199" i="51"/>
  <c r="I199" i="51"/>
  <c r="I198" i="51" s="1"/>
  <c r="F199" i="51"/>
  <c r="N198" i="51"/>
  <c r="N196" i="51" s="1"/>
  <c r="M198" i="51"/>
  <c r="K198" i="51"/>
  <c r="K196" i="51" s="1"/>
  <c r="J198" i="51"/>
  <c r="H198" i="51"/>
  <c r="H196" i="51" s="1"/>
  <c r="G198" i="51"/>
  <c r="F198" i="51"/>
  <c r="E198" i="51"/>
  <c r="D198" i="51"/>
  <c r="D196" i="51" s="1"/>
  <c r="O197" i="51"/>
  <c r="L197" i="51"/>
  <c r="I197" i="51"/>
  <c r="F197" i="51"/>
  <c r="M196" i="51"/>
  <c r="J196" i="51"/>
  <c r="G196" i="51"/>
  <c r="E196" i="51"/>
  <c r="O193" i="51"/>
  <c r="L193" i="51"/>
  <c r="L192" i="51" s="1"/>
  <c r="L191" i="51" s="1"/>
  <c r="I193" i="51"/>
  <c r="I192" i="51" s="1"/>
  <c r="I191" i="51" s="1"/>
  <c r="F193" i="51"/>
  <c r="O192" i="51"/>
  <c r="N192" i="51"/>
  <c r="N191" i="51" s="1"/>
  <c r="M192" i="51"/>
  <c r="M191" i="51" s="1"/>
  <c r="K192" i="51"/>
  <c r="J192" i="51"/>
  <c r="J191" i="51" s="1"/>
  <c r="H192" i="51"/>
  <c r="H191" i="51" s="1"/>
  <c r="H187" i="51" s="1"/>
  <c r="G192" i="51"/>
  <c r="F192" i="51"/>
  <c r="E192" i="51"/>
  <c r="E191" i="51" s="1"/>
  <c r="D192" i="51"/>
  <c r="D191" i="51" s="1"/>
  <c r="O191" i="51"/>
  <c r="K191" i="51"/>
  <c r="G191" i="51"/>
  <c r="O190" i="51"/>
  <c r="L190" i="51"/>
  <c r="I190" i="51"/>
  <c r="F190" i="51"/>
  <c r="O189" i="51"/>
  <c r="L189" i="51"/>
  <c r="L188" i="51" s="1"/>
  <c r="I189" i="51"/>
  <c r="F189" i="51"/>
  <c r="F188" i="51" s="1"/>
  <c r="O188" i="51"/>
  <c r="N188" i="51"/>
  <c r="M188" i="51"/>
  <c r="K188" i="51"/>
  <c r="J188" i="51"/>
  <c r="H188" i="51"/>
  <c r="G188" i="51"/>
  <c r="E188" i="51"/>
  <c r="D188" i="51"/>
  <c r="O186" i="51"/>
  <c r="L186" i="51"/>
  <c r="I186" i="51"/>
  <c r="F186" i="51"/>
  <c r="O185" i="51"/>
  <c r="L185" i="51"/>
  <c r="L184" i="51" s="1"/>
  <c r="I185" i="51"/>
  <c r="F185" i="51"/>
  <c r="O184" i="51"/>
  <c r="N184" i="51"/>
  <c r="M184" i="51"/>
  <c r="K184" i="51"/>
  <c r="J184" i="51"/>
  <c r="H184" i="51"/>
  <c r="G184" i="51"/>
  <c r="E184" i="51"/>
  <c r="D184" i="51"/>
  <c r="O183" i="51"/>
  <c r="L183" i="51"/>
  <c r="I183" i="51"/>
  <c r="F183" i="51"/>
  <c r="O182" i="51"/>
  <c r="L182" i="51"/>
  <c r="I182" i="51"/>
  <c r="F182" i="51"/>
  <c r="O181" i="51"/>
  <c r="L181" i="51"/>
  <c r="I181" i="51"/>
  <c r="F181" i="51"/>
  <c r="O180" i="51"/>
  <c r="O179" i="51" s="1"/>
  <c r="L180" i="51"/>
  <c r="L179" i="51" s="1"/>
  <c r="I180" i="51"/>
  <c r="I179" i="51" s="1"/>
  <c r="F180" i="51"/>
  <c r="N179" i="51"/>
  <c r="M179" i="51"/>
  <c r="K179" i="51"/>
  <c r="J179" i="51"/>
  <c r="H179" i="51"/>
  <c r="G179" i="51"/>
  <c r="E179" i="51"/>
  <c r="D179" i="51"/>
  <c r="O178" i="51"/>
  <c r="L178" i="51"/>
  <c r="I178" i="51"/>
  <c r="F178" i="51"/>
  <c r="O177" i="51"/>
  <c r="L177" i="51"/>
  <c r="I177" i="51"/>
  <c r="F177" i="51"/>
  <c r="O176" i="51"/>
  <c r="O175" i="51" s="1"/>
  <c r="L176" i="51"/>
  <c r="I176" i="51"/>
  <c r="I175" i="51" s="1"/>
  <c r="I174" i="51" s="1"/>
  <c r="F176" i="51"/>
  <c r="F175" i="51" s="1"/>
  <c r="N175" i="51"/>
  <c r="M175" i="51"/>
  <c r="K175" i="51"/>
  <c r="J175" i="51"/>
  <c r="J174" i="51" s="1"/>
  <c r="J173" i="51" s="1"/>
  <c r="H175" i="51"/>
  <c r="G175" i="51"/>
  <c r="G174" i="51" s="1"/>
  <c r="E175" i="51"/>
  <c r="E174" i="51" s="1"/>
  <c r="E173" i="51" s="1"/>
  <c r="D175" i="51"/>
  <c r="M174" i="51"/>
  <c r="O172" i="51"/>
  <c r="L172" i="51"/>
  <c r="I172" i="51"/>
  <c r="F172" i="51"/>
  <c r="O171" i="51"/>
  <c r="L171" i="51"/>
  <c r="I171" i="51"/>
  <c r="F171" i="51"/>
  <c r="O170" i="51"/>
  <c r="L170" i="51"/>
  <c r="I170" i="51"/>
  <c r="F170" i="51"/>
  <c r="O169" i="51"/>
  <c r="L169" i="51"/>
  <c r="I169" i="51"/>
  <c r="F169" i="51"/>
  <c r="O168" i="51"/>
  <c r="L168" i="51"/>
  <c r="I168" i="51"/>
  <c r="F168" i="51"/>
  <c r="O167" i="51"/>
  <c r="L167" i="51"/>
  <c r="I167" i="51"/>
  <c r="F167" i="51"/>
  <c r="N166" i="51"/>
  <c r="N165" i="51" s="1"/>
  <c r="M166" i="51"/>
  <c r="M165" i="51" s="1"/>
  <c r="K166" i="51"/>
  <c r="K165" i="51" s="1"/>
  <c r="J166" i="51"/>
  <c r="I166" i="51"/>
  <c r="I165" i="51" s="1"/>
  <c r="H166" i="51"/>
  <c r="H165" i="51" s="1"/>
  <c r="G166" i="51"/>
  <c r="G165" i="51" s="1"/>
  <c r="E166" i="51"/>
  <c r="E165" i="51" s="1"/>
  <c r="D166" i="51"/>
  <c r="D165" i="51" s="1"/>
  <c r="J165" i="51"/>
  <c r="O164" i="51"/>
  <c r="L164" i="51"/>
  <c r="I164" i="51"/>
  <c r="F164" i="51"/>
  <c r="O163" i="51"/>
  <c r="L163" i="51"/>
  <c r="I163" i="51"/>
  <c r="F163" i="51"/>
  <c r="O162" i="51"/>
  <c r="L162" i="51"/>
  <c r="I162" i="51"/>
  <c r="F162" i="51"/>
  <c r="O161" i="51"/>
  <c r="L161" i="51"/>
  <c r="L160" i="51" s="1"/>
  <c r="I161" i="51"/>
  <c r="F161" i="51"/>
  <c r="F160" i="51" s="1"/>
  <c r="N160" i="51"/>
  <c r="M160" i="51"/>
  <c r="K160" i="51"/>
  <c r="J160" i="51"/>
  <c r="H160" i="51"/>
  <c r="G160" i="51"/>
  <c r="E160" i="51"/>
  <c r="D160" i="51"/>
  <c r="O159" i="51"/>
  <c r="L159" i="51"/>
  <c r="I159" i="51"/>
  <c r="F159" i="51"/>
  <c r="O158" i="51"/>
  <c r="L158" i="51"/>
  <c r="I158" i="51"/>
  <c r="F158" i="51"/>
  <c r="O157" i="51"/>
  <c r="L157" i="51"/>
  <c r="I157" i="51"/>
  <c r="F157" i="51"/>
  <c r="O156" i="51"/>
  <c r="L156" i="51"/>
  <c r="I156" i="51"/>
  <c r="F156" i="51"/>
  <c r="O155" i="51"/>
  <c r="L155" i="51"/>
  <c r="I155" i="51"/>
  <c r="F155" i="51"/>
  <c r="O154" i="51"/>
  <c r="L154" i="51"/>
  <c r="I154" i="51"/>
  <c r="F154" i="51"/>
  <c r="O153" i="51"/>
  <c r="L153" i="51"/>
  <c r="I153" i="51"/>
  <c r="F153" i="51"/>
  <c r="O152" i="51"/>
  <c r="L152" i="51"/>
  <c r="I152" i="51"/>
  <c r="I151" i="51" s="1"/>
  <c r="F152" i="51"/>
  <c r="N151" i="51"/>
  <c r="M151" i="51"/>
  <c r="K151" i="51"/>
  <c r="J151" i="51"/>
  <c r="H151" i="51"/>
  <c r="G151" i="51"/>
  <c r="E151" i="51"/>
  <c r="D151" i="51"/>
  <c r="O150" i="51"/>
  <c r="L150" i="51"/>
  <c r="I150" i="51"/>
  <c r="F150" i="51"/>
  <c r="O149" i="51"/>
  <c r="L149" i="51"/>
  <c r="I149" i="51"/>
  <c r="F149" i="51"/>
  <c r="O148" i="51"/>
  <c r="L148" i="51"/>
  <c r="I148" i="51"/>
  <c r="F148" i="51"/>
  <c r="O147" i="51"/>
  <c r="L147" i="51"/>
  <c r="I147" i="51"/>
  <c r="F147" i="51"/>
  <c r="O146" i="51"/>
  <c r="L146" i="51"/>
  <c r="I146" i="51"/>
  <c r="F146" i="51"/>
  <c r="O145" i="51"/>
  <c r="L145" i="51"/>
  <c r="I145" i="51"/>
  <c r="F145" i="51"/>
  <c r="F144" i="51" s="1"/>
  <c r="N144" i="51"/>
  <c r="M144" i="51"/>
  <c r="K144" i="51"/>
  <c r="J144" i="51"/>
  <c r="H144" i="51"/>
  <c r="G144" i="51"/>
  <c r="E144" i="51"/>
  <c r="D144" i="51"/>
  <c r="O143" i="51"/>
  <c r="L143" i="51"/>
  <c r="I143" i="51"/>
  <c r="F143" i="51"/>
  <c r="O142" i="51"/>
  <c r="O141" i="51" s="1"/>
  <c r="L142" i="51"/>
  <c r="L141" i="51" s="1"/>
  <c r="I142" i="51"/>
  <c r="F142" i="51"/>
  <c r="N141" i="51"/>
  <c r="M141" i="51"/>
  <c r="K141" i="51"/>
  <c r="J141" i="51"/>
  <c r="H141" i="51"/>
  <c r="G141" i="51"/>
  <c r="F141" i="51"/>
  <c r="E141" i="51"/>
  <c r="D141" i="51"/>
  <c r="O140" i="51"/>
  <c r="L140" i="51"/>
  <c r="I140" i="51"/>
  <c r="F140" i="51"/>
  <c r="O139" i="51"/>
  <c r="L139" i="51"/>
  <c r="I139" i="51"/>
  <c r="F139" i="51"/>
  <c r="O138" i="51"/>
  <c r="L138" i="51"/>
  <c r="I138" i="51"/>
  <c r="F138" i="51"/>
  <c r="O137" i="51"/>
  <c r="L137" i="51"/>
  <c r="L136" i="51" s="1"/>
  <c r="I137" i="51"/>
  <c r="F137" i="51"/>
  <c r="F136" i="51" s="1"/>
  <c r="O136" i="51"/>
  <c r="N136" i="51"/>
  <c r="M136" i="51"/>
  <c r="K136" i="51"/>
  <c r="J136" i="51"/>
  <c r="H136" i="51"/>
  <c r="G136" i="51"/>
  <c r="E136" i="51"/>
  <c r="D136" i="51"/>
  <c r="O135" i="51"/>
  <c r="L135" i="51"/>
  <c r="I135" i="51"/>
  <c r="F135" i="51"/>
  <c r="O134" i="51"/>
  <c r="L134" i="51"/>
  <c r="I134" i="51"/>
  <c r="F134" i="51"/>
  <c r="O133" i="51"/>
  <c r="L133" i="51"/>
  <c r="I133" i="51"/>
  <c r="F133" i="51"/>
  <c r="O132" i="51"/>
  <c r="O131" i="51" s="1"/>
  <c r="L132" i="51"/>
  <c r="I132" i="51"/>
  <c r="I131" i="51" s="1"/>
  <c r="F132" i="51"/>
  <c r="N131" i="51"/>
  <c r="N130" i="51" s="1"/>
  <c r="M131" i="51"/>
  <c r="K131" i="51"/>
  <c r="J131" i="51"/>
  <c r="H131" i="51"/>
  <c r="G131" i="51"/>
  <c r="E131" i="51"/>
  <c r="D131" i="51"/>
  <c r="M130" i="51"/>
  <c r="O129" i="51"/>
  <c r="L129" i="51"/>
  <c r="L128" i="51" s="1"/>
  <c r="I129" i="51"/>
  <c r="I128" i="51" s="1"/>
  <c r="F129" i="51"/>
  <c r="F128" i="51" s="1"/>
  <c r="O128" i="51"/>
  <c r="N128" i="51"/>
  <c r="M128" i="51"/>
  <c r="K128" i="51"/>
  <c r="J128" i="51"/>
  <c r="H128" i="51"/>
  <c r="G128" i="51"/>
  <c r="E128" i="51"/>
  <c r="D128" i="51"/>
  <c r="O127" i="51"/>
  <c r="L127" i="51"/>
  <c r="I127" i="51"/>
  <c r="F127" i="51"/>
  <c r="O126" i="51"/>
  <c r="L126" i="51"/>
  <c r="I126" i="51"/>
  <c r="F126" i="51"/>
  <c r="O125" i="51"/>
  <c r="L125" i="51"/>
  <c r="I125" i="51"/>
  <c r="F125" i="51"/>
  <c r="O124" i="51"/>
  <c r="L124" i="51"/>
  <c r="I124" i="51"/>
  <c r="C124" i="51" s="1"/>
  <c r="F124" i="51"/>
  <c r="O123" i="51"/>
  <c r="L123" i="51"/>
  <c r="I123" i="51"/>
  <c r="F123" i="51"/>
  <c r="N122" i="51"/>
  <c r="M122" i="51"/>
  <c r="K122" i="51"/>
  <c r="J122" i="51"/>
  <c r="H122" i="51"/>
  <c r="G122" i="51"/>
  <c r="E122" i="51"/>
  <c r="D122" i="51"/>
  <c r="O121" i="51"/>
  <c r="L121" i="51"/>
  <c r="I121" i="51"/>
  <c r="F121" i="51"/>
  <c r="O120" i="51"/>
  <c r="L120" i="51"/>
  <c r="I120" i="51"/>
  <c r="F120" i="51"/>
  <c r="O119" i="51"/>
  <c r="L119" i="51"/>
  <c r="I119" i="51"/>
  <c r="F119" i="51"/>
  <c r="O118" i="51"/>
  <c r="L118" i="51"/>
  <c r="I118" i="51"/>
  <c r="F118" i="51"/>
  <c r="O117" i="51"/>
  <c r="L117" i="51"/>
  <c r="L116" i="51" s="1"/>
  <c r="I117" i="51"/>
  <c r="F117" i="51"/>
  <c r="N116" i="51"/>
  <c r="M116" i="51"/>
  <c r="K116" i="51"/>
  <c r="J116" i="51"/>
  <c r="H116" i="51"/>
  <c r="G116" i="51"/>
  <c r="E116" i="51"/>
  <c r="D116" i="51"/>
  <c r="O115" i="51"/>
  <c r="L115" i="51"/>
  <c r="I115" i="51"/>
  <c r="F115" i="51"/>
  <c r="O114" i="51"/>
  <c r="L114" i="51"/>
  <c r="I114" i="51"/>
  <c r="F114" i="51"/>
  <c r="O113" i="51"/>
  <c r="L113" i="51"/>
  <c r="I113" i="51"/>
  <c r="I112" i="51" s="1"/>
  <c r="F113" i="51"/>
  <c r="N112" i="51"/>
  <c r="M112" i="51"/>
  <c r="K112" i="51"/>
  <c r="J112" i="51"/>
  <c r="H112" i="51"/>
  <c r="G112" i="51"/>
  <c r="E112" i="51"/>
  <c r="D112" i="51"/>
  <c r="O111" i="51"/>
  <c r="L111" i="51"/>
  <c r="I111" i="51"/>
  <c r="F111" i="51"/>
  <c r="O110" i="51"/>
  <c r="L110" i="51"/>
  <c r="I110" i="51"/>
  <c r="F110" i="51"/>
  <c r="O109" i="51"/>
  <c r="L109" i="51"/>
  <c r="I109" i="51"/>
  <c r="F109" i="51"/>
  <c r="O108" i="51"/>
  <c r="L108" i="51"/>
  <c r="I108" i="51"/>
  <c r="F108" i="51"/>
  <c r="O107" i="51"/>
  <c r="L107" i="51"/>
  <c r="I107" i="51"/>
  <c r="F107" i="51"/>
  <c r="O106" i="51"/>
  <c r="L106" i="51"/>
  <c r="I106" i="51"/>
  <c r="F106" i="51"/>
  <c r="O105" i="51"/>
  <c r="L105" i="51"/>
  <c r="I105" i="51"/>
  <c r="F105" i="51"/>
  <c r="O104" i="51"/>
  <c r="L104" i="51"/>
  <c r="I104" i="51"/>
  <c r="F104" i="51"/>
  <c r="N103" i="51"/>
  <c r="M103" i="51"/>
  <c r="K103" i="51"/>
  <c r="J103" i="51"/>
  <c r="H103" i="51"/>
  <c r="G103" i="51"/>
  <c r="F103" i="51"/>
  <c r="E103" i="51"/>
  <c r="D103" i="51"/>
  <c r="O102" i="51"/>
  <c r="L102" i="51"/>
  <c r="I102" i="51"/>
  <c r="F102" i="51"/>
  <c r="O101" i="51"/>
  <c r="L101" i="51"/>
  <c r="I101" i="51"/>
  <c r="F101" i="51"/>
  <c r="O100" i="51"/>
  <c r="L100" i="51"/>
  <c r="I100" i="51"/>
  <c r="F100" i="51"/>
  <c r="O99" i="51"/>
  <c r="L99" i="51"/>
  <c r="I99" i="51"/>
  <c r="F99" i="51"/>
  <c r="O98" i="51"/>
  <c r="L98" i="51"/>
  <c r="I98" i="51"/>
  <c r="F98" i="51"/>
  <c r="O97" i="51"/>
  <c r="L97" i="51"/>
  <c r="I97" i="51"/>
  <c r="F97" i="51"/>
  <c r="O96" i="51"/>
  <c r="L96" i="51"/>
  <c r="I96" i="51"/>
  <c r="F96" i="51"/>
  <c r="F95" i="51" s="1"/>
  <c r="O95" i="51"/>
  <c r="N95" i="51"/>
  <c r="M95" i="51"/>
  <c r="K95" i="51"/>
  <c r="J95" i="51"/>
  <c r="H95" i="51"/>
  <c r="G95" i="51"/>
  <c r="E95" i="51"/>
  <c r="D95" i="51"/>
  <c r="O94" i="51"/>
  <c r="L94" i="51"/>
  <c r="I94" i="51"/>
  <c r="F94" i="51"/>
  <c r="O93" i="51"/>
  <c r="L93" i="51"/>
  <c r="I93" i="51"/>
  <c r="F93" i="51"/>
  <c r="O92" i="51"/>
  <c r="L92" i="51"/>
  <c r="I92" i="51"/>
  <c r="F92" i="51"/>
  <c r="O91" i="51"/>
  <c r="L91" i="51"/>
  <c r="I91" i="51"/>
  <c r="F91" i="51"/>
  <c r="O90" i="51"/>
  <c r="L90" i="51"/>
  <c r="L89" i="51" s="1"/>
  <c r="I90" i="51"/>
  <c r="F90" i="51"/>
  <c r="F89" i="51" s="1"/>
  <c r="N89" i="51"/>
  <c r="M89" i="51"/>
  <c r="K89" i="51"/>
  <c r="J89" i="51"/>
  <c r="H89" i="51"/>
  <c r="G89" i="51"/>
  <c r="E89" i="51"/>
  <c r="D89" i="51"/>
  <c r="O88" i="51"/>
  <c r="L88" i="51"/>
  <c r="I88" i="51"/>
  <c r="F88" i="51"/>
  <c r="O87" i="51"/>
  <c r="L87" i="51"/>
  <c r="I87" i="51"/>
  <c r="F87" i="51"/>
  <c r="O86" i="51"/>
  <c r="L86" i="51"/>
  <c r="I86" i="51"/>
  <c r="F86" i="51"/>
  <c r="O85" i="51"/>
  <c r="O84" i="51" s="1"/>
  <c r="L85" i="51"/>
  <c r="I85" i="51"/>
  <c r="F85" i="51"/>
  <c r="N84" i="51"/>
  <c r="N83" i="51" s="1"/>
  <c r="M84" i="51"/>
  <c r="K84" i="51"/>
  <c r="J84" i="51"/>
  <c r="H84" i="51"/>
  <c r="H83" i="51" s="1"/>
  <c r="G84" i="51"/>
  <c r="E84" i="51"/>
  <c r="D84" i="51"/>
  <c r="O82" i="51"/>
  <c r="L82" i="51"/>
  <c r="I82" i="51"/>
  <c r="F82" i="51"/>
  <c r="O81" i="51"/>
  <c r="O80" i="51" s="1"/>
  <c r="L81" i="51"/>
  <c r="L80" i="51" s="1"/>
  <c r="I81" i="51"/>
  <c r="I80" i="51" s="1"/>
  <c r="F81" i="51"/>
  <c r="F80" i="51" s="1"/>
  <c r="N80" i="51"/>
  <c r="M80" i="51"/>
  <c r="K80" i="51"/>
  <c r="J80" i="51"/>
  <c r="H80" i="51"/>
  <c r="G80" i="51"/>
  <c r="E80" i="51"/>
  <c r="D80" i="51"/>
  <c r="O79" i="51"/>
  <c r="L79" i="51"/>
  <c r="I79" i="51"/>
  <c r="F79" i="51"/>
  <c r="O78" i="51"/>
  <c r="L78" i="51"/>
  <c r="I78" i="51"/>
  <c r="I77" i="51" s="1"/>
  <c r="F78" i="51"/>
  <c r="N77" i="51"/>
  <c r="M77" i="51"/>
  <c r="L77" i="51"/>
  <c r="K77" i="51"/>
  <c r="K76" i="51" s="1"/>
  <c r="J77" i="51"/>
  <c r="J76" i="51" s="1"/>
  <c r="H77" i="51"/>
  <c r="G77" i="51"/>
  <c r="G76" i="51" s="1"/>
  <c r="E77" i="51"/>
  <c r="D77" i="51"/>
  <c r="O74" i="51"/>
  <c r="L74" i="51"/>
  <c r="I74" i="51"/>
  <c r="F74" i="51"/>
  <c r="O73" i="51"/>
  <c r="L73" i="51"/>
  <c r="I73" i="51"/>
  <c r="F73" i="51"/>
  <c r="O72" i="51"/>
  <c r="L72" i="51"/>
  <c r="I72" i="51"/>
  <c r="F72" i="51"/>
  <c r="O71" i="51"/>
  <c r="L71" i="51"/>
  <c r="I71" i="51"/>
  <c r="F71" i="51"/>
  <c r="O70" i="51"/>
  <c r="O69" i="51" s="1"/>
  <c r="L70" i="51"/>
  <c r="I70" i="51"/>
  <c r="I69" i="51" s="1"/>
  <c r="F70" i="51"/>
  <c r="N69" i="51"/>
  <c r="M69" i="51"/>
  <c r="M67" i="51" s="1"/>
  <c r="K69" i="51"/>
  <c r="J69" i="51"/>
  <c r="H69" i="51"/>
  <c r="H67" i="51" s="1"/>
  <c r="G69" i="51"/>
  <c r="G67" i="51" s="1"/>
  <c r="E69" i="51"/>
  <c r="E67" i="51" s="1"/>
  <c r="D69" i="51"/>
  <c r="D67" i="51" s="1"/>
  <c r="O68" i="51"/>
  <c r="L68" i="51"/>
  <c r="I68" i="51"/>
  <c r="F68" i="51"/>
  <c r="N67" i="51"/>
  <c r="K67" i="51"/>
  <c r="J67" i="51"/>
  <c r="O66" i="51"/>
  <c r="L66" i="51"/>
  <c r="I66" i="51"/>
  <c r="F66" i="51"/>
  <c r="O65" i="51"/>
  <c r="L65" i="51"/>
  <c r="I65" i="51"/>
  <c r="F65" i="51"/>
  <c r="O64" i="51"/>
  <c r="L64" i="51"/>
  <c r="I64" i="51"/>
  <c r="F64" i="51"/>
  <c r="O63" i="51"/>
  <c r="L63" i="51"/>
  <c r="I63" i="51"/>
  <c r="F63" i="51"/>
  <c r="O62" i="51"/>
  <c r="L62" i="51"/>
  <c r="I62" i="51"/>
  <c r="F62" i="51"/>
  <c r="O61" i="51"/>
  <c r="L61" i="51"/>
  <c r="I61" i="51"/>
  <c r="F61" i="51"/>
  <c r="O60" i="51"/>
  <c r="L60" i="51"/>
  <c r="I60" i="51"/>
  <c r="F60" i="51"/>
  <c r="O59" i="51"/>
  <c r="O58" i="51" s="1"/>
  <c r="L59" i="51"/>
  <c r="L58" i="51" s="1"/>
  <c r="I59" i="51"/>
  <c r="I58" i="51" s="1"/>
  <c r="F59" i="51"/>
  <c r="N58" i="51"/>
  <c r="M58" i="51"/>
  <c r="K58" i="51"/>
  <c r="J58" i="51"/>
  <c r="H58" i="51"/>
  <c r="G58" i="51"/>
  <c r="E58" i="51"/>
  <c r="D58" i="51"/>
  <c r="O57" i="51"/>
  <c r="L57" i="51"/>
  <c r="I57" i="51"/>
  <c r="F57" i="51"/>
  <c r="O56" i="51"/>
  <c r="L56" i="51"/>
  <c r="L55" i="51" s="1"/>
  <c r="I56" i="51"/>
  <c r="I55" i="51" s="1"/>
  <c r="F56" i="51"/>
  <c r="O55" i="51"/>
  <c r="N55" i="51"/>
  <c r="M55" i="51"/>
  <c r="M54" i="51" s="1"/>
  <c r="K55" i="51"/>
  <c r="J55" i="51"/>
  <c r="H55" i="51"/>
  <c r="G55" i="51"/>
  <c r="G54" i="51" s="1"/>
  <c r="F55" i="51"/>
  <c r="E55" i="51"/>
  <c r="D55" i="51"/>
  <c r="H54" i="51"/>
  <c r="H53" i="51" s="1"/>
  <c r="O47" i="51"/>
  <c r="C47" i="51" s="1"/>
  <c r="O46" i="51"/>
  <c r="N45" i="51"/>
  <c r="M45" i="51"/>
  <c r="L44" i="51"/>
  <c r="L43" i="51" s="1"/>
  <c r="I44" i="51"/>
  <c r="F44" i="51"/>
  <c r="K43" i="51"/>
  <c r="J43" i="51"/>
  <c r="I43" i="51"/>
  <c r="H43" i="51"/>
  <c r="G43" i="51"/>
  <c r="E43" i="51"/>
  <c r="D43" i="51"/>
  <c r="F42" i="51"/>
  <c r="E41" i="51"/>
  <c r="D41" i="51"/>
  <c r="L40" i="51"/>
  <c r="C40" i="51" s="1"/>
  <c r="L39" i="51"/>
  <c r="C39" i="51" s="1"/>
  <c r="L38" i="51"/>
  <c r="C38" i="51" s="1"/>
  <c r="L37" i="51"/>
  <c r="K36" i="51"/>
  <c r="J36" i="51"/>
  <c r="L35" i="51"/>
  <c r="C35" i="51" s="1"/>
  <c r="L34" i="51"/>
  <c r="K33" i="51"/>
  <c r="J33" i="51"/>
  <c r="L32" i="51"/>
  <c r="C32" i="51" s="1"/>
  <c r="K31" i="51"/>
  <c r="J31" i="51"/>
  <c r="L30" i="51"/>
  <c r="C30" i="51" s="1"/>
  <c r="L29" i="51"/>
  <c r="C29" i="51" s="1"/>
  <c r="L28" i="51"/>
  <c r="K27" i="51"/>
  <c r="J27" i="51"/>
  <c r="F25" i="51"/>
  <c r="C25" i="51" s="1"/>
  <c r="I24" i="51"/>
  <c r="O23" i="51"/>
  <c r="L23" i="51"/>
  <c r="I23" i="51"/>
  <c r="F23" i="51"/>
  <c r="O22" i="51"/>
  <c r="L22" i="51"/>
  <c r="L21" i="51" s="1"/>
  <c r="L289" i="51" s="1"/>
  <c r="I22" i="51"/>
  <c r="I21" i="51" s="1"/>
  <c r="F22" i="51"/>
  <c r="N21" i="51"/>
  <c r="N289" i="51" s="1"/>
  <c r="N288" i="51" s="1"/>
  <c r="M21" i="51"/>
  <c r="K21" i="51"/>
  <c r="J21" i="51"/>
  <c r="H21" i="51"/>
  <c r="H289" i="51" s="1"/>
  <c r="H288" i="51" s="1"/>
  <c r="G21" i="51"/>
  <c r="G289" i="51" s="1"/>
  <c r="E21" i="51"/>
  <c r="D21" i="51"/>
  <c r="D289" i="51" s="1"/>
  <c r="H204" i="51" l="1"/>
  <c r="C148" i="51"/>
  <c r="C150" i="51"/>
  <c r="C79" i="51"/>
  <c r="G53" i="51"/>
  <c r="M53" i="51"/>
  <c r="C59" i="51"/>
  <c r="C63" i="51"/>
  <c r="G259" i="51"/>
  <c r="C279" i="51"/>
  <c r="D187" i="51"/>
  <c r="D288" i="51"/>
  <c r="C44" i="51"/>
  <c r="D54" i="51"/>
  <c r="D53" i="51" s="1"/>
  <c r="N54" i="51"/>
  <c r="L54" i="51"/>
  <c r="C92" i="51"/>
  <c r="O160" i="51"/>
  <c r="K187" i="51"/>
  <c r="N231" i="51"/>
  <c r="C275" i="51"/>
  <c r="E270" i="51"/>
  <c r="E269" i="51" s="1"/>
  <c r="K270" i="51"/>
  <c r="K269" i="51" s="1"/>
  <c r="G20" i="51"/>
  <c r="N76" i="51"/>
  <c r="C152" i="51"/>
  <c r="C156" i="51"/>
  <c r="C180" i="51"/>
  <c r="C203" i="51"/>
  <c r="H270" i="51"/>
  <c r="H269" i="51" s="1"/>
  <c r="N270" i="51"/>
  <c r="N269" i="51" s="1"/>
  <c r="M270" i="51"/>
  <c r="M269" i="51" s="1"/>
  <c r="K26" i="51"/>
  <c r="N20" i="51"/>
  <c r="C71" i="51"/>
  <c r="D83" i="51"/>
  <c r="C110" i="51"/>
  <c r="C111" i="51"/>
  <c r="J130" i="51"/>
  <c r="C132" i="51"/>
  <c r="C164" i="51"/>
  <c r="C168" i="51"/>
  <c r="C178" i="51"/>
  <c r="K174" i="51"/>
  <c r="K173" i="51" s="1"/>
  <c r="O187" i="51"/>
  <c r="M187" i="51"/>
  <c r="C199" i="51"/>
  <c r="C202" i="51"/>
  <c r="C211" i="51"/>
  <c r="C213" i="51"/>
  <c r="C219" i="51"/>
  <c r="E231" i="51"/>
  <c r="E230" i="51" s="1"/>
  <c r="J231" i="51"/>
  <c r="K231" i="51"/>
  <c r="E259" i="51"/>
  <c r="C263" i="51"/>
  <c r="D259" i="51"/>
  <c r="H259" i="51"/>
  <c r="C291" i="51"/>
  <c r="C292" i="51"/>
  <c r="I290" i="51"/>
  <c r="L264" i="51"/>
  <c r="L259" i="51" s="1"/>
  <c r="C23" i="51"/>
  <c r="K289" i="51"/>
  <c r="K288" i="51" s="1"/>
  <c r="L31" i="51"/>
  <c r="C31" i="51" s="1"/>
  <c r="H76" i="51"/>
  <c r="C94" i="51"/>
  <c r="C100" i="51"/>
  <c r="K83" i="51"/>
  <c r="C106" i="51"/>
  <c r="C108" i="51"/>
  <c r="C120" i="51"/>
  <c r="O122" i="51"/>
  <c r="E130" i="51"/>
  <c r="C140" i="51"/>
  <c r="O144" i="51"/>
  <c r="L151" i="51"/>
  <c r="C172" i="51"/>
  <c r="M173" i="51"/>
  <c r="G173" i="51"/>
  <c r="G187" i="51"/>
  <c r="M204" i="51"/>
  <c r="L205" i="51"/>
  <c r="C223" i="51"/>
  <c r="C239" i="51"/>
  <c r="C241" i="51"/>
  <c r="C255" i="51"/>
  <c r="C267" i="51"/>
  <c r="L270" i="51"/>
  <c r="L269" i="51" s="1"/>
  <c r="C273" i="51"/>
  <c r="C274" i="51"/>
  <c r="L252" i="51"/>
  <c r="L251" i="51" s="1"/>
  <c r="J26" i="51"/>
  <c r="J20" i="51" s="1"/>
  <c r="G83" i="51"/>
  <c r="L84" i="51"/>
  <c r="I89" i="51"/>
  <c r="C114" i="51"/>
  <c r="I122" i="51"/>
  <c r="L131" i="51"/>
  <c r="G130" i="51"/>
  <c r="G75" i="51" s="1"/>
  <c r="G52" i="51" s="1"/>
  <c r="D174" i="51"/>
  <c r="D173" i="51" s="1"/>
  <c r="N174" i="51"/>
  <c r="N173" i="51" s="1"/>
  <c r="E187" i="51"/>
  <c r="D204" i="51"/>
  <c r="D195" i="51" s="1"/>
  <c r="L216" i="51"/>
  <c r="G231" i="51"/>
  <c r="M259" i="51"/>
  <c r="N75" i="51"/>
  <c r="N204" i="51"/>
  <c r="J289" i="51"/>
  <c r="J288" i="51" s="1"/>
  <c r="F43" i="51"/>
  <c r="C43" i="51" s="1"/>
  <c r="N53" i="51"/>
  <c r="C60" i="51"/>
  <c r="C61" i="51"/>
  <c r="C62" i="51"/>
  <c r="C64" i="51"/>
  <c r="C65" i="51"/>
  <c r="C66" i="51"/>
  <c r="C68" i="51"/>
  <c r="O67" i="51"/>
  <c r="L69" i="51"/>
  <c r="L67" i="51" s="1"/>
  <c r="D76" i="51"/>
  <c r="M76" i="51"/>
  <c r="E83" i="51"/>
  <c r="J83" i="51"/>
  <c r="J75" i="51" s="1"/>
  <c r="C85" i="51"/>
  <c r="C86" i="51"/>
  <c r="C87" i="51"/>
  <c r="C90" i="51"/>
  <c r="C91" i="51"/>
  <c r="C98" i="51"/>
  <c r="C99" i="51"/>
  <c r="L103" i="51"/>
  <c r="O112" i="51"/>
  <c r="C127" i="51"/>
  <c r="D130" i="51"/>
  <c r="C153" i="51"/>
  <c r="O166" i="51"/>
  <c r="O165" i="51" s="1"/>
  <c r="H174" i="51"/>
  <c r="H173" i="51" s="1"/>
  <c r="L175" i="51"/>
  <c r="L174" i="51" s="1"/>
  <c r="L173" i="51" s="1"/>
  <c r="C181" i="51"/>
  <c r="L187" i="51"/>
  <c r="O196" i="51"/>
  <c r="C201" i="51"/>
  <c r="E204" i="51"/>
  <c r="E195" i="51" s="1"/>
  <c r="C218" i="51"/>
  <c r="C227" i="51"/>
  <c r="C232" i="51"/>
  <c r="M231" i="51"/>
  <c r="M230" i="51" s="1"/>
  <c r="I238" i="51"/>
  <c r="C248" i="51"/>
  <c r="J230" i="51"/>
  <c r="C266" i="51"/>
  <c r="O264" i="51"/>
  <c r="C284" i="51"/>
  <c r="C285" i="51"/>
  <c r="G288" i="51"/>
  <c r="E54" i="51"/>
  <c r="E53" i="51" s="1"/>
  <c r="J54" i="51"/>
  <c r="J53" i="51" s="1"/>
  <c r="I67" i="51"/>
  <c r="C70" i="51"/>
  <c r="E76" i="51"/>
  <c r="O77" i="51"/>
  <c r="O76" i="51" s="1"/>
  <c r="C81" i="51"/>
  <c r="C82" i="51"/>
  <c r="F84" i="51"/>
  <c r="I84" i="51"/>
  <c r="C88" i="51"/>
  <c r="C93" i="51"/>
  <c r="C96" i="51"/>
  <c r="O103" i="51"/>
  <c r="C115" i="51"/>
  <c r="F116" i="51"/>
  <c r="C119" i="51"/>
  <c r="O116" i="51"/>
  <c r="C126" i="51"/>
  <c r="C143" i="51"/>
  <c r="C147" i="51"/>
  <c r="C154" i="51"/>
  <c r="C157" i="51"/>
  <c r="C159" i="51"/>
  <c r="C171" i="51"/>
  <c r="C176" i="51"/>
  <c r="C182" i="51"/>
  <c r="C190" i="51"/>
  <c r="H195" i="51"/>
  <c r="L198" i="51"/>
  <c r="L196" i="51" s="1"/>
  <c r="C210" i="51"/>
  <c r="I216" i="51"/>
  <c r="I204" i="51" s="1"/>
  <c r="C221" i="51"/>
  <c r="C222" i="51"/>
  <c r="G204" i="51"/>
  <c r="G195" i="51" s="1"/>
  <c r="K204" i="51"/>
  <c r="K195" i="51" s="1"/>
  <c r="C228" i="51"/>
  <c r="C237" i="51"/>
  <c r="D231" i="51"/>
  <c r="C240" i="51"/>
  <c r="C258" i="51"/>
  <c r="D269" i="51"/>
  <c r="I283" i="51"/>
  <c r="C283" i="51" s="1"/>
  <c r="L290" i="51"/>
  <c r="L288" i="51" s="1"/>
  <c r="L76" i="51"/>
  <c r="K54" i="51"/>
  <c r="K53" i="51" s="1"/>
  <c r="C56" i="51"/>
  <c r="C57" i="51"/>
  <c r="C72" i="51"/>
  <c r="C73" i="51"/>
  <c r="C74" i="51"/>
  <c r="C78" i="51"/>
  <c r="M83" i="51"/>
  <c r="M75" i="51" s="1"/>
  <c r="L95" i="51"/>
  <c r="C102" i="51"/>
  <c r="C109" i="51"/>
  <c r="C121" i="51"/>
  <c r="C128" i="51"/>
  <c r="C134" i="51"/>
  <c r="C139" i="51"/>
  <c r="C158" i="51"/>
  <c r="C163" i="51"/>
  <c r="C170" i="51"/>
  <c r="M195" i="51"/>
  <c r="C209" i="51"/>
  <c r="C212" i="51"/>
  <c r="C214" i="51"/>
  <c r="C224" i="51"/>
  <c r="C226" i="51"/>
  <c r="I235" i="51"/>
  <c r="C235" i="51" s="1"/>
  <c r="C244" i="51"/>
  <c r="C257" i="51"/>
  <c r="F260" i="51"/>
  <c r="F259" i="51" s="1"/>
  <c r="C262" i="51"/>
  <c r="O260" i="51"/>
  <c r="O259" i="51" s="1"/>
  <c r="F276" i="51"/>
  <c r="C278" i="51"/>
  <c r="O276" i="51"/>
  <c r="O270" i="51" s="1"/>
  <c r="O269" i="51" s="1"/>
  <c r="C42" i="51"/>
  <c r="F41" i="51"/>
  <c r="C41" i="51" s="1"/>
  <c r="I76" i="51"/>
  <c r="C22" i="51"/>
  <c r="F21" i="51"/>
  <c r="I54" i="51"/>
  <c r="C55" i="51"/>
  <c r="I20" i="51"/>
  <c r="M20" i="51"/>
  <c r="M289" i="51"/>
  <c r="M288" i="51" s="1"/>
  <c r="C28" i="51"/>
  <c r="L27" i="51"/>
  <c r="K20" i="51"/>
  <c r="O54" i="51"/>
  <c r="C80" i="51"/>
  <c r="C46" i="51"/>
  <c r="O45" i="51"/>
  <c r="E289" i="51"/>
  <c r="E288" i="51" s="1"/>
  <c r="E20" i="51"/>
  <c r="O21" i="51"/>
  <c r="C34" i="51"/>
  <c r="L33" i="51"/>
  <c r="C33" i="51" s="1"/>
  <c r="C37" i="51"/>
  <c r="L36" i="51"/>
  <c r="C36" i="51" s="1"/>
  <c r="C138" i="51"/>
  <c r="I136" i="51"/>
  <c r="C136" i="51" s="1"/>
  <c r="C183" i="51"/>
  <c r="F179" i="51"/>
  <c r="C179" i="51" s="1"/>
  <c r="C249" i="51"/>
  <c r="I246" i="51"/>
  <c r="I260" i="51"/>
  <c r="I259" i="51" s="1"/>
  <c r="C261" i="51"/>
  <c r="C298" i="51"/>
  <c r="F69" i="51"/>
  <c r="F77" i="51"/>
  <c r="O89" i="51"/>
  <c r="C101" i="51"/>
  <c r="C105" i="51"/>
  <c r="L112" i="51"/>
  <c r="C125" i="51"/>
  <c r="C133" i="51"/>
  <c r="C135" i="51"/>
  <c r="F131" i="51"/>
  <c r="C146" i="51"/>
  <c r="I144" i="51"/>
  <c r="C149" i="51"/>
  <c r="C167" i="51"/>
  <c r="F166" i="51"/>
  <c r="O174" i="51"/>
  <c r="O173" i="51" s="1"/>
  <c r="I196" i="51"/>
  <c r="C197" i="51"/>
  <c r="C254" i="51"/>
  <c r="F252" i="51"/>
  <c r="C104" i="51"/>
  <c r="I188" i="51"/>
  <c r="I187" i="51" s="1"/>
  <c r="C189" i="51"/>
  <c r="C242" i="51"/>
  <c r="F238" i="51"/>
  <c r="H20" i="51"/>
  <c r="F58" i="51"/>
  <c r="C58" i="51" s="1"/>
  <c r="C97" i="51"/>
  <c r="I103" i="51"/>
  <c r="C107" i="51"/>
  <c r="L122" i="51"/>
  <c r="H130" i="51"/>
  <c r="H75" i="51" s="1"/>
  <c r="L144" i="51"/>
  <c r="L130" i="51" s="1"/>
  <c r="O151" i="51"/>
  <c r="C169" i="51"/>
  <c r="C177" i="51"/>
  <c r="K230" i="51"/>
  <c r="C123" i="51"/>
  <c r="F122" i="51"/>
  <c r="C122" i="51" s="1"/>
  <c r="I95" i="51"/>
  <c r="C95" i="51" s="1"/>
  <c r="F112" i="51"/>
  <c r="C113" i="51"/>
  <c r="C118" i="51"/>
  <c r="I116" i="51"/>
  <c r="K130" i="51"/>
  <c r="K75" i="51" s="1"/>
  <c r="I141" i="51"/>
  <c r="C141" i="51" s="1"/>
  <c r="C142" i="51"/>
  <c r="C155" i="51"/>
  <c r="F151" i="51"/>
  <c r="C162" i="51"/>
  <c r="I160" i="51"/>
  <c r="C160" i="51" s="1"/>
  <c r="L166" i="51"/>
  <c r="L165" i="51" s="1"/>
  <c r="C186" i="51"/>
  <c r="F184" i="51"/>
  <c r="C117" i="51"/>
  <c r="C129" i="51"/>
  <c r="C137" i="51"/>
  <c r="C145" i="51"/>
  <c r="C161" i="51"/>
  <c r="I184" i="51"/>
  <c r="I173" i="51" s="1"/>
  <c r="C185" i="51"/>
  <c r="J187" i="51"/>
  <c r="N187" i="51"/>
  <c r="F191" i="51"/>
  <c r="C191" i="51" s="1"/>
  <c r="C192" i="51"/>
  <c r="C193" i="51"/>
  <c r="F196" i="51"/>
  <c r="C198" i="51"/>
  <c r="C206" i="51"/>
  <c r="F205" i="51"/>
  <c r="O205" i="51"/>
  <c r="O204" i="51" s="1"/>
  <c r="C217" i="51"/>
  <c r="H231" i="51"/>
  <c r="H230" i="51" s="1"/>
  <c r="C245" i="51"/>
  <c r="I252" i="51"/>
  <c r="I251" i="51" s="1"/>
  <c r="C253" i="51"/>
  <c r="C256" i="51"/>
  <c r="C265" i="51"/>
  <c r="F272" i="51"/>
  <c r="C276" i="51"/>
  <c r="C277" i="51"/>
  <c r="C282" i="51"/>
  <c r="F281" i="51"/>
  <c r="C281" i="51" s="1"/>
  <c r="C296" i="51"/>
  <c r="N195" i="51"/>
  <c r="C200" i="51"/>
  <c r="C208" i="51"/>
  <c r="C220" i="51"/>
  <c r="L231" i="51"/>
  <c r="N259" i="51"/>
  <c r="C268" i="51"/>
  <c r="C280" i="51"/>
  <c r="J195" i="51"/>
  <c r="C225" i="51"/>
  <c r="C229" i="51"/>
  <c r="G230" i="51"/>
  <c r="C234" i="51"/>
  <c r="F233" i="51"/>
  <c r="C236" i="51"/>
  <c r="O238" i="51"/>
  <c r="O231" i="51" s="1"/>
  <c r="C250" i="51"/>
  <c r="F246" i="51"/>
  <c r="C246" i="51" s="1"/>
  <c r="O252" i="51"/>
  <c r="O251" i="51" s="1"/>
  <c r="I270" i="51"/>
  <c r="I269" i="51" s="1"/>
  <c r="C293" i="51"/>
  <c r="C294" i="51"/>
  <c r="F290" i="51"/>
  <c r="I239" i="50"/>
  <c r="H239" i="50"/>
  <c r="I238" i="50"/>
  <c r="H238" i="50"/>
  <c r="I237" i="50"/>
  <c r="H237" i="50"/>
  <c r="I236" i="50"/>
  <c r="H236" i="50"/>
  <c r="I235" i="50"/>
  <c r="I234" i="50" s="1"/>
  <c r="H235" i="50"/>
  <c r="H234" i="50" s="1"/>
  <c r="G234" i="50"/>
  <c r="F234" i="50"/>
  <c r="E234" i="50"/>
  <c r="D234" i="50"/>
  <c r="I233" i="50"/>
  <c r="H233" i="50"/>
  <c r="I232" i="50"/>
  <c r="H232" i="50"/>
  <c r="I231" i="50"/>
  <c r="H231" i="50"/>
  <c r="I230" i="50"/>
  <c r="H230" i="50"/>
  <c r="G229" i="50"/>
  <c r="F229" i="50"/>
  <c r="E229" i="50"/>
  <c r="D229" i="50"/>
  <c r="I228" i="50"/>
  <c r="H228" i="50"/>
  <c r="I227" i="50"/>
  <c r="H227" i="50"/>
  <c r="I226" i="50"/>
  <c r="I225" i="50" s="1"/>
  <c r="H226" i="50"/>
  <c r="H225" i="50" s="1"/>
  <c r="G225" i="50"/>
  <c r="F225" i="50"/>
  <c r="F219" i="50" s="1"/>
  <c r="E225" i="50"/>
  <c r="E219" i="50" s="1"/>
  <c r="D225" i="50"/>
  <c r="I224" i="50"/>
  <c r="H224" i="50"/>
  <c r="I223" i="50"/>
  <c r="H223" i="50"/>
  <c r="I222" i="50"/>
  <c r="H222" i="50"/>
  <c r="I221" i="50"/>
  <c r="I220" i="50" s="1"/>
  <c r="H221" i="50"/>
  <c r="H220" i="50"/>
  <c r="G220" i="50"/>
  <c r="F220" i="50"/>
  <c r="E220" i="50"/>
  <c r="D220" i="50"/>
  <c r="D219" i="50" s="1"/>
  <c r="G219" i="50"/>
  <c r="I218" i="50"/>
  <c r="H218" i="50"/>
  <c r="I217" i="50"/>
  <c r="H217" i="50"/>
  <c r="I216" i="50"/>
  <c r="H216" i="50"/>
  <c r="H215" i="50" s="1"/>
  <c r="I215" i="50"/>
  <c r="G215" i="50"/>
  <c r="F215" i="50"/>
  <c r="E215" i="50"/>
  <c r="E206" i="50" s="1"/>
  <c r="D215" i="50"/>
  <c r="I214" i="50"/>
  <c r="H214" i="50"/>
  <c r="I213" i="50"/>
  <c r="H213" i="50"/>
  <c r="I212" i="50"/>
  <c r="H212" i="50"/>
  <c r="I211" i="50"/>
  <c r="H211" i="50"/>
  <c r="I210" i="50"/>
  <c r="H210" i="50"/>
  <c r="I209" i="50"/>
  <c r="G209" i="50"/>
  <c r="F209" i="50"/>
  <c r="E209" i="50"/>
  <c r="D209" i="50"/>
  <c r="D206" i="50" s="1"/>
  <c r="I208" i="50"/>
  <c r="I207" i="50" s="1"/>
  <c r="I206" i="50" s="1"/>
  <c r="H208" i="50"/>
  <c r="H207" i="50" s="1"/>
  <c r="G207" i="50"/>
  <c r="G206" i="50" s="1"/>
  <c r="F207" i="50"/>
  <c r="E207" i="50"/>
  <c r="D207" i="50"/>
  <c r="I205" i="50"/>
  <c r="H205" i="50"/>
  <c r="I204" i="50"/>
  <c r="H204" i="50"/>
  <c r="I203" i="50"/>
  <c r="H203" i="50"/>
  <c r="I202" i="50"/>
  <c r="H202" i="50"/>
  <c r="I201" i="50"/>
  <c r="G201" i="50"/>
  <c r="G195" i="50" s="1"/>
  <c r="F201" i="50"/>
  <c r="E201" i="50"/>
  <c r="D201" i="50"/>
  <c r="I200" i="50"/>
  <c r="H200" i="50"/>
  <c r="I199" i="50"/>
  <c r="H199" i="50"/>
  <c r="I198" i="50"/>
  <c r="H198" i="50"/>
  <c r="I197" i="50"/>
  <c r="H197" i="50"/>
  <c r="H196" i="50" s="1"/>
  <c r="G196" i="50"/>
  <c r="F196" i="50"/>
  <c r="E196" i="50"/>
  <c r="D196" i="50"/>
  <c r="I194" i="50"/>
  <c r="H194" i="50"/>
  <c r="I193" i="50"/>
  <c r="H193" i="50"/>
  <c r="I192" i="50"/>
  <c r="H192" i="50"/>
  <c r="I191" i="50"/>
  <c r="H191" i="50"/>
  <c r="I190" i="50"/>
  <c r="I189" i="50" s="1"/>
  <c r="H190" i="50"/>
  <c r="H189" i="50" s="1"/>
  <c r="G190" i="50"/>
  <c r="F190" i="50"/>
  <c r="E190" i="50"/>
  <c r="D190" i="50"/>
  <c r="D189" i="50" s="1"/>
  <c r="G189" i="50"/>
  <c r="F189" i="50"/>
  <c r="E189" i="50"/>
  <c r="I188" i="50"/>
  <c r="H188" i="50"/>
  <c r="I187" i="50"/>
  <c r="H187" i="50"/>
  <c r="I186" i="50"/>
  <c r="H186" i="50"/>
  <c r="G185" i="50"/>
  <c r="G180" i="50" s="1"/>
  <c r="F185" i="50"/>
  <c r="E185" i="50"/>
  <c r="D185" i="50"/>
  <c r="I184" i="50"/>
  <c r="H184" i="50"/>
  <c r="I183" i="50"/>
  <c r="H183" i="50"/>
  <c r="I182" i="50"/>
  <c r="I181" i="50" s="1"/>
  <c r="H182" i="50"/>
  <c r="H181" i="50" s="1"/>
  <c r="G181" i="50"/>
  <c r="F181" i="50"/>
  <c r="E181" i="50"/>
  <c r="D181" i="50"/>
  <c r="E180" i="50"/>
  <c r="D180" i="50"/>
  <c r="I175" i="50"/>
  <c r="H175" i="50"/>
  <c r="H174" i="50" s="1"/>
  <c r="I174" i="50"/>
  <c r="G174" i="50"/>
  <c r="F174" i="50"/>
  <c r="E174" i="50"/>
  <c r="I173" i="50"/>
  <c r="H173" i="50"/>
  <c r="I172" i="50"/>
  <c r="H172" i="50"/>
  <c r="I171" i="50"/>
  <c r="H171" i="50"/>
  <c r="H170" i="50" s="1"/>
  <c r="G170" i="50"/>
  <c r="F170" i="50"/>
  <c r="E170" i="50"/>
  <c r="D170" i="50"/>
  <c r="I169" i="50"/>
  <c r="H169" i="50"/>
  <c r="I168" i="50"/>
  <c r="H168" i="50"/>
  <c r="H166" i="50" s="1"/>
  <c r="I167" i="50"/>
  <c r="H167" i="50"/>
  <c r="G166" i="50"/>
  <c r="F166" i="50"/>
  <c r="E166" i="50"/>
  <c r="D166" i="50"/>
  <c r="I165" i="50"/>
  <c r="H165" i="50"/>
  <c r="I164" i="50"/>
  <c r="H164" i="50"/>
  <c r="I163" i="50"/>
  <c r="H163" i="50"/>
  <c r="I162" i="50"/>
  <c r="H162" i="50"/>
  <c r="I161" i="50"/>
  <c r="H161" i="50"/>
  <c r="I160" i="50"/>
  <c r="H160" i="50"/>
  <c r="G159" i="50"/>
  <c r="F159" i="50"/>
  <c r="F158" i="50" s="1"/>
  <c r="E159" i="50"/>
  <c r="D159" i="50"/>
  <c r="D158" i="50" s="1"/>
  <c r="I157" i="50"/>
  <c r="H157" i="50"/>
  <c r="I156" i="50"/>
  <c r="H156" i="50"/>
  <c r="I155" i="50"/>
  <c r="I154" i="50" s="1"/>
  <c r="H155" i="50"/>
  <c r="G154" i="50"/>
  <c r="F154" i="50"/>
  <c r="E154" i="50"/>
  <c r="D154" i="50"/>
  <c r="I153" i="50"/>
  <c r="H153" i="50"/>
  <c r="I152" i="50"/>
  <c r="H152" i="50"/>
  <c r="I151" i="50"/>
  <c r="H151" i="50"/>
  <c r="I150" i="50"/>
  <c r="H150" i="50"/>
  <c r="G149" i="50"/>
  <c r="F149" i="50"/>
  <c r="F148" i="50" s="1"/>
  <c r="E149" i="50"/>
  <c r="D149" i="50"/>
  <c r="I147" i="50"/>
  <c r="H147" i="50"/>
  <c r="I146" i="50"/>
  <c r="H146" i="50"/>
  <c r="I145" i="50"/>
  <c r="H145" i="50"/>
  <c r="I144" i="50"/>
  <c r="H144" i="50"/>
  <c r="I143" i="50"/>
  <c r="H143" i="50"/>
  <c r="H142" i="50" s="1"/>
  <c r="G142" i="50"/>
  <c r="F142" i="50"/>
  <c r="E142" i="50"/>
  <c r="D142" i="50"/>
  <c r="I141" i="50"/>
  <c r="H141" i="50"/>
  <c r="I140" i="50"/>
  <c r="H140" i="50"/>
  <c r="H139" i="50" s="1"/>
  <c r="G139" i="50"/>
  <c r="F139" i="50"/>
  <c r="F138" i="50" s="1"/>
  <c r="E139" i="50"/>
  <c r="E138" i="50" s="1"/>
  <c r="D139" i="50"/>
  <c r="D138" i="50" s="1"/>
  <c r="D128" i="50" s="1"/>
  <c r="G138" i="50"/>
  <c r="I137" i="50"/>
  <c r="H137" i="50"/>
  <c r="I136" i="50"/>
  <c r="H136" i="50"/>
  <c r="I135" i="50"/>
  <c r="I134" i="50" s="1"/>
  <c r="H135" i="50"/>
  <c r="G134" i="50"/>
  <c r="F134" i="50"/>
  <c r="E134" i="50"/>
  <c r="D134" i="50"/>
  <c r="I133" i="50"/>
  <c r="H133" i="50"/>
  <c r="I132" i="50"/>
  <c r="H132" i="50"/>
  <c r="I131" i="50"/>
  <c r="H131" i="50"/>
  <c r="I130" i="50"/>
  <c r="I129" i="50" s="1"/>
  <c r="H130" i="50"/>
  <c r="G129" i="50"/>
  <c r="G128" i="50" s="1"/>
  <c r="F129" i="50"/>
  <c r="E129" i="50"/>
  <c r="D129" i="50"/>
  <c r="I127" i="50"/>
  <c r="H127" i="50"/>
  <c r="I126" i="50"/>
  <c r="H126" i="50"/>
  <c r="I125" i="50"/>
  <c r="H125" i="50"/>
  <c r="I124" i="50"/>
  <c r="H124" i="50"/>
  <c r="I123" i="50"/>
  <c r="I122" i="50" s="1"/>
  <c r="H123" i="50"/>
  <c r="G122" i="50"/>
  <c r="F122" i="50"/>
  <c r="E122" i="50"/>
  <c r="D122" i="50"/>
  <c r="I121" i="50"/>
  <c r="H121" i="50"/>
  <c r="H120" i="50" s="1"/>
  <c r="I120" i="50"/>
  <c r="G120" i="50"/>
  <c r="F120" i="50"/>
  <c r="E120" i="50"/>
  <c r="E119" i="50" s="1"/>
  <c r="D120" i="50"/>
  <c r="D119" i="50" s="1"/>
  <c r="G119" i="50"/>
  <c r="F119" i="50"/>
  <c r="I118" i="50"/>
  <c r="H118" i="50"/>
  <c r="I117" i="50"/>
  <c r="H117" i="50"/>
  <c r="I116" i="50"/>
  <c r="H116" i="50"/>
  <c r="G115" i="50"/>
  <c r="F115" i="50"/>
  <c r="E115" i="50"/>
  <c r="D115" i="50"/>
  <c r="I114" i="50"/>
  <c r="H114" i="50"/>
  <c r="I113" i="50"/>
  <c r="H113" i="50"/>
  <c r="I112" i="50"/>
  <c r="H112" i="50"/>
  <c r="G111" i="50"/>
  <c r="G110" i="50" s="1"/>
  <c r="F111" i="50"/>
  <c r="E111" i="50"/>
  <c r="D111" i="50"/>
  <c r="D110" i="50"/>
  <c r="I109" i="50"/>
  <c r="H109" i="50"/>
  <c r="I108" i="50"/>
  <c r="H108" i="50"/>
  <c r="G108" i="50"/>
  <c r="F108" i="50"/>
  <c r="E108" i="50"/>
  <c r="D108" i="50"/>
  <c r="D98" i="50" s="1"/>
  <c r="I107" i="50"/>
  <c r="H107" i="50"/>
  <c r="I106" i="50"/>
  <c r="H106" i="50"/>
  <c r="I105" i="50"/>
  <c r="H105" i="50"/>
  <c r="G104" i="50"/>
  <c r="F104" i="50"/>
  <c r="E104" i="50"/>
  <c r="D104" i="50"/>
  <c r="I103" i="50"/>
  <c r="H103" i="50"/>
  <c r="I102" i="50"/>
  <c r="H102" i="50"/>
  <c r="I101" i="50"/>
  <c r="H101" i="50"/>
  <c r="I100" i="50"/>
  <c r="H100" i="50"/>
  <c r="G99" i="50"/>
  <c r="F99" i="50"/>
  <c r="F98" i="50" s="1"/>
  <c r="E99" i="50"/>
  <c r="D99" i="50"/>
  <c r="G98" i="50"/>
  <c r="E98" i="50"/>
  <c r="H97" i="50"/>
  <c r="H96" i="50"/>
  <c r="H95" i="50"/>
  <c r="H94" i="50" s="1"/>
  <c r="F94" i="50"/>
  <c r="D94" i="50"/>
  <c r="I93" i="50"/>
  <c r="H93" i="50"/>
  <c r="I92" i="50"/>
  <c r="H92" i="50"/>
  <c r="I91" i="50"/>
  <c r="H91" i="50"/>
  <c r="I90" i="50"/>
  <c r="H90" i="50"/>
  <c r="H89" i="50" s="1"/>
  <c r="I89" i="50"/>
  <c r="G89" i="50"/>
  <c r="F89" i="50"/>
  <c r="E89" i="50"/>
  <c r="D89" i="50"/>
  <c r="I88" i="50"/>
  <c r="H88" i="50"/>
  <c r="I87" i="50"/>
  <c r="H87" i="50"/>
  <c r="I86" i="50"/>
  <c r="H86" i="50"/>
  <c r="I85" i="50"/>
  <c r="I84" i="50" s="1"/>
  <c r="I83" i="50" s="1"/>
  <c r="H85" i="50"/>
  <c r="G84" i="50"/>
  <c r="F84" i="50"/>
  <c r="F83" i="50" s="1"/>
  <c r="E84" i="50"/>
  <c r="E83" i="50" s="1"/>
  <c r="E73" i="50" s="1"/>
  <c r="D84" i="50"/>
  <c r="G83" i="50"/>
  <c r="D83" i="50"/>
  <c r="D73" i="50" s="1"/>
  <c r="I82" i="50"/>
  <c r="H82" i="50"/>
  <c r="I81" i="50"/>
  <c r="H81" i="50"/>
  <c r="H79" i="50" s="1"/>
  <c r="I80" i="50"/>
  <c r="H80" i="50"/>
  <c r="G79" i="50"/>
  <c r="F79" i="50"/>
  <c r="E79" i="50"/>
  <c r="D79" i="50"/>
  <c r="I78" i="50"/>
  <c r="H78" i="50"/>
  <c r="I77" i="50"/>
  <c r="H77" i="50"/>
  <c r="I76" i="50"/>
  <c r="H76" i="50"/>
  <c r="I75" i="50"/>
  <c r="H75" i="50"/>
  <c r="G74" i="50"/>
  <c r="F74" i="50"/>
  <c r="F73" i="50" s="1"/>
  <c r="E74" i="50"/>
  <c r="D74" i="50"/>
  <c r="G73" i="50"/>
  <c r="I72" i="50"/>
  <c r="D72" i="50"/>
  <c r="H72" i="50" s="1"/>
  <c r="H71" i="50" s="1"/>
  <c r="I71" i="50"/>
  <c r="G71" i="50"/>
  <c r="F71" i="50"/>
  <c r="E71" i="50"/>
  <c r="D71" i="50"/>
  <c r="I70" i="50"/>
  <c r="H70" i="50"/>
  <c r="H69" i="50" s="1"/>
  <c r="I69" i="50"/>
  <c r="G69" i="50"/>
  <c r="F69" i="50"/>
  <c r="E69" i="50"/>
  <c r="E68" i="50" s="1"/>
  <c r="D69" i="50"/>
  <c r="D68" i="50" s="1"/>
  <c r="G68" i="50"/>
  <c r="F68" i="50"/>
  <c r="I67" i="50"/>
  <c r="H67" i="50"/>
  <c r="I66" i="50"/>
  <c r="H66" i="50"/>
  <c r="G65" i="50"/>
  <c r="F65" i="50"/>
  <c r="E65" i="50"/>
  <c r="D65" i="50"/>
  <c r="I64" i="50"/>
  <c r="H64" i="50"/>
  <c r="H62" i="50" s="1"/>
  <c r="I63" i="50"/>
  <c r="H63" i="50"/>
  <c r="G62" i="50"/>
  <c r="F62" i="50"/>
  <c r="E62" i="50"/>
  <c r="D62" i="50"/>
  <c r="I61" i="50"/>
  <c r="H61" i="50"/>
  <c r="I60" i="50"/>
  <c r="H60" i="50"/>
  <c r="G59" i="50"/>
  <c r="F59" i="50"/>
  <c r="E59" i="50"/>
  <c r="E58" i="50" s="1"/>
  <c r="D59" i="50"/>
  <c r="G58" i="50"/>
  <c r="F58" i="50"/>
  <c r="D58" i="50"/>
  <c r="I57" i="50"/>
  <c r="H57" i="50"/>
  <c r="I56" i="50"/>
  <c r="H56" i="50"/>
  <c r="I55" i="50"/>
  <c r="H55" i="50"/>
  <c r="G54" i="50"/>
  <c r="F54" i="50"/>
  <c r="E54" i="50"/>
  <c r="D54" i="50"/>
  <c r="I53" i="50"/>
  <c r="D53" i="50"/>
  <c r="H53" i="50" s="1"/>
  <c r="I52" i="50"/>
  <c r="H52" i="50"/>
  <c r="I51" i="50"/>
  <c r="H51" i="50"/>
  <c r="G50" i="50"/>
  <c r="F50" i="50"/>
  <c r="E50" i="50"/>
  <c r="D50" i="50"/>
  <c r="I49" i="50"/>
  <c r="H49" i="50"/>
  <c r="I48" i="50"/>
  <c r="H48" i="50"/>
  <c r="I47" i="50"/>
  <c r="H47" i="50"/>
  <c r="H46" i="50" s="1"/>
  <c r="G46" i="50"/>
  <c r="F46" i="50"/>
  <c r="E46" i="50"/>
  <c r="E45" i="50" s="1"/>
  <c r="D46" i="50"/>
  <c r="D45" i="50" s="1"/>
  <c r="F45" i="50"/>
  <c r="I44" i="50"/>
  <c r="H44" i="50"/>
  <c r="I43" i="50"/>
  <c r="H43" i="50"/>
  <c r="I42" i="50"/>
  <c r="H42" i="50"/>
  <c r="I41" i="50"/>
  <c r="H41" i="50"/>
  <c r="I40" i="50"/>
  <c r="H40" i="50"/>
  <c r="I39" i="50"/>
  <c r="I38" i="50" s="1"/>
  <c r="H39" i="50"/>
  <c r="H38" i="50" s="1"/>
  <c r="G38" i="50"/>
  <c r="F38" i="50"/>
  <c r="E38" i="50"/>
  <c r="D38" i="50"/>
  <c r="I37" i="50"/>
  <c r="H37" i="50"/>
  <c r="H36" i="50" s="1"/>
  <c r="I36" i="50"/>
  <c r="G36" i="50"/>
  <c r="F36" i="50"/>
  <c r="E36" i="50"/>
  <c r="E35" i="50" s="1"/>
  <c r="D36" i="50"/>
  <c r="D35" i="50" s="1"/>
  <c r="G35" i="50"/>
  <c r="F35" i="50"/>
  <c r="I34" i="50"/>
  <c r="H34" i="50"/>
  <c r="I33" i="50"/>
  <c r="H33" i="50"/>
  <c r="I32" i="50"/>
  <c r="H32" i="50"/>
  <c r="G31" i="50"/>
  <c r="F31" i="50"/>
  <c r="E31" i="50"/>
  <c r="D31" i="50"/>
  <c r="I30" i="50"/>
  <c r="H30" i="50"/>
  <c r="I29" i="50"/>
  <c r="H29" i="50"/>
  <c r="I28" i="50"/>
  <c r="H28" i="50"/>
  <c r="I27" i="50"/>
  <c r="H27" i="50"/>
  <c r="I26" i="50"/>
  <c r="H26" i="50"/>
  <c r="I25" i="50"/>
  <c r="H25" i="50"/>
  <c r="I24" i="50"/>
  <c r="H24" i="50"/>
  <c r="I23" i="50"/>
  <c r="H23" i="50"/>
  <c r="I22" i="50"/>
  <c r="H22" i="50"/>
  <c r="I21" i="50"/>
  <c r="H21" i="50"/>
  <c r="G20" i="50"/>
  <c r="F20" i="50"/>
  <c r="E20" i="50"/>
  <c r="D20" i="50"/>
  <c r="I19" i="50"/>
  <c r="H19" i="50"/>
  <c r="I18" i="50"/>
  <c r="H18" i="50"/>
  <c r="I17" i="50"/>
  <c r="H17" i="50"/>
  <c r="I16" i="50"/>
  <c r="H16" i="50"/>
  <c r="G15" i="50"/>
  <c r="G14" i="50" s="1"/>
  <c r="F15" i="50"/>
  <c r="F14" i="50" s="1"/>
  <c r="E15" i="50"/>
  <c r="E14" i="50" s="1"/>
  <c r="D15" i="50"/>
  <c r="D14" i="50"/>
  <c r="G13" i="50"/>
  <c r="G42" i="49"/>
  <c r="G41" i="49"/>
  <c r="G40" i="49"/>
  <c r="G39" i="49"/>
  <c r="G38" i="49"/>
  <c r="G37" i="49"/>
  <c r="G36" i="49"/>
  <c r="G35" i="49"/>
  <c r="G34" i="49"/>
  <c r="F33" i="49"/>
  <c r="E33" i="49"/>
  <c r="G27" i="49"/>
  <c r="G26" i="49"/>
  <c r="G25" i="49"/>
  <c r="F25" i="49"/>
  <c r="E25" i="49"/>
  <c r="G19" i="49"/>
  <c r="G18" i="49"/>
  <c r="G17" i="49"/>
  <c r="E16" i="49"/>
  <c r="G16" i="49" s="1"/>
  <c r="G15" i="49"/>
  <c r="G14" i="49"/>
  <c r="G13" i="49"/>
  <c r="F12" i="49"/>
  <c r="E12" i="49"/>
  <c r="G17" i="48"/>
  <c r="G16" i="48"/>
  <c r="G15" i="48"/>
  <c r="G14" i="48"/>
  <c r="G13" i="48"/>
  <c r="F12" i="48"/>
  <c r="E12" i="48"/>
  <c r="G38" i="47"/>
  <c r="G37" i="47"/>
  <c r="G36" i="47" s="1"/>
  <c r="F36" i="47"/>
  <c r="E36" i="47"/>
  <c r="G30" i="47"/>
  <c r="G29" i="47"/>
  <c r="E28" i="47"/>
  <c r="G28" i="47" s="1"/>
  <c r="G27" i="47"/>
  <c r="G26" i="47"/>
  <c r="G25" i="47"/>
  <c r="G24" i="47"/>
  <c r="E23" i="47"/>
  <c r="G23" i="47" s="1"/>
  <c r="G22" i="47"/>
  <c r="G21" i="47"/>
  <c r="F20" i="47"/>
  <c r="E20" i="47"/>
  <c r="G14" i="47"/>
  <c r="E13" i="47"/>
  <c r="G13" i="47" s="1"/>
  <c r="G12" i="47" s="1"/>
  <c r="F12" i="47"/>
  <c r="G163" i="46"/>
  <c r="G162" i="46"/>
  <c r="G161" i="46"/>
  <c r="G160" i="46"/>
  <c r="G159" i="46"/>
  <c r="G158" i="46"/>
  <c r="F157" i="46"/>
  <c r="E157" i="46"/>
  <c r="G151" i="46"/>
  <c r="G150" i="46"/>
  <c r="G149" i="46"/>
  <c r="G148" i="46"/>
  <c r="G147" i="46" s="1"/>
  <c r="F147" i="46"/>
  <c r="E147" i="46"/>
  <c r="G141" i="46"/>
  <c r="G140" i="46"/>
  <c r="G139" i="46"/>
  <c r="G138" i="46"/>
  <c r="G137" i="46"/>
  <c r="G136" i="46"/>
  <c r="G135" i="46"/>
  <c r="G134" i="46"/>
  <c r="G133" i="46"/>
  <c r="G132" i="46"/>
  <c r="G131" i="46"/>
  <c r="G130" i="46"/>
  <c r="G129" i="46"/>
  <c r="G128" i="46"/>
  <c r="G127" i="46"/>
  <c r="G126" i="46"/>
  <c r="G125" i="46"/>
  <c r="G124" i="46"/>
  <c r="G123" i="46"/>
  <c r="G122" i="46"/>
  <c r="G121" i="46"/>
  <c r="G120" i="46"/>
  <c r="G118" i="46" s="1"/>
  <c r="G119" i="46"/>
  <c r="F118" i="46"/>
  <c r="E118" i="46"/>
  <c r="G112" i="46"/>
  <c r="G111" i="46"/>
  <c r="G110" i="46"/>
  <c r="G109" i="46"/>
  <c r="G108" i="46"/>
  <c r="G107" i="46"/>
  <c r="G106" i="46"/>
  <c r="G105" i="46"/>
  <c r="G104" i="46"/>
  <c r="G103" i="46"/>
  <c r="G102" i="46"/>
  <c r="G101" i="46"/>
  <c r="G99" i="46" s="1"/>
  <c r="G100" i="46"/>
  <c r="F99" i="46"/>
  <c r="E99" i="46"/>
  <c r="G93" i="46"/>
  <c r="G92" i="46"/>
  <c r="G91" i="46" s="1"/>
  <c r="F91" i="46"/>
  <c r="E91" i="46"/>
  <c r="G85" i="46"/>
  <c r="G84" i="46"/>
  <c r="G83" i="46" s="1"/>
  <c r="F83" i="46"/>
  <c r="E83" i="46"/>
  <c r="G77" i="46"/>
  <c r="G76" i="46"/>
  <c r="F75" i="46"/>
  <c r="E75" i="46"/>
  <c r="G69" i="46"/>
  <c r="G68" i="46"/>
  <c r="G67" i="46"/>
  <c r="G66" i="46"/>
  <c r="G65" i="46"/>
  <c r="G64" i="46"/>
  <c r="G63" i="46"/>
  <c r="G62" i="46"/>
  <c r="G61" i="46"/>
  <c r="G60" i="46"/>
  <c r="G59" i="46"/>
  <c r="G58" i="46"/>
  <c r="G57" i="46" s="1"/>
  <c r="F57" i="46"/>
  <c r="E57" i="46"/>
  <c r="G51" i="46"/>
  <c r="G50" i="46"/>
  <c r="G49" i="46"/>
  <c r="G48" i="46"/>
  <c r="G47" i="46"/>
  <c r="G46" i="46"/>
  <c r="G45" i="46"/>
  <c r="G44" i="46"/>
  <c r="G43" i="46"/>
  <c r="G42" i="46"/>
  <c r="G41" i="46"/>
  <c r="G40" i="46"/>
  <c r="G39" i="46"/>
  <c r="G38" i="46"/>
  <c r="G36" i="46" s="1"/>
  <c r="G37" i="46"/>
  <c r="F36" i="46"/>
  <c r="E36" i="46"/>
  <c r="G30" i="46"/>
  <c r="G29" i="46" s="1"/>
  <c r="F29" i="46"/>
  <c r="E29" i="46"/>
  <c r="G23" i="46"/>
  <c r="G22" i="46"/>
  <c r="G21" i="46" s="1"/>
  <c r="F21" i="46"/>
  <c r="E21" i="46"/>
  <c r="G15" i="46"/>
  <c r="G14" i="46"/>
  <c r="G13" i="46"/>
  <c r="G12" i="46" s="1"/>
  <c r="F12" i="46"/>
  <c r="E12" i="46"/>
  <c r="O298" i="45"/>
  <c r="L298" i="45"/>
  <c r="I298" i="45"/>
  <c r="F298" i="45"/>
  <c r="C298" i="45"/>
  <c r="O297" i="45"/>
  <c r="L297" i="45"/>
  <c r="I297" i="45"/>
  <c r="F297" i="45"/>
  <c r="O296" i="45"/>
  <c r="L296" i="45"/>
  <c r="I296" i="45"/>
  <c r="F296" i="45"/>
  <c r="O295" i="45"/>
  <c r="L295" i="45"/>
  <c r="I295" i="45"/>
  <c r="F295" i="45"/>
  <c r="O294" i="45"/>
  <c r="L294" i="45"/>
  <c r="I294" i="45"/>
  <c r="F294" i="45"/>
  <c r="C294" i="45"/>
  <c r="O293" i="45"/>
  <c r="L293" i="45"/>
  <c r="I293" i="45"/>
  <c r="F293" i="45"/>
  <c r="O292" i="45"/>
  <c r="L292" i="45"/>
  <c r="I292" i="45"/>
  <c r="F292" i="45"/>
  <c r="O291" i="45"/>
  <c r="L291" i="45"/>
  <c r="L290" i="45" s="1"/>
  <c r="I291" i="45"/>
  <c r="F291" i="45"/>
  <c r="C291" i="45" s="1"/>
  <c r="N290" i="45"/>
  <c r="M290" i="45"/>
  <c r="K290" i="45"/>
  <c r="J290" i="45"/>
  <c r="H290" i="45"/>
  <c r="G290" i="45"/>
  <c r="E290" i="45"/>
  <c r="D290" i="45"/>
  <c r="O285" i="45"/>
  <c r="L285" i="45"/>
  <c r="I285" i="45"/>
  <c r="F285" i="45"/>
  <c r="C285" i="45" s="1"/>
  <c r="O284" i="45"/>
  <c r="L284" i="45"/>
  <c r="I284" i="45"/>
  <c r="I283" i="45" s="1"/>
  <c r="F284" i="45"/>
  <c r="F283" i="45" s="1"/>
  <c r="O283" i="45"/>
  <c r="N283" i="45"/>
  <c r="M283" i="45"/>
  <c r="L283" i="45"/>
  <c r="K283" i="45"/>
  <c r="J283" i="45"/>
  <c r="H283" i="45"/>
  <c r="G283" i="45"/>
  <c r="E283" i="45"/>
  <c r="D283" i="45"/>
  <c r="O282" i="45"/>
  <c r="O281" i="45" s="1"/>
  <c r="L282" i="45"/>
  <c r="I282" i="45"/>
  <c r="F282" i="45"/>
  <c r="C282" i="45"/>
  <c r="N281" i="45"/>
  <c r="M281" i="45"/>
  <c r="L281" i="45"/>
  <c r="K281" i="45"/>
  <c r="J281" i="45"/>
  <c r="I281" i="45"/>
  <c r="H281" i="45"/>
  <c r="G281" i="45"/>
  <c r="F281" i="45"/>
  <c r="E281" i="45"/>
  <c r="D281" i="45"/>
  <c r="O280" i="45"/>
  <c r="L280" i="45"/>
  <c r="I280" i="45"/>
  <c r="F280" i="45"/>
  <c r="C280" i="45" s="1"/>
  <c r="O279" i="45"/>
  <c r="L279" i="45"/>
  <c r="I279" i="45"/>
  <c r="F279" i="45"/>
  <c r="O278" i="45"/>
  <c r="L278" i="45"/>
  <c r="I278" i="45"/>
  <c r="F278" i="45"/>
  <c r="C278" i="45" s="1"/>
  <c r="O277" i="45"/>
  <c r="L277" i="45"/>
  <c r="I277" i="45"/>
  <c r="I276" i="45" s="1"/>
  <c r="F277" i="45"/>
  <c r="N276" i="45"/>
  <c r="M276" i="45"/>
  <c r="K276" i="45"/>
  <c r="J276" i="45"/>
  <c r="H276" i="45"/>
  <c r="G276" i="45"/>
  <c r="E276" i="45"/>
  <c r="D276" i="45"/>
  <c r="O275" i="45"/>
  <c r="L275" i="45"/>
  <c r="I275" i="45"/>
  <c r="F275" i="45"/>
  <c r="O274" i="45"/>
  <c r="L274" i="45"/>
  <c r="I274" i="45"/>
  <c r="F274" i="45"/>
  <c r="C274" i="45" s="1"/>
  <c r="O273" i="45"/>
  <c r="L273" i="45"/>
  <c r="I273" i="45"/>
  <c r="F273" i="45"/>
  <c r="N272" i="45"/>
  <c r="M272" i="45"/>
  <c r="K272" i="45"/>
  <c r="J272" i="45"/>
  <c r="I272" i="45"/>
  <c r="H272" i="45"/>
  <c r="G272" i="45"/>
  <c r="E272" i="45"/>
  <c r="D272" i="45"/>
  <c r="O271" i="45"/>
  <c r="L271" i="45"/>
  <c r="I271" i="45"/>
  <c r="F271" i="45"/>
  <c r="N270" i="45"/>
  <c r="K270" i="45"/>
  <c r="J270" i="45"/>
  <c r="H270" i="45"/>
  <c r="G270" i="45"/>
  <c r="G269" i="45" s="1"/>
  <c r="E270" i="45"/>
  <c r="E269" i="45" s="1"/>
  <c r="D270" i="45"/>
  <c r="N269" i="45"/>
  <c r="K269" i="45"/>
  <c r="J269" i="45"/>
  <c r="O268" i="45"/>
  <c r="L268" i="45"/>
  <c r="I268" i="45"/>
  <c r="F268" i="45"/>
  <c r="O267" i="45"/>
  <c r="L267" i="45"/>
  <c r="I267" i="45"/>
  <c r="C267" i="45" s="1"/>
  <c r="F267" i="45"/>
  <c r="O266" i="45"/>
  <c r="L266" i="45"/>
  <c r="I266" i="45"/>
  <c r="F266" i="45"/>
  <c r="O265" i="45"/>
  <c r="O264" i="45" s="1"/>
  <c r="L265" i="45"/>
  <c r="L264" i="45" s="1"/>
  <c r="I265" i="45"/>
  <c r="I264" i="45" s="1"/>
  <c r="F265" i="45"/>
  <c r="C265" i="45" s="1"/>
  <c r="N264" i="45"/>
  <c r="M264" i="45"/>
  <c r="K264" i="45"/>
  <c r="J264" i="45"/>
  <c r="H264" i="45"/>
  <c r="G264" i="45"/>
  <c r="E264" i="45"/>
  <c r="D264" i="45"/>
  <c r="O263" i="45"/>
  <c r="L263" i="45"/>
  <c r="I263" i="45"/>
  <c r="F263" i="45"/>
  <c r="O262" i="45"/>
  <c r="L262" i="45"/>
  <c r="I262" i="45"/>
  <c r="F262" i="45"/>
  <c r="O261" i="45"/>
  <c r="O260" i="45" s="1"/>
  <c r="L261" i="45"/>
  <c r="I261" i="45"/>
  <c r="I260" i="45" s="1"/>
  <c r="I259" i="45" s="1"/>
  <c r="F261" i="45"/>
  <c r="C261" i="45"/>
  <c r="N260" i="45"/>
  <c r="N259" i="45" s="1"/>
  <c r="M260" i="45"/>
  <c r="K260" i="45"/>
  <c r="J260" i="45"/>
  <c r="J259" i="45" s="1"/>
  <c r="H260" i="45"/>
  <c r="H259" i="45" s="1"/>
  <c r="G260" i="45"/>
  <c r="F260" i="45"/>
  <c r="E260" i="45"/>
  <c r="D260" i="45"/>
  <c r="D259" i="45" s="1"/>
  <c r="M259" i="45"/>
  <c r="K259" i="45"/>
  <c r="G259" i="45"/>
  <c r="E259" i="45"/>
  <c r="O258" i="45"/>
  <c r="L258" i="45"/>
  <c r="I258" i="45"/>
  <c r="F258" i="45"/>
  <c r="O257" i="45"/>
  <c r="L257" i="45"/>
  <c r="I257" i="45"/>
  <c r="F257" i="45"/>
  <c r="C257" i="45" s="1"/>
  <c r="O256" i="45"/>
  <c r="L256" i="45"/>
  <c r="I256" i="45"/>
  <c r="F256" i="45"/>
  <c r="O255" i="45"/>
  <c r="L255" i="45"/>
  <c r="I255" i="45"/>
  <c r="C255" i="45" s="1"/>
  <c r="F255" i="45"/>
  <c r="O254" i="45"/>
  <c r="L254" i="45"/>
  <c r="I254" i="45"/>
  <c r="F254" i="45"/>
  <c r="O253" i="45"/>
  <c r="O252" i="45" s="1"/>
  <c r="L253" i="45"/>
  <c r="I253" i="45"/>
  <c r="I252" i="45" s="1"/>
  <c r="I251" i="45" s="1"/>
  <c r="F253" i="45"/>
  <c r="N252" i="45"/>
  <c r="N251" i="45" s="1"/>
  <c r="M252" i="45"/>
  <c r="L252" i="45"/>
  <c r="L251" i="45" s="1"/>
  <c r="K252" i="45"/>
  <c r="J252" i="45"/>
  <c r="J251" i="45" s="1"/>
  <c r="H252" i="45"/>
  <c r="H251" i="45" s="1"/>
  <c r="G252" i="45"/>
  <c r="E252" i="45"/>
  <c r="D252" i="45"/>
  <c r="D251" i="45" s="1"/>
  <c r="M251" i="45"/>
  <c r="K251" i="45"/>
  <c r="G251" i="45"/>
  <c r="E251" i="45"/>
  <c r="O250" i="45"/>
  <c r="L250" i="45"/>
  <c r="I250" i="45"/>
  <c r="F250" i="45"/>
  <c r="O249" i="45"/>
  <c r="L249" i="45"/>
  <c r="I249" i="45"/>
  <c r="F249" i="45"/>
  <c r="C249" i="45" s="1"/>
  <c r="O248" i="45"/>
  <c r="L248" i="45"/>
  <c r="I248" i="45"/>
  <c r="F248" i="45"/>
  <c r="O247" i="45"/>
  <c r="L247" i="45"/>
  <c r="L246" i="45" s="1"/>
  <c r="I247" i="45"/>
  <c r="F247" i="45"/>
  <c r="C247" i="45" s="1"/>
  <c r="N246" i="45"/>
  <c r="M246" i="45"/>
  <c r="K246" i="45"/>
  <c r="J246" i="45"/>
  <c r="H246" i="45"/>
  <c r="G246" i="45"/>
  <c r="E246" i="45"/>
  <c r="D246" i="45"/>
  <c r="O245" i="45"/>
  <c r="L245" i="45"/>
  <c r="I245" i="45"/>
  <c r="F245" i="45"/>
  <c r="C245" i="45" s="1"/>
  <c r="O244" i="45"/>
  <c r="L244" i="45"/>
  <c r="I244" i="45"/>
  <c r="F244" i="45"/>
  <c r="C244" i="45" s="1"/>
  <c r="O243" i="45"/>
  <c r="L243" i="45"/>
  <c r="I243" i="45"/>
  <c r="F243" i="45"/>
  <c r="C243" i="45" s="1"/>
  <c r="O242" i="45"/>
  <c r="L242" i="45"/>
  <c r="I242" i="45"/>
  <c r="F242" i="45"/>
  <c r="O241" i="45"/>
  <c r="L241" i="45"/>
  <c r="I241" i="45"/>
  <c r="C241" i="45" s="1"/>
  <c r="F241" i="45"/>
  <c r="O240" i="45"/>
  <c r="L240" i="45"/>
  <c r="I240" i="45"/>
  <c r="F240" i="45"/>
  <c r="O239" i="45"/>
  <c r="L239" i="45"/>
  <c r="I239" i="45"/>
  <c r="F239" i="45"/>
  <c r="N238" i="45"/>
  <c r="M238" i="45"/>
  <c r="L238" i="45"/>
  <c r="K238" i="45"/>
  <c r="J238" i="45"/>
  <c r="H238" i="45"/>
  <c r="G238" i="45"/>
  <c r="E238" i="45"/>
  <c r="D238" i="45"/>
  <c r="O237" i="45"/>
  <c r="O235" i="45" s="1"/>
  <c r="L237" i="45"/>
  <c r="I237" i="45"/>
  <c r="F237" i="45"/>
  <c r="C237" i="45"/>
  <c r="O236" i="45"/>
  <c r="L236" i="45"/>
  <c r="L235" i="45" s="1"/>
  <c r="I236" i="45"/>
  <c r="F236" i="45"/>
  <c r="N235" i="45"/>
  <c r="M235" i="45"/>
  <c r="K235" i="45"/>
  <c r="J235" i="45"/>
  <c r="I235" i="45"/>
  <c r="H235" i="45"/>
  <c r="G235" i="45"/>
  <c r="E235" i="45"/>
  <c r="D235" i="45"/>
  <c r="O234" i="45"/>
  <c r="L234" i="45"/>
  <c r="L233" i="45" s="1"/>
  <c r="I234" i="45"/>
  <c r="I233" i="45" s="1"/>
  <c r="F234" i="45"/>
  <c r="O233" i="45"/>
  <c r="N233" i="45"/>
  <c r="M233" i="45"/>
  <c r="M231" i="45" s="1"/>
  <c r="M230" i="45" s="1"/>
  <c r="K233" i="45"/>
  <c r="J233" i="45"/>
  <c r="J231" i="45" s="1"/>
  <c r="J230" i="45" s="1"/>
  <c r="H233" i="45"/>
  <c r="G233" i="45"/>
  <c r="E233" i="45"/>
  <c r="E231" i="45" s="1"/>
  <c r="E230" i="45" s="1"/>
  <c r="D233" i="45"/>
  <c r="O232" i="45"/>
  <c r="L232" i="45"/>
  <c r="I232" i="45"/>
  <c r="F232" i="45"/>
  <c r="G231" i="45"/>
  <c r="G230" i="45" s="1"/>
  <c r="O229" i="45"/>
  <c r="L229" i="45"/>
  <c r="I229" i="45"/>
  <c r="C229" i="45" s="1"/>
  <c r="F229" i="45"/>
  <c r="O228" i="45"/>
  <c r="L228" i="45"/>
  <c r="L227" i="45" s="1"/>
  <c r="I228" i="45"/>
  <c r="F228" i="45"/>
  <c r="O227" i="45"/>
  <c r="N227" i="45"/>
  <c r="M227" i="45"/>
  <c r="K227" i="45"/>
  <c r="J227" i="45"/>
  <c r="I227" i="45"/>
  <c r="H227" i="45"/>
  <c r="G227" i="45"/>
  <c r="E227" i="45"/>
  <c r="D227" i="45"/>
  <c r="O226" i="45"/>
  <c r="L226" i="45"/>
  <c r="I226" i="45"/>
  <c r="F226" i="45"/>
  <c r="C226" i="45" s="1"/>
  <c r="O225" i="45"/>
  <c r="L225" i="45"/>
  <c r="I225" i="45"/>
  <c r="F225" i="45"/>
  <c r="C225" i="45" s="1"/>
  <c r="O224" i="45"/>
  <c r="L224" i="45"/>
  <c r="I224" i="45"/>
  <c r="F224" i="45"/>
  <c r="O223" i="45"/>
  <c r="L223" i="45"/>
  <c r="I223" i="45"/>
  <c r="C223" i="45" s="1"/>
  <c r="F223" i="45"/>
  <c r="O222" i="45"/>
  <c r="L222" i="45"/>
  <c r="I222" i="45"/>
  <c r="F222" i="45"/>
  <c r="O221" i="45"/>
  <c r="L221" i="45"/>
  <c r="I221" i="45"/>
  <c r="C221" i="45" s="1"/>
  <c r="F221" i="45"/>
  <c r="O220" i="45"/>
  <c r="L220" i="45"/>
  <c r="I220" i="45"/>
  <c r="F220" i="45"/>
  <c r="O219" i="45"/>
  <c r="L219" i="45"/>
  <c r="I219" i="45"/>
  <c r="F219" i="45"/>
  <c r="C219" i="45" s="1"/>
  <c r="O218" i="45"/>
  <c r="L218" i="45"/>
  <c r="I218" i="45"/>
  <c r="F218" i="45"/>
  <c r="O217" i="45"/>
  <c r="L217" i="45"/>
  <c r="I217" i="45"/>
  <c r="F217" i="45"/>
  <c r="N216" i="45"/>
  <c r="M216" i="45"/>
  <c r="K216" i="45"/>
  <c r="J216" i="45"/>
  <c r="H216" i="45"/>
  <c r="G216" i="45"/>
  <c r="E216" i="45"/>
  <c r="D216" i="45"/>
  <c r="O215" i="45"/>
  <c r="L215" i="45"/>
  <c r="I215" i="45"/>
  <c r="F215" i="45"/>
  <c r="C215" i="45"/>
  <c r="O214" i="45"/>
  <c r="L214" i="45"/>
  <c r="I214" i="45"/>
  <c r="F214" i="45"/>
  <c r="C214" i="45" s="1"/>
  <c r="O213" i="45"/>
  <c r="L213" i="45"/>
  <c r="I213" i="45"/>
  <c r="F213" i="45"/>
  <c r="O212" i="45"/>
  <c r="L212" i="45"/>
  <c r="I212" i="45"/>
  <c r="F212" i="45"/>
  <c r="O211" i="45"/>
  <c r="L211" i="45"/>
  <c r="I211" i="45"/>
  <c r="F211" i="45"/>
  <c r="O210" i="45"/>
  <c r="L210" i="45"/>
  <c r="I210" i="45"/>
  <c r="F210" i="45"/>
  <c r="O209" i="45"/>
  <c r="L209" i="45"/>
  <c r="I209" i="45"/>
  <c r="F209" i="45"/>
  <c r="C209" i="45" s="1"/>
  <c r="O208" i="45"/>
  <c r="L208" i="45"/>
  <c r="I208" i="45"/>
  <c r="F208" i="45"/>
  <c r="O207" i="45"/>
  <c r="L207" i="45"/>
  <c r="I207" i="45"/>
  <c r="F207" i="45"/>
  <c r="C207" i="45" s="1"/>
  <c r="O206" i="45"/>
  <c r="L206" i="45"/>
  <c r="I206" i="45"/>
  <c r="F206" i="45"/>
  <c r="N205" i="45"/>
  <c r="M205" i="45"/>
  <c r="M204" i="45" s="1"/>
  <c r="K205" i="45"/>
  <c r="K204" i="45" s="1"/>
  <c r="J205" i="45"/>
  <c r="H205" i="45"/>
  <c r="G205" i="45"/>
  <c r="G204" i="45" s="1"/>
  <c r="E205" i="45"/>
  <c r="E204" i="45" s="1"/>
  <c r="D205" i="45"/>
  <c r="N204" i="45"/>
  <c r="J204" i="45"/>
  <c r="O203" i="45"/>
  <c r="L203" i="45"/>
  <c r="I203" i="45"/>
  <c r="F203" i="45"/>
  <c r="O202" i="45"/>
  <c r="L202" i="45"/>
  <c r="I202" i="45"/>
  <c r="F202" i="45"/>
  <c r="O201" i="45"/>
  <c r="L201" i="45"/>
  <c r="I201" i="45"/>
  <c r="F201" i="45"/>
  <c r="O200" i="45"/>
  <c r="L200" i="45"/>
  <c r="I200" i="45"/>
  <c r="F200" i="45"/>
  <c r="O199" i="45"/>
  <c r="O198" i="45" s="1"/>
  <c r="L199" i="45"/>
  <c r="I199" i="45"/>
  <c r="I198" i="45" s="1"/>
  <c r="F199" i="45"/>
  <c r="C199" i="45" s="1"/>
  <c r="N198" i="45"/>
  <c r="M198" i="45"/>
  <c r="M196" i="45" s="1"/>
  <c r="M195" i="45" s="1"/>
  <c r="K198" i="45"/>
  <c r="J198" i="45"/>
  <c r="J196" i="45" s="1"/>
  <c r="J195" i="45" s="1"/>
  <c r="H198" i="45"/>
  <c r="G198" i="45"/>
  <c r="F198" i="45"/>
  <c r="E198" i="45"/>
  <c r="E196" i="45" s="1"/>
  <c r="D198" i="45"/>
  <c r="O197" i="45"/>
  <c r="L197" i="45"/>
  <c r="I197" i="45"/>
  <c r="I196" i="45" s="1"/>
  <c r="F197" i="45"/>
  <c r="O196" i="45"/>
  <c r="N196" i="45"/>
  <c r="N195" i="45" s="1"/>
  <c r="K196" i="45"/>
  <c r="K195" i="45" s="1"/>
  <c r="H196" i="45"/>
  <c r="G196" i="45"/>
  <c r="F196" i="45"/>
  <c r="D196" i="45"/>
  <c r="G195" i="45"/>
  <c r="E195" i="45"/>
  <c r="O193" i="45"/>
  <c r="O192" i="45" s="1"/>
  <c r="O191" i="45" s="1"/>
  <c r="L193" i="45"/>
  <c r="I193" i="45"/>
  <c r="I192" i="45" s="1"/>
  <c r="I191" i="45" s="1"/>
  <c r="F193" i="45"/>
  <c r="N192" i="45"/>
  <c r="N191" i="45" s="1"/>
  <c r="M192" i="45"/>
  <c r="L192" i="45"/>
  <c r="L191" i="45" s="1"/>
  <c r="K192" i="45"/>
  <c r="J192" i="45"/>
  <c r="J191" i="45" s="1"/>
  <c r="H192" i="45"/>
  <c r="G192" i="45"/>
  <c r="G191" i="45" s="1"/>
  <c r="F192" i="45"/>
  <c r="C192" i="45" s="1"/>
  <c r="E192" i="45"/>
  <c r="E191" i="45" s="1"/>
  <c r="D192" i="45"/>
  <c r="D191" i="45" s="1"/>
  <c r="M191" i="45"/>
  <c r="K191" i="45"/>
  <c r="H191" i="45"/>
  <c r="O190" i="45"/>
  <c r="L190" i="45"/>
  <c r="C190" i="45" s="1"/>
  <c r="I190" i="45"/>
  <c r="F190" i="45"/>
  <c r="O189" i="45"/>
  <c r="O188" i="45" s="1"/>
  <c r="O187" i="45" s="1"/>
  <c r="L189" i="45"/>
  <c r="C189" i="45" s="1"/>
  <c r="I189" i="45"/>
  <c r="F189" i="45"/>
  <c r="F188" i="45" s="1"/>
  <c r="N188" i="45"/>
  <c r="M188" i="45"/>
  <c r="K188" i="45"/>
  <c r="J188" i="45"/>
  <c r="I188" i="45"/>
  <c r="I187" i="45" s="1"/>
  <c r="H188" i="45"/>
  <c r="H187" i="45" s="1"/>
  <c r="G188" i="45"/>
  <c r="E188" i="45"/>
  <c r="E187" i="45" s="1"/>
  <c r="D188" i="45"/>
  <c r="O186" i="45"/>
  <c r="L186" i="45"/>
  <c r="I186" i="45"/>
  <c r="F186" i="45"/>
  <c r="O185" i="45"/>
  <c r="L185" i="45"/>
  <c r="I185" i="45"/>
  <c r="F185" i="45"/>
  <c r="F184" i="45" s="1"/>
  <c r="O184" i="45"/>
  <c r="N184" i="45"/>
  <c r="M184" i="45"/>
  <c r="K184" i="45"/>
  <c r="J184" i="45"/>
  <c r="H184" i="45"/>
  <c r="G184" i="45"/>
  <c r="E184" i="45"/>
  <c r="D184" i="45"/>
  <c r="O183" i="45"/>
  <c r="L183" i="45"/>
  <c r="I183" i="45"/>
  <c r="F183" i="45"/>
  <c r="O182" i="45"/>
  <c r="L182" i="45"/>
  <c r="L179" i="45" s="1"/>
  <c r="I182" i="45"/>
  <c r="F182" i="45"/>
  <c r="C182" i="45" s="1"/>
  <c r="O181" i="45"/>
  <c r="L181" i="45"/>
  <c r="I181" i="45"/>
  <c r="F181" i="45"/>
  <c r="O180" i="45"/>
  <c r="L180" i="45"/>
  <c r="I180" i="45"/>
  <c r="I179" i="45" s="1"/>
  <c r="F180" i="45"/>
  <c r="N179" i="45"/>
  <c r="N174" i="45" s="1"/>
  <c r="N173" i="45" s="1"/>
  <c r="M179" i="45"/>
  <c r="K179" i="45"/>
  <c r="J179" i="45"/>
  <c r="J174" i="45" s="1"/>
  <c r="J173" i="45" s="1"/>
  <c r="H179" i="45"/>
  <c r="G179" i="45"/>
  <c r="E179" i="45"/>
  <c r="D179" i="45"/>
  <c r="O178" i="45"/>
  <c r="L178" i="45"/>
  <c r="I178" i="45"/>
  <c r="F178" i="45"/>
  <c r="O177" i="45"/>
  <c r="L177" i="45"/>
  <c r="I177" i="45"/>
  <c r="F177" i="45"/>
  <c r="O176" i="45"/>
  <c r="O175" i="45" s="1"/>
  <c r="L176" i="45"/>
  <c r="I176" i="45"/>
  <c r="F176" i="45"/>
  <c r="F175" i="45" s="1"/>
  <c r="N175" i="45"/>
  <c r="M175" i="45"/>
  <c r="K175" i="45"/>
  <c r="K174" i="45" s="1"/>
  <c r="J175" i="45"/>
  <c r="H175" i="45"/>
  <c r="H174" i="45" s="1"/>
  <c r="G175" i="45"/>
  <c r="E175" i="45"/>
  <c r="E174" i="45" s="1"/>
  <c r="E173" i="45" s="1"/>
  <c r="D175" i="45"/>
  <c r="G174" i="45"/>
  <c r="G173" i="45" s="1"/>
  <c r="H173" i="45"/>
  <c r="O172" i="45"/>
  <c r="L172" i="45"/>
  <c r="I172" i="45"/>
  <c r="F172" i="45"/>
  <c r="C172" i="45"/>
  <c r="O171" i="45"/>
  <c r="L171" i="45"/>
  <c r="I171" i="45"/>
  <c r="F171" i="45"/>
  <c r="C171" i="45" s="1"/>
  <c r="O170" i="45"/>
  <c r="L170" i="45"/>
  <c r="I170" i="45"/>
  <c r="F170" i="45"/>
  <c r="O169" i="45"/>
  <c r="L169" i="45"/>
  <c r="I169" i="45"/>
  <c r="F169" i="45"/>
  <c r="C169" i="45" s="1"/>
  <c r="O168" i="45"/>
  <c r="L168" i="45"/>
  <c r="I168" i="45"/>
  <c r="F168" i="45"/>
  <c r="C168" i="45" s="1"/>
  <c r="O167" i="45"/>
  <c r="L167" i="45"/>
  <c r="I167" i="45"/>
  <c r="F167" i="45"/>
  <c r="O166" i="45"/>
  <c r="O165" i="45" s="1"/>
  <c r="N166" i="45"/>
  <c r="M166" i="45"/>
  <c r="M165" i="45" s="1"/>
  <c r="K166" i="45"/>
  <c r="J166" i="45"/>
  <c r="H166" i="45"/>
  <c r="G166" i="45"/>
  <c r="G165" i="45" s="1"/>
  <c r="E166" i="45"/>
  <c r="E165" i="45" s="1"/>
  <c r="D166" i="45"/>
  <c r="N165" i="45"/>
  <c r="K165" i="45"/>
  <c r="J165" i="45"/>
  <c r="H165" i="45"/>
  <c r="D165" i="45"/>
  <c r="O164" i="45"/>
  <c r="L164" i="45"/>
  <c r="I164" i="45"/>
  <c r="F164" i="45"/>
  <c r="O163" i="45"/>
  <c r="L163" i="45"/>
  <c r="I163" i="45"/>
  <c r="F163" i="45"/>
  <c r="O162" i="45"/>
  <c r="L162" i="45"/>
  <c r="I162" i="45"/>
  <c r="F162" i="45"/>
  <c r="O161" i="45"/>
  <c r="O160" i="45" s="1"/>
  <c r="L161" i="45"/>
  <c r="I161" i="45"/>
  <c r="F161" i="45"/>
  <c r="F160" i="45" s="1"/>
  <c r="N160" i="45"/>
  <c r="M160" i="45"/>
  <c r="K160" i="45"/>
  <c r="J160" i="45"/>
  <c r="I160" i="45"/>
  <c r="H160" i="45"/>
  <c r="G160" i="45"/>
  <c r="E160" i="45"/>
  <c r="D160" i="45"/>
  <c r="O159" i="45"/>
  <c r="L159" i="45"/>
  <c r="I159" i="45"/>
  <c r="F159" i="45"/>
  <c r="O158" i="45"/>
  <c r="L158" i="45"/>
  <c r="I158" i="45"/>
  <c r="F158" i="45"/>
  <c r="O157" i="45"/>
  <c r="L157" i="45"/>
  <c r="I157" i="45"/>
  <c r="F157" i="45"/>
  <c r="O156" i="45"/>
  <c r="L156" i="45"/>
  <c r="I156" i="45"/>
  <c r="F156" i="45"/>
  <c r="C156" i="45" s="1"/>
  <c r="O155" i="45"/>
  <c r="L155" i="45"/>
  <c r="I155" i="45"/>
  <c r="F155" i="45"/>
  <c r="O154" i="45"/>
  <c r="L154" i="45"/>
  <c r="I154" i="45"/>
  <c r="F154" i="45"/>
  <c r="C154" i="45"/>
  <c r="O153" i="45"/>
  <c r="L153" i="45"/>
  <c r="I153" i="45"/>
  <c r="F153" i="45"/>
  <c r="O152" i="45"/>
  <c r="L152" i="45"/>
  <c r="I152" i="45"/>
  <c r="I151" i="45" s="1"/>
  <c r="F152" i="45"/>
  <c r="C152" i="45" s="1"/>
  <c r="N151" i="45"/>
  <c r="M151" i="45"/>
  <c r="K151" i="45"/>
  <c r="J151" i="45"/>
  <c r="H151" i="45"/>
  <c r="G151" i="45"/>
  <c r="E151" i="45"/>
  <c r="D151" i="45"/>
  <c r="O150" i="45"/>
  <c r="L150" i="45"/>
  <c r="I150" i="45"/>
  <c r="F150" i="45"/>
  <c r="O149" i="45"/>
  <c r="L149" i="45"/>
  <c r="I149" i="45"/>
  <c r="F149" i="45"/>
  <c r="O148" i="45"/>
  <c r="L148" i="45"/>
  <c r="I148" i="45"/>
  <c r="F148" i="45"/>
  <c r="C148" i="45" s="1"/>
  <c r="O147" i="45"/>
  <c r="L147" i="45"/>
  <c r="I147" i="45"/>
  <c r="F147" i="45"/>
  <c r="O146" i="45"/>
  <c r="L146" i="45"/>
  <c r="I146" i="45"/>
  <c r="C146" i="45" s="1"/>
  <c r="F146" i="45"/>
  <c r="O145" i="45"/>
  <c r="L145" i="45"/>
  <c r="L144" i="45" s="1"/>
  <c r="I145" i="45"/>
  <c r="F145" i="45"/>
  <c r="N144" i="45"/>
  <c r="M144" i="45"/>
  <c r="K144" i="45"/>
  <c r="J144" i="45"/>
  <c r="H144" i="45"/>
  <c r="G144" i="45"/>
  <c r="E144" i="45"/>
  <c r="D144" i="45"/>
  <c r="O143" i="45"/>
  <c r="L143" i="45"/>
  <c r="I143" i="45"/>
  <c r="F143" i="45"/>
  <c r="O142" i="45"/>
  <c r="L142" i="45"/>
  <c r="I142" i="45"/>
  <c r="I141" i="45" s="1"/>
  <c r="F142" i="45"/>
  <c r="O141" i="45"/>
  <c r="N141" i="45"/>
  <c r="M141" i="45"/>
  <c r="K141" i="45"/>
  <c r="J141" i="45"/>
  <c r="H141" i="45"/>
  <c r="G141" i="45"/>
  <c r="F141" i="45"/>
  <c r="E141" i="45"/>
  <c r="D141" i="45"/>
  <c r="O140" i="45"/>
  <c r="L140" i="45"/>
  <c r="I140" i="45"/>
  <c r="F140" i="45"/>
  <c r="C140" i="45"/>
  <c r="O139" i="45"/>
  <c r="L139" i="45"/>
  <c r="I139" i="45"/>
  <c r="F139" i="45"/>
  <c r="C139" i="45" s="1"/>
  <c r="O138" i="45"/>
  <c r="L138" i="45"/>
  <c r="I138" i="45"/>
  <c r="F138" i="45"/>
  <c r="O137" i="45"/>
  <c r="L137" i="45"/>
  <c r="L136" i="45" s="1"/>
  <c r="I137" i="45"/>
  <c r="F137" i="45"/>
  <c r="C137" i="45" s="1"/>
  <c r="O136" i="45"/>
  <c r="N136" i="45"/>
  <c r="M136" i="45"/>
  <c r="K136" i="45"/>
  <c r="J136" i="45"/>
  <c r="H136" i="45"/>
  <c r="G136" i="45"/>
  <c r="E136" i="45"/>
  <c r="D136" i="45"/>
  <c r="O135" i="45"/>
  <c r="L135" i="45"/>
  <c r="I135" i="45"/>
  <c r="F135" i="45"/>
  <c r="O134" i="45"/>
  <c r="L134" i="45"/>
  <c r="I134" i="45"/>
  <c r="F134" i="45"/>
  <c r="O133" i="45"/>
  <c r="L133" i="45"/>
  <c r="I133" i="45"/>
  <c r="I131" i="45" s="1"/>
  <c r="F133" i="45"/>
  <c r="C133" i="45" s="1"/>
  <c r="O132" i="45"/>
  <c r="L132" i="45"/>
  <c r="I132" i="45"/>
  <c r="F132" i="45"/>
  <c r="N131" i="45"/>
  <c r="M131" i="45"/>
  <c r="K131" i="45"/>
  <c r="J131" i="45"/>
  <c r="H131" i="45"/>
  <c r="H130" i="45" s="1"/>
  <c r="G131" i="45"/>
  <c r="E131" i="45"/>
  <c r="D131" i="45"/>
  <c r="D130" i="45" s="1"/>
  <c r="K130" i="45"/>
  <c r="G130" i="45"/>
  <c r="O129" i="45"/>
  <c r="L129" i="45"/>
  <c r="I129" i="45"/>
  <c r="I128" i="45" s="1"/>
  <c r="F129" i="45"/>
  <c r="F128" i="45" s="1"/>
  <c r="O128" i="45"/>
  <c r="N128" i="45"/>
  <c r="M128" i="45"/>
  <c r="K128" i="45"/>
  <c r="J128" i="45"/>
  <c r="H128" i="45"/>
  <c r="G128" i="45"/>
  <c r="E128" i="45"/>
  <c r="D128" i="45"/>
  <c r="O127" i="45"/>
  <c r="L127" i="45"/>
  <c r="I127" i="45"/>
  <c r="F127" i="45"/>
  <c r="O126" i="45"/>
  <c r="L126" i="45"/>
  <c r="I126" i="45"/>
  <c r="F126" i="45"/>
  <c r="C126" i="45"/>
  <c r="O125" i="45"/>
  <c r="L125" i="45"/>
  <c r="I125" i="45"/>
  <c r="F125" i="45"/>
  <c r="O124" i="45"/>
  <c r="L124" i="45"/>
  <c r="I124" i="45"/>
  <c r="F124" i="45"/>
  <c r="C124" i="45" s="1"/>
  <c r="O123" i="45"/>
  <c r="L123" i="45"/>
  <c r="I123" i="45"/>
  <c r="F123" i="45"/>
  <c r="N122" i="45"/>
  <c r="M122" i="45"/>
  <c r="K122" i="45"/>
  <c r="J122" i="45"/>
  <c r="I122" i="45"/>
  <c r="H122" i="45"/>
  <c r="G122" i="45"/>
  <c r="E122" i="45"/>
  <c r="D122" i="45"/>
  <c r="O121" i="45"/>
  <c r="L121" i="45"/>
  <c r="I121" i="45"/>
  <c r="F121" i="45"/>
  <c r="O120" i="45"/>
  <c r="L120" i="45"/>
  <c r="I120" i="45"/>
  <c r="F120" i="45"/>
  <c r="C120" i="45" s="1"/>
  <c r="O119" i="45"/>
  <c r="L119" i="45"/>
  <c r="I119" i="45"/>
  <c r="F119" i="45"/>
  <c r="O118" i="45"/>
  <c r="L118" i="45"/>
  <c r="I118" i="45"/>
  <c r="C118" i="45" s="1"/>
  <c r="F118" i="45"/>
  <c r="O117" i="45"/>
  <c r="L117" i="45"/>
  <c r="L116" i="45" s="1"/>
  <c r="I117" i="45"/>
  <c r="F117" i="45"/>
  <c r="N116" i="45"/>
  <c r="M116" i="45"/>
  <c r="K116" i="45"/>
  <c r="J116" i="45"/>
  <c r="H116" i="45"/>
  <c r="G116" i="45"/>
  <c r="E116" i="45"/>
  <c r="D116" i="45"/>
  <c r="O115" i="45"/>
  <c r="L115" i="45"/>
  <c r="I115" i="45"/>
  <c r="F115" i="45"/>
  <c r="O114" i="45"/>
  <c r="L114" i="45"/>
  <c r="C114" i="45" s="1"/>
  <c r="I114" i="45"/>
  <c r="F114" i="45"/>
  <c r="O113" i="45"/>
  <c r="O112" i="45" s="1"/>
  <c r="L113" i="45"/>
  <c r="I113" i="45"/>
  <c r="C113" i="45" s="1"/>
  <c r="F113" i="45"/>
  <c r="F112" i="45" s="1"/>
  <c r="N112" i="45"/>
  <c r="M112" i="45"/>
  <c r="K112" i="45"/>
  <c r="J112" i="45"/>
  <c r="I112" i="45"/>
  <c r="H112" i="45"/>
  <c r="G112" i="45"/>
  <c r="E112" i="45"/>
  <c r="D112" i="45"/>
  <c r="O111" i="45"/>
  <c r="L111" i="45"/>
  <c r="I111" i="45"/>
  <c r="F111" i="45"/>
  <c r="C111" i="45" s="1"/>
  <c r="O110" i="45"/>
  <c r="L110" i="45"/>
  <c r="I110" i="45"/>
  <c r="F110" i="45"/>
  <c r="O109" i="45"/>
  <c r="L109" i="45"/>
  <c r="I109" i="45"/>
  <c r="F109" i="45"/>
  <c r="C109" i="45" s="1"/>
  <c r="O108" i="45"/>
  <c r="L108" i="45"/>
  <c r="I108" i="45"/>
  <c r="F108" i="45"/>
  <c r="C108" i="45" s="1"/>
  <c r="O107" i="45"/>
  <c r="L107" i="45"/>
  <c r="I107" i="45"/>
  <c r="F107" i="45"/>
  <c r="O106" i="45"/>
  <c r="L106" i="45"/>
  <c r="I106" i="45"/>
  <c r="F106" i="45"/>
  <c r="C106" i="45" s="1"/>
  <c r="O105" i="45"/>
  <c r="L105" i="45"/>
  <c r="I105" i="45"/>
  <c r="F105" i="45"/>
  <c r="O104" i="45"/>
  <c r="L104" i="45"/>
  <c r="L103" i="45" s="1"/>
  <c r="I104" i="45"/>
  <c r="I103" i="45" s="1"/>
  <c r="F104" i="45"/>
  <c r="N103" i="45"/>
  <c r="M103" i="45"/>
  <c r="K103" i="45"/>
  <c r="J103" i="45"/>
  <c r="H103" i="45"/>
  <c r="G103" i="45"/>
  <c r="E103" i="45"/>
  <c r="D103" i="45"/>
  <c r="O102" i="45"/>
  <c r="L102" i="45"/>
  <c r="I102" i="45"/>
  <c r="F102" i="45"/>
  <c r="C102" i="45" s="1"/>
  <c r="O101" i="45"/>
  <c r="L101" i="45"/>
  <c r="I101" i="45"/>
  <c r="F101" i="45"/>
  <c r="O100" i="45"/>
  <c r="L100" i="45"/>
  <c r="I100" i="45"/>
  <c r="F100" i="45"/>
  <c r="O99" i="45"/>
  <c r="L99" i="45"/>
  <c r="I99" i="45"/>
  <c r="F99" i="45"/>
  <c r="O98" i="45"/>
  <c r="L98" i="45"/>
  <c r="I98" i="45"/>
  <c r="F98" i="45"/>
  <c r="C98" i="45"/>
  <c r="O97" i="45"/>
  <c r="L97" i="45"/>
  <c r="I97" i="45"/>
  <c r="F97" i="45"/>
  <c r="C97" i="45" s="1"/>
  <c r="O96" i="45"/>
  <c r="L96" i="45"/>
  <c r="L95" i="45" s="1"/>
  <c r="I96" i="45"/>
  <c r="F96" i="45"/>
  <c r="F95" i="45" s="1"/>
  <c r="N95" i="45"/>
  <c r="M95" i="45"/>
  <c r="K95" i="45"/>
  <c r="J95" i="45"/>
  <c r="H95" i="45"/>
  <c r="G95" i="45"/>
  <c r="E95" i="45"/>
  <c r="D95" i="45"/>
  <c r="O94" i="45"/>
  <c r="L94" i="45"/>
  <c r="I94" i="45"/>
  <c r="F94" i="45"/>
  <c r="C94" i="45" s="1"/>
  <c r="O93" i="45"/>
  <c r="L93" i="45"/>
  <c r="I93" i="45"/>
  <c r="F93" i="45"/>
  <c r="C93" i="45" s="1"/>
  <c r="O92" i="45"/>
  <c r="L92" i="45"/>
  <c r="I92" i="45"/>
  <c r="F92" i="45"/>
  <c r="C92" i="45" s="1"/>
  <c r="O91" i="45"/>
  <c r="L91" i="45"/>
  <c r="I91" i="45"/>
  <c r="F91" i="45"/>
  <c r="O90" i="45"/>
  <c r="L90" i="45"/>
  <c r="I90" i="45"/>
  <c r="F90" i="45"/>
  <c r="F89" i="45" s="1"/>
  <c r="N89" i="45"/>
  <c r="M89" i="45"/>
  <c r="L89" i="45"/>
  <c r="K89" i="45"/>
  <c r="J89" i="45"/>
  <c r="H89" i="45"/>
  <c r="G89" i="45"/>
  <c r="E89" i="45"/>
  <c r="D89" i="45"/>
  <c r="O88" i="45"/>
  <c r="L88" i="45"/>
  <c r="I88" i="45"/>
  <c r="F88" i="45"/>
  <c r="O87" i="45"/>
  <c r="L87" i="45"/>
  <c r="I87" i="45"/>
  <c r="F87" i="45"/>
  <c r="O86" i="45"/>
  <c r="L86" i="45"/>
  <c r="I86" i="45"/>
  <c r="F86" i="45"/>
  <c r="C86" i="45"/>
  <c r="O85" i="45"/>
  <c r="L85" i="45"/>
  <c r="I85" i="45"/>
  <c r="F85" i="45"/>
  <c r="N84" i="45"/>
  <c r="M84" i="45"/>
  <c r="M83" i="45" s="1"/>
  <c r="K84" i="45"/>
  <c r="J84" i="45"/>
  <c r="I84" i="45"/>
  <c r="H84" i="45"/>
  <c r="G84" i="45"/>
  <c r="E84" i="45"/>
  <c r="D84" i="45"/>
  <c r="D83" i="45" s="1"/>
  <c r="O82" i="45"/>
  <c r="L82" i="45"/>
  <c r="I82" i="45"/>
  <c r="F82" i="45"/>
  <c r="C82" i="45" s="1"/>
  <c r="O81" i="45"/>
  <c r="L81" i="45"/>
  <c r="I81" i="45"/>
  <c r="I80" i="45" s="1"/>
  <c r="F81" i="45"/>
  <c r="F80" i="45" s="1"/>
  <c r="N80" i="45"/>
  <c r="M80" i="45"/>
  <c r="L80" i="45"/>
  <c r="K80" i="45"/>
  <c r="J80" i="45"/>
  <c r="H80" i="45"/>
  <c r="G80" i="45"/>
  <c r="E80" i="45"/>
  <c r="D80" i="45"/>
  <c r="O79" i="45"/>
  <c r="L79" i="45"/>
  <c r="I79" i="45"/>
  <c r="C79" i="45" s="1"/>
  <c r="F79" i="45"/>
  <c r="O78" i="45"/>
  <c r="L78" i="45"/>
  <c r="L77" i="45" s="1"/>
  <c r="L76" i="45" s="1"/>
  <c r="I78" i="45"/>
  <c r="F78" i="45"/>
  <c r="F77" i="45" s="1"/>
  <c r="N77" i="45"/>
  <c r="M77" i="45"/>
  <c r="M76" i="45" s="1"/>
  <c r="K77" i="45"/>
  <c r="J77" i="45"/>
  <c r="I77" i="45"/>
  <c r="H77" i="45"/>
  <c r="H76" i="45" s="1"/>
  <c r="G77" i="45"/>
  <c r="E77" i="45"/>
  <c r="D77" i="45"/>
  <c r="D76" i="45" s="1"/>
  <c r="N76" i="45"/>
  <c r="K76" i="45"/>
  <c r="J76" i="45"/>
  <c r="G76" i="45"/>
  <c r="E76" i="45"/>
  <c r="O74" i="45"/>
  <c r="L74" i="45"/>
  <c r="I74" i="45"/>
  <c r="F74" i="45"/>
  <c r="C74" i="45" s="1"/>
  <c r="O73" i="45"/>
  <c r="L73" i="45"/>
  <c r="I73" i="45"/>
  <c r="F73" i="45"/>
  <c r="O72" i="45"/>
  <c r="L72" i="45"/>
  <c r="I72" i="45"/>
  <c r="F72" i="45"/>
  <c r="O71" i="45"/>
  <c r="L71" i="45"/>
  <c r="L69" i="45" s="1"/>
  <c r="I71" i="45"/>
  <c r="F71" i="45"/>
  <c r="C71" i="45" s="1"/>
  <c r="O70" i="45"/>
  <c r="L70" i="45"/>
  <c r="I70" i="45"/>
  <c r="F70" i="45"/>
  <c r="N69" i="45"/>
  <c r="M69" i="45"/>
  <c r="M67" i="45" s="1"/>
  <c r="K69" i="45"/>
  <c r="J69" i="45"/>
  <c r="I69" i="45"/>
  <c r="H69" i="45"/>
  <c r="H67" i="45" s="1"/>
  <c r="G69" i="45"/>
  <c r="E69" i="45"/>
  <c r="E67" i="45" s="1"/>
  <c r="D69" i="45"/>
  <c r="D67" i="45" s="1"/>
  <c r="O68" i="45"/>
  <c r="L68" i="45"/>
  <c r="I68" i="45"/>
  <c r="F68" i="45"/>
  <c r="N67" i="45"/>
  <c r="K67" i="45"/>
  <c r="J67" i="45"/>
  <c r="G67" i="45"/>
  <c r="O66" i="45"/>
  <c r="L66" i="45"/>
  <c r="I66" i="45"/>
  <c r="F66" i="45"/>
  <c r="C66" i="45"/>
  <c r="O65" i="45"/>
  <c r="L65" i="45"/>
  <c r="I65" i="45"/>
  <c r="F65" i="45"/>
  <c r="C65" i="45" s="1"/>
  <c r="O64" i="45"/>
  <c r="L64" i="45"/>
  <c r="I64" i="45"/>
  <c r="F64" i="45"/>
  <c r="C64" i="45" s="1"/>
  <c r="O63" i="45"/>
  <c r="L63" i="45"/>
  <c r="I63" i="45"/>
  <c r="F63" i="45"/>
  <c r="C63" i="45" s="1"/>
  <c r="O62" i="45"/>
  <c r="L62" i="45"/>
  <c r="I62" i="45"/>
  <c r="F62" i="45"/>
  <c r="O61" i="45"/>
  <c r="L61" i="45"/>
  <c r="I61" i="45"/>
  <c r="F61" i="45"/>
  <c r="O60" i="45"/>
  <c r="L60" i="45"/>
  <c r="I60" i="45"/>
  <c r="F60" i="45"/>
  <c r="O59" i="45"/>
  <c r="L59" i="45"/>
  <c r="I59" i="45"/>
  <c r="F59" i="45"/>
  <c r="O58" i="45"/>
  <c r="N58" i="45"/>
  <c r="M58" i="45"/>
  <c r="K58" i="45"/>
  <c r="J58" i="45"/>
  <c r="H58" i="45"/>
  <c r="G58" i="45"/>
  <c r="E58" i="45"/>
  <c r="D58" i="45"/>
  <c r="O57" i="45"/>
  <c r="L57" i="45"/>
  <c r="I57" i="45"/>
  <c r="F57" i="45"/>
  <c r="O56" i="45"/>
  <c r="L56" i="45"/>
  <c r="L55" i="45" s="1"/>
  <c r="I56" i="45"/>
  <c r="F56" i="45"/>
  <c r="O55" i="45"/>
  <c r="N55" i="45"/>
  <c r="N54" i="45" s="1"/>
  <c r="N53" i="45" s="1"/>
  <c r="M55" i="45"/>
  <c r="K55" i="45"/>
  <c r="J55" i="45"/>
  <c r="J54" i="45" s="1"/>
  <c r="H55" i="45"/>
  <c r="H54" i="45" s="1"/>
  <c r="G55" i="45"/>
  <c r="F55" i="45"/>
  <c r="E55" i="45"/>
  <c r="D55" i="45"/>
  <c r="D54" i="45" s="1"/>
  <c r="D53" i="45" s="1"/>
  <c r="M54" i="45"/>
  <c r="G54" i="45"/>
  <c r="G53" i="45" s="1"/>
  <c r="E54" i="45"/>
  <c r="E53" i="45" s="1"/>
  <c r="O47" i="45"/>
  <c r="C47" i="45" s="1"/>
  <c r="O46" i="45"/>
  <c r="O45" i="45" s="1"/>
  <c r="N45" i="45"/>
  <c r="M45" i="45"/>
  <c r="C45" i="45"/>
  <c r="L44" i="45"/>
  <c r="I44" i="45"/>
  <c r="F44" i="45"/>
  <c r="C44" i="45" s="1"/>
  <c r="L43" i="45"/>
  <c r="K43" i="45"/>
  <c r="J43" i="45"/>
  <c r="I43" i="45"/>
  <c r="H43" i="45"/>
  <c r="G43" i="45"/>
  <c r="F43" i="45"/>
  <c r="E43" i="45"/>
  <c r="D43" i="45"/>
  <c r="F42" i="45"/>
  <c r="F41" i="45" s="1"/>
  <c r="C41" i="45" s="1"/>
  <c r="E41" i="45"/>
  <c r="D41" i="45"/>
  <c r="L40" i="45"/>
  <c r="C40" i="45" s="1"/>
  <c r="L39" i="45"/>
  <c r="C39" i="45" s="1"/>
  <c r="L38" i="45"/>
  <c r="C38" i="45"/>
  <c r="L37" i="45"/>
  <c r="K36" i="45"/>
  <c r="J36" i="45"/>
  <c r="L35" i="45"/>
  <c r="C35" i="45" s="1"/>
  <c r="L34" i="45"/>
  <c r="L33" i="45" s="1"/>
  <c r="K33" i="45"/>
  <c r="J33" i="45"/>
  <c r="C33" i="45"/>
  <c r="L32" i="45"/>
  <c r="L31" i="45" s="1"/>
  <c r="C31" i="45" s="1"/>
  <c r="K31" i="45"/>
  <c r="K26" i="45" s="1"/>
  <c r="J31" i="45"/>
  <c r="L30" i="45"/>
  <c r="C30" i="45" s="1"/>
  <c r="L29" i="45"/>
  <c r="C29" i="45"/>
  <c r="L28" i="45"/>
  <c r="L27" i="45" s="1"/>
  <c r="K27" i="45"/>
  <c r="J27" i="45"/>
  <c r="J26" i="45" s="1"/>
  <c r="C27" i="45"/>
  <c r="F25" i="45"/>
  <c r="C25" i="45" s="1"/>
  <c r="I24" i="45"/>
  <c r="F24" i="45"/>
  <c r="O23" i="45"/>
  <c r="L23" i="45"/>
  <c r="I23" i="45"/>
  <c r="F23" i="45"/>
  <c r="O22" i="45"/>
  <c r="O21" i="45" s="1"/>
  <c r="L22" i="45"/>
  <c r="I22" i="45"/>
  <c r="F22" i="45"/>
  <c r="C22" i="45" s="1"/>
  <c r="N21" i="45"/>
  <c r="N289" i="45" s="1"/>
  <c r="N288" i="45" s="1"/>
  <c r="M21" i="45"/>
  <c r="M289" i="45" s="1"/>
  <c r="M288" i="45" s="1"/>
  <c r="L21" i="45"/>
  <c r="K21" i="45"/>
  <c r="J21" i="45"/>
  <c r="J289" i="45" s="1"/>
  <c r="J288" i="45" s="1"/>
  <c r="H21" i="45"/>
  <c r="H20" i="45" s="1"/>
  <c r="G21" i="45"/>
  <c r="F21" i="45"/>
  <c r="E21" i="45"/>
  <c r="E289" i="45" s="1"/>
  <c r="E288" i="45" s="1"/>
  <c r="D21" i="45"/>
  <c r="D289" i="45" s="1"/>
  <c r="D288" i="45" s="1"/>
  <c r="N20" i="45"/>
  <c r="M20" i="45"/>
  <c r="O298" i="44"/>
  <c r="L298" i="44"/>
  <c r="I298" i="44"/>
  <c r="F298" i="44"/>
  <c r="O297" i="44"/>
  <c r="L297" i="44"/>
  <c r="I297" i="44"/>
  <c r="F297" i="44"/>
  <c r="C297" i="44"/>
  <c r="O296" i="44"/>
  <c r="L296" i="44"/>
  <c r="I296" i="44"/>
  <c r="F296" i="44"/>
  <c r="O295" i="44"/>
  <c r="L295" i="44"/>
  <c r="I295" i="44"/>
  <c r="F295" i="44"/>
  <c r="O294" i="44"/>
  <c r="L294" i="44"/>
  <c r="I294" i="44"/>
  <c r="C294" i="44" s="1"/>
  <c r="F294" i="44"/>
  <c r="O293" i="44"/>
  <c r="L293" i="44"/>
  <c r="I293" i="44"/>
  <c r="F293" i="44"/>
  <c r="O292" i="44"/>
  <c r="L292" i="44"/>
  <c r="C292" i="44" s="1"/>
  <c r="I292" i="44"/>
  <c r="F292" i="44"/>
  <c r="O291" i="44"/>
  <c r="L291" i="44"/>
  <c r="I291" i="44"/>
  <c r="F291" i="44"/>
  <c r="C291" i="44" s="1"/>
  <c r="N290" i="44"/>
  <c r="M290" i="44"/>
  <c r="K290" i="44"/>
  <c r="J290" i="44"/>
  <c r="I290" i="44"/>
  <c r="H290" i="44"/>
  <c r="G290" i="44"/>
  <c r="E290" i="44"/>
  <c r="D290" i="44"/>
  <c r="O285" i="44"/>
  <c r="L285" i="44"/>
  <c r="I285" i="44"/>
  <c r="F285" i="44"/>
  <c r="C285" i="44" s="1"/>
  <c r="O284" i="44"/>
  <c r="L284" i="44"/>
  <c r="I284" i="44"/>
  <c r="F284" i="44"/>
  <c r="N283" i="44"/>
  <c r="M283" i="44"/>
  <c r="L283" i="44"/>
  <c r="K283" i="44"/>
  <c r="J283" i="44"/>
  <c r="I283" i="44"/>
  <c r="H283" i="44"/>
  <c r="G283" i="44"/>
  <c r="E283" i="44"/>
  <c r="D283" i="44"/>
  <c r="O282" i="44"/>
  <c r="L282" i="44"/>
  <c r="L281" i="44" s="1"/>
  <c r="I282" i="44"/>
  <c r="F282" i="44"/>
  <c r="O281" i="44"/>
  <c r="N281" i="44"/>
  <c r="M281" i="44"/>
  <c r="K281" i="44"/>
  <c r="J281" i="44"/>
  <c r="H281" i="44"/>
  <c r="G281" i="44"/>
  <c r="F281" i="44"/>
  <c r="E281" i="44"/>
  <c r="D281" i="44"/>
  <c r="O280" i="44"/>
  <c r="L280" i="44"/>
  <c r="I280" i="44"/>
  <c r="F280" i="44"/>
  <c r="C280" i="44" s="1"/>
  <c r="O279" i="44"/>
  <c r="L279" i="44"/>
  <c r="I279" i="44"/>
  <c r="F279" i="44"/>
  <c r="C279" i="44" s="1"/>
  <c r="O278" i="44"/>
  <c r="L278" i="44"/>
  <c r="I278" i="44"/>
  <c r="F278" i="44"/>
  <c r="O277" i="44"/>
  <c r="O276" i="44" s="1"/>
  <c r="L277" i="44"/>
  <c r="I277" i="44"/>
  <c r="F277" i="44"/>
  <c r="F276" i="44" s="1"/>
  <c r="C277" i="44"/>
  <c r="N276" i="44"/>
  <c r="M276" i="44"/>
  <c r="L276" i="44"/>
  <c r="K276" i="44"/>
  <c r="J276" i="44"/>
  <c r="H276" i="44"/>
  <c r="G276" i="44"/>
  <c r="E276" i="44"/>
  <c r="D276" i="44"/>
  <c r="O275" i="44"/>
  <c r="L275" i="44"/>
  <c r="I275" i="44"/>
  <c r="F275" i="44"/>
  <c r="O274" i="44"/>
  <c r="L274" i="44"/>
  <c r="I274" i="44"/>
  <c r="F274" i="44"/>
  <c r="O273" i="44"/>
  <c r="O272" i="44" s="1"/>
  <c r="L273" i="44"/>
  <c r="I273" i="44"/>
  <c r="F273" i="44"/>
  <c r="C273" i="44" s="1"/>
  <c r="N272" i="44"/>
  <c r="M272" i="44"/>
  <c r="L272" i="44"/>
  <c r="K272" i="44"/>
  <c r="K270" i="44" s="1"/>
  <c r="J272" i="44"/>
  <c r="H272" i="44"/>
  <c r="H270" i="44" s="1"/>
  <c r="H269" i="44" s="1"/>
  <c r="G272" i="44"/>
  <c r="F272" i="44"/>
  <c r="E272" i="44"/>
  <c r="D272" i="44"/>
  <c r="D270" i="44" s="1"/>
  <c r="D269" i="44" s="1"/>
  <c r="O271" i="44"/>
  <c r="L271" i="44"/>
  <c r="I271" i="44"/>
  <c r="F271" i="44"/>
  <c r="N270" i="44"/>
  <c r="M270" i="44"/>
  <c r="M269" i="44" s="1"/>
  <c r="J270" i="44"/>
  <c r="E270" i="44"/>
  <c r="E269" i="44" s="1"/>
  <c r="N269" i="44"/>
  <c r="O268" i="44"/>
  <c r="L268" i="44"/>
  <c r="I268" i="44"/>
  <c r="F268" i="44"/>
  <c r="O267" i="44"/>
  <c r="L267" i="44"/>
  <c r="I267" i="44"/>
  <c r="F267" i="44"/>
  <c r="O266" i="44"/>
  <c r="L266" i="44"/>
  <c r="I266" i="44"/>
  <c r="F266" i="44"/>
  <c r="O265" i="44"/>
  <c r="L265" i="44"/>
  <c r="I265" i="44"/>
  <c r="F265" i="44"/>
  <c r="O264" i="44"/>
  <c r="N264" i="44"/>
  <c r="M264" i="44"/>
  <c r="K264" i="44"/>
  <c r="J264" i="44"/>
  <c r="H264" i="44"/>
  <c r="G264" i="44"/>
  <c r="E264" i="44"/>
  <c r="D264" i="44"/>
  <c r="O263" i="44"/>
  <c r="L263" i="44"/>
  <c r="I263" i="44"/>
  <c r="F263" i="44"/>
  <c r="O262" i="44"/>
  <c r="L262" i="44"/>
  <c r="I262" i="44"/>
  <c r="F262" i="44"/>
  <c r="O261" i="44"/>
  <c r="L261" i="44"/>
  <c r="I261" i="44"/>
  <c r="F261" i="44"/>
  <c r="O260" i="44"/>
  <c r="N260" i="44"/>
  <c r="M260" i="44"/>
  <c r="K260" i="44"/>
  <c r="K259" i="44" s="1"/>
  <c r="J260" i="44"/>
  <c r="H260" i="44"/>
  <c r="H259" i="44" s="1"/>
  <c r="G260" i="44"/>
  <c r="G259" i="44" s="1"/>
  <c r="E260" i="44"/>
  <c r="D260" i="44"/>
  <c r="D259" i="44" s="1"/>
  <c r="N259" i="44"/>
  <c r="M259" i="44"/>
  <c r="J259" i="44"/>
  <c r="E259" i="44"/>
  <c r="O258" i="44"/>
  <c r="L258" i="44"/>
  <c r="I258" i="44"/>
  <c r="F258" i="44"/>
  <c r="O257" i="44"/>
  <c r="L257" i="44"/>
  <c r="I257" i="44"/>
  <c r="F257" i="44"/>
  <c r="O256" i="44"/>
  <c r="L256" i="44"/>
  <c r="I256" i="44"/>
  <c r="F256" i="44"/>
  <c r="C256" i="44" s="1"/>
  <c r="O255" i="44"/>
  <c r="L255" i="44"/>
  <c r="I255" i="44"/>
  <c r="F255" i="44"/>
  <c r="O254" i="44"/>
  <c r="L254" i="44"/>
  <c r="I254" i="44"/>
  <c r="F254" i="44"/>
  <c r="O253" i="44"/>
  <c r="O252" i="44" s="1"/>
  <c r="O251" i="44" s="1"/>
  <c r="L253" i="44"/>
  <c r="I253" i="44"/>
  <c r="F253" i="44"/>
  <c r="C253" i="44"/>
  <c r="N252" i="44"/>
  <c r="M252" i="44"/>
  <c r="L252" i="44"/>
  <c r="K252" i="44"/>
  <c r="K251" i="44" s="1"/>
  <c r="J252" i="44"/>
  <c r="H252" i="44"/>
  <c r="H251" i="44" s="1"/>
  <c r="G252" i="44"/>
  <c r="G251" i="44" s="1"/>
  <c r="E252" i="44"/>
  <c r="E251" i="44" s="1"/>
  <c r="D252" i="44"/>
  <c r="N251" i="44"/>
  <c r="M251" i="44"/>
  <c r="J251" i="44"/>
  <c r="D251" i="44"/>
  <c r="O250" i="44"/>
  <c r="L250" i="44"/>
  <c r="I250" i="44"/>
  <c r="F250" i="44"/>
  <c r="O249" i="44"/>
  <c r="L249" i="44"/>
  <c r="L246" i="44" s="1"/>
  <c r="I249" i="44"/>
  <c r="F249" i="44"/>
  <c r="C249" i="44" s="1"/>
  <c r="O248" i="44"/>
  <c r="L248" i="44"/>
  <c r="I248" i="44"/>
  <c r="F248" i="44"/>
  <c r="O247" i="44"/>
  <c r="L247" i="44"/>
  <c r="I247" i="44"/>
  <c r="F247" i="44"/>
  <c r="N246" i="44"/>
  <c r="M246" i="44"/>
  <c r="K246" i="44"/>
  <c r="J246" i="44"/>
  <c r="I246" i="44"/>
  <c r="H246" i="44"/>
  <c r="G246" i="44"/>
  <c r="E246" i="44"/>
  <c r="D246" i="44"/>
  <c r="O245" i="44"/>
  <c r="L245" i="44"/>
  <c r="I245" i="44"/>
  <c r="F245" i="44"/>
  <c r="C245" i="44" s="1"/>
  <c r="O244" i="44"/>
  <c r="L244" i="44"/>
  <c r="I244" i="44"/>
  <c r="F244" i="44"/>
  <c r="O243" i="44"/>
  <c r="L243" i="44"/>
  <c r="I243" i="44"/>
  <c r="F243" i="44"/>
  <c r="O242" i="44"/>
  <c r="L242" i="44"/>
  <c r="I242" i="44"/>
  <c r="F242" i="44"/>
  <c r="O241" i="44"/>
  <c r="L241" i="44"/>
  <c r="I241" i="44"/>
  <c r="F241" i="44"/>
  <c r="O240" i="44"/>
  <c r="O238" i="44" s="1"/>
  <c r="L240" i="44"/>
  <c r="I240" i="44"/>
  <c r="F240" i="44"/>
  <c r="C240" i="44"/>
  <c r="O239" i="44"/>
  <c r="L239" i="44"/>
  <c r="L238" i="44" s="1"/>
  <c r="I239" i="44"/>
  <c r="F239" i="44"/>
  <c r="N238" i="44"/>
  <c r="M238" i="44"/>
  <c r="K238" i="44"/>
  <c r="J238" i="44"/>
  <c r="I238" i="44"/>
  <c r="H238" i="44"/>
  <c r="G238" i="44"/>
  <c r="E238" i="44"/>
  <c r="D238" i="44"/>
  <c r="O237" i="44"/>
  <c r="L237" i="44"/>
  <c r="I237" i="44"/>
  <c r="F237" i="44"/>
  <c r="O236" i="44"/>
  <c r="L236" i="44"/>
  <c r="I236" i="44"/>
  <c r="I235" i="44" s="1"/>
  <c r="F236" i="44"/>
  <c r="O235" i="44"/>
  <c r="N235" i="44"/>
  <c r="M235" i="44"/>
  <c r="K235" i="44"/>
  <c r="J235" i="44"/>
  <c r="H235" i="44"/>
  <c r="G235" i="44"/>
  <c r="F235" i="44"/>
  <c r="E235" i="44"/>
  <c r="D235" i="44"/>
  <c r="O234" i="44"/>
  <c r="O233" i="44" s="1"/>
  <c r="L234" i="44"/>
  <c r="L233" i="44" s="1"/>
  <c r="I234" i="44"/>
  <c r="F234" i="44"/>
  <c r="N233" i="44"/>
  <c r="N231" i="44" s="1"/>
  <c r="N230" i="44" s="1"/>
  <c r="M233" i="44"/>
  <c r="K233" i="44"/>
  <c r="J233" i="44"/>
  <c r="J231" i="44" s="1"/>
  <c r="J230" i="44" s="1"/>
  <c r="I233" i="44"/>
  <c r="H233" i="44"/>
  <c r="G233" i="44"/>
  <c r="E233" i="44"/>
  <c r="E231" i="44" s="1"/>
  <c r="D233" i="44"/>
  <c r="O232" i="44"/>
  <c r="L232" i="44"/>
  <c r="I232" i="44"/>
  <c r="F232" i="44"/>
  <c r="K231" i="44"/>
  <c r="K230" i="44" s="1"/>
  <c r="O229" i="44"/>
  <c r="L229" i="44"/>
  <c r="I229" i="44"/>
  <c r="F229" i="44"/>
  <c r="O228" i="44"/>
  <c r="L228" i="44"/>
  <c r="I228" i="44"/>
  <c r="I227" i="44" s="1"/>
  <c r="F228" i="44"/>
  <c r="O227" i="44"/>
  <c r="N227" i="44"/>
  <c r="M227" i="44"/>
  <c r="K227" i="44"/>
  <c r="J227" i="44"/>
  <c r="H227" i="44"/>
  <c r="G227" i="44"/>
  <c r="F227" i="44"/>
  <c r="E227" i="44"/>
  <c r="D227" i="44"/>
  <c r="O226" i="44"/>
  <c r="L226" i="44"/>
  <c r="I226" i="44"/>
  <c r="F226" i="44"/>
  <c r="C226" i="44" s="1"/>
  <c r="O225" i="44"/>
  <c r="L225" i="44"/>
  <c r="I225" i="44"/>
  <c r="F225" i="44"/>
  <c r="C225" i="44" s="1"/>
  <c r="O224" i="44"/>
  <c r="L224" i="44"/>
  <c r="I224" i="44"/>
  <c r="F224" i="44"/>
  <c r="O223" i="44"/>
  <c r="L223" i="44"/>
  <c r="I223" i="44"/>
  <c r="F223" i="44"/>
  <c r="O222" i="44"/>
  <c r="L222" i="44"/>
  <c r="I222" i="44"/>
  <c r="F222" i="44"/>
  <c r="C222" i="44" s="1"/>
  <c r="O221" i="44"/>
  <c r="L221" i="44"/>
  <c r="I221" i="44"/>
  <c r="F221" i="44"/>
  <c r="O220" i="44"/>
  <c r="L220" i="44"/>
  <c r="C220" i="44" s="1"/>
  <c r="I220" i="44"/>
  <c r="F220" i="44"/>
  <c r="O219" i="44"/>
  <c r="L219" i="44"/>
  <c r="I219" i="44"/>
  <c r="F219" i="44"/>
  <c r="O218" i="44"/>
  <c r="L218" i="44"/>
  <c r="I218" i="44"/>
  <c r="F218" i="44"/>
  <c r="O217" i="44"/>
  <c r="L217" i="44"/>
  <c r="I217" i="44"/>
  <c r="F217" i="44"/>
  <c r="N216" i="44"/>
  <c r="N204" i="44" s="1"/>
  <c r="M216" i="44"/>
  <c r="K216" i="44"/>
  <c r="J216" i="44"/>
  <c r="H216" i="44"/>
  <c r="G216" i="44"/>
  <c r="E216" i="44"/>
  <c r="D216" i="44"/>
  <c r="O215" i="44"/>
  <c r="L215" i="44"/>
  <c r="I215" i="44"/>
  <c r="F215" i="44"/>
  <c r="C215" i="44"/>
  <c r="O214" i="44"/>
  <c r="L214" i="44"/>
  <c r="I214" i="44"/>
  <c r="F214" i="44"/>
  <c r="C214" i="44" s="1"/>
  <c r="O213" i="44"/>
  <c r="L213" i="44"/>
  <c r="I213" i="44"/>
  <c r="F213" i="44"/>
  <c r="C213" i="44" s="1"/>
  <c r="O212" i="44"/>
  <c r="L212" i="44"/>
  <c r="I212" i="44"/>
  <c r="F212" i="44"/>
  <c r="O211" i="44"/>
  <c r="L211" i="44"/>
  <c r="I211" i="44"/>
  <c r="F211" i="44"/>
  <c r="C211" i="44" s="1"/>
  <c r="O210" i="44"/>
  <c r="L210" i="44"/>
  <c r="I210" i="44"/>
  <c r="F210" i="44"/>
  <c r="O209" i="44"/>
  <c r="L209" i="44"/>
  <c r="I209" i="44"/>
  <c r="F209" i="44"/>
  <c r="O208" i="44"/>
  <c r="L208" i="44"/>
  <c r="I208" i="44"/>
  <c r="F208" i="44"/>
  <c r="O207" i="44"/>
  <c r="L207" i="44"/>
  <c r="I207" i="44"/>
  <c r="C207" i="44" s="1"/>
  <c r="F207" i="44"/>
  <c r="O206" i="44"/>
  <c r="L206" i="44"/>
  <c r="I206" i="44"/>
  <c r="F206" i="44"/>
  <c r="N205" i="44"/>
  <c r="M205" i="44"/>
  <c r="M204" i="44" s="1"/>
  <c r="K205" i="44"/>
  <c r="J205" i="44"/>
  <c r="H205" i="44"/>
  <c r="G205" i="44"/>
  <c r="E205" i="44"/>
  <c r="E204" i="44" s="1"/>
  <c r="D205" i="44"/>
  <c r="D204" i="44" s="1"/>
  <c r="O203" i="44"/>
  <c r="L203" i="44"/>
  <c r="I203" i="44"/>
  <c r="F203" i="44"/>
  <c r="C203" i="44"/>
  <c r="O202" i="44"/>
  <c r="L202" i="44"/>
  <c r="I202" i="44"/>
  <c r="F202" i="44"/>
  <c r="C202" i="44" s="1"/>
  <c r="O201" i="44"/>
  <c r="L201" i="44"/>
  <c r="I201" i="44"/>
  <c r="F201" i="44"/>
  <c r="O200" i="44"/>
  <c r="L200" i="44"/>
  <c r="I200" i="44"/>
  <c r="F200" i="44"/>
  <c r="O199" i="44"/>
  <c r="O198" i="44" s="1"/>
  <c r="L199" i="44"/>
  <c r="I199" i="44"/>
  <c r="F199" i="44"/>
  <c r="N198" i="44"/>
  <c r="M198" i="44"/>
  <c r="M196" i="44" s="1"/>
  <c r="L198" i="44"/>
  <c r="K198" i="44"/>
  <c r="J198" i="44"/>
  <c r="I198" i="44"/>
  <c r="H198" i="44"/>
  <c r="H196" i="44" s="1"/>
  <c r="G198" i="44"/>
  <c r="E198" i="44"/>
  <c r="E196" i="44" s="1"/>
  <c r="D198" i="44"/>
  <c r="D196" i="44" s="1"/>
  <c r="D195" i="44" s="1"/>
  <c r="O197" i="44"/>
  <c r="L197" i="44"/>
  <c r="I197" i="44"/>
  <c r="F197" i="44"/>
  <c r="N196" i="44"/>
  <c r="K196" i="44"/>
  <c r="J196" i="44"/>
  <c r="G196" i="44"/>
  <c r="O193" i="44"/>
  <c r="L193" i="44"/>
  <c r="L192" i="44" s="1"/>
  <c r="L191" i="44" s="1"/>
  <c r="I193" i="44"/>
  <c r="I192" i="44" s="1"/>
  <c r="I191" i="44" s="1"/>
  <c r="F193" i="44"/>
  <c r="O192" i="44"/>
  <c r="O191" i="44" s="1"/>
  <c r="O187" i="44" s="1"/>
  <c r="N192" i="44"/>
  <c r="N191" i="44" s="1"/>
  <c r="M192" i="44"/>
  <c r="M191" i="44" s="1"/>
  <c r="K192" i="44"/>
  <c r="J192" i="44"/>
  <c r="J191" i="44" s="1"/>
  <c r="H192" i="44"/>
  <c r="H191" i="44" s="1"/>
  <c r="G192" i="44"/>
  <c r="F192" i="44"/>
  <c r="E192" i="44"/>
  <c r="E191" i="44" s="1"/>
  <c r="D192" i="44"/>
  <c r="D191" i="44" s="1"/>
  <c r="K191" i="44"/>
  <c r="G191" i="44"/>
  <c r="O190" i="44"/>
  <c r="L190" i="44"/>
  <c r="I190" i="44"/>
  <c r="F190" i="44"/>
  <c r="O189" i="44"/>
  <c r="L189" i="44"/>
  <c r="L188" i="44" s="1"/>
  <c r="I189" i="44"/>
  <c r="I188" i="44" s="1"/>
  <c r="I187" i="44" s="1"/>
  <c r="F189" i="44"/>
  <c r="O188" i="44"/>
  <c r="N188" i="44"/>
  <c r="M188" i="44"/>
  <c r="M187" i="44" s="1"/>
  <c r="K188" i="44"/>
  <c r="J188" i="44"/>
  <c r="J187" i="44" s="1"/>
  <c r="H188" i="44"/>
  <c r="H187" i="44" s="1"/>
  <c r="G188" i="44"/>
  <c r="F188" i="44"/>
  <c r="E188" i="44"/>
  <c r="E187" i="44" s="1"/>
  <c r="D188" i="44"/>
  <c r="K187" i="44"/>
  <c r="D187" i="44"/>
  <c r="O186" i="44"/>
  <c r="L186" i="44"/>
  <c r="I186" i="44"/>
  <c r="F186" i="44"/>
  <c r="C186" i="44" s="1"/>
  <c r="O185" i="44"/>
  <c r="L185" i="44"/>
  <c r="L184" i="44" s="1"/>
  <c r="I185" i="44"/>
  <c r="I184" i="44" s="1"/>
  <c r="F185" i="44"/>
  <c r="C185" i="44" s="1"/>
  <c r="O184" i="44"/>
  <c r="N184" i="44"/>
  <c r="M184" i="44"/>
  <c r="K184" i="44"/>
  <c r="J184" i="44"/>
  <c r="H184" i="44"/>
  <c r="G184" i="44"/>
  <c r="F184" i="44"/>
  <c r="C184" i="44" s="1"/>
  <c r="E184" i="44"/>
  <c r="D184" i="44"/>
  <c r="O183" i="44"/>
  <c r="L183" i="44"/>
  <c r="C183" i="44" s="1"/>
  <c r="I183" i="44"/>
  <c r="F183" i="44"/>
  <c r="O182" i="44"/>
  <c r="L182" i="44"/>
  <c r="I182" i="44"/>
  <c r="F182" i="44"/>
  <c r="O181" i="44"/>
  <c r="L181" i="44"/>
  <c r="I181" i="44"/>
  <c r="F181" i="44"/>
  <c r="O180" i="44"/>
  <c r="L180" i="44"/>
  <c r="I180" i="44"/>
  <c r="F180" i="44"/>
  <c r="F179" i="44" s="1"/>
  <c r="O179" i="44"/>
  <c r="N179" i="44"/>
  <c r="M179" i="44"/>
  <c r="K179" i="44"/>
  <c r="J179" i="44"/>
  <c r="H179" i="44"/>
  <c r="G179" i="44"/>
  <c r="E179" i="44"/>
  <c r="D179" i="44"/>
  <c r="D174" i="44" s="1"/>
  <c r="D173" i="44" s="1"/>
  <c r="O178" i="44"/>
  <c r="L178" i="44"/>
  <c r="I178" i="44"/>
  <c r="F178" i="44"/>
  <c r="C178" i="44" s="1"/>
  <c r="O177" i="44"/>
  <c r="L177" i="44"/>
  <c r="I177" i="44"/>
  <c r="F177" i="44"/>
  <c r="O176" i="44"/>
  <c r="L176" i="44"/>
  <c r="I176" i="44"/>
  <c r="F176" i="44"/>
  <c r="F175" i="44" s="1"/>
  <c r="F174" i="44" s="1"/>
  <c r="O175" i="44"/>
  <c r="N175" i="44"/>
  <c r="M175" i="44"/>
  <c r="K175" i="44"/>
  <c r="K174" i="44" s="1"/>
  <c r="J175" i="44"/>
  <c r="H175" i="44"/>
  <c r="G175" i="44"/>
  <c r="G174" i="44" s="1"/>
  <c r="G173" i="44" s="1"/>
  <c r="E175" i="44"/>
  <c r="E174" i="44" s="1"/>
  <c r="E173" i="44" s="1"/>
  <c r="D175" i="44"/>
  <c r="N174" i="44"/>
  <c r="M174" i="44"/>
  <c r="J174" i="44"/>
  <c r="H174" i="44"/>
  <c r="H173" i="44" s="1"/>
  <c r="M173" i="44"/>
  <c r="O172" i="44"/>
  <c r="L172" i="44"/>
  <c r="I172" i="44"/>
  <c r="F172" i="44"/>
  <c r="O171" i="44"/>
  <c r="L171" i="44"/>
  <c r="I171" i="44"/>
  <c r="F171" i="44"/>
  <c r="O170" i="44"/>
  <c r="L170" i="44"/>
  <c r="I170" i="44"/>
  <c r="F170" i="44"/>
  <c r="O169" i="44"/>
  <c r="L169" i="44"/>
  <c r="I169" i="44"/>
  <c r="F169" i="44"/>
  <c r="O168" i="44"/>
  <c r="L168" i="44"/>
  <c r="C168" i="44" s="1"/>
  <c r="I168" i="44"/>
  <c r="F168" i="44"/>
  <c r="O167" i="44"/>
  <c r="O166" i="44" s="1"/>
  <c r="L167" i="44"/>
  <c r="I167" i="44"/>
  <c r="F167" i="44"/>
  <c r="F166" i="44" s="1"/>
  <c r="N166" i="44"/>
  <c r="N165" i="44" s="1"/>
  <c r="M166" i="44"/>
  <c r="K166" i="44"/>
  <c r="J166" i="44"/>
  <c r="H166" i="44"/>
  <c r="H165" i="44" s="1"/>
  <c r="G166" i="44"/>
  <c r="E166" i="44"/>
  <c r="E165" i="44" s="1"/>
  <c r="D166" i="44"/>
  <c r="D165" i="44" s="1"/>
  <c r="M165" i="44"/>
  <c r="K165" i="44"/>
  <c r="J165" i="44"/>
  <c r="G165" i="44"/>
  <c r="O164" i="44"/>
  <c r="L164" i="44"/>
  <c r="C164" i="44" s="1"/>
  <c r="I164" i="44"/>
  <c r="F164" i="44"/>
  <c r="O163" i="44"/>
  <c r="L163" i="44"/>
  <c r="C163" i="44" s="1"/>
  <c r="I163" i="44"/>
  <c r="F163" i="44"/>
  <c r="O162" i="44"/>
  <c r="L162" i="44"/>
  <c r="I162" i="44"/>
  <c r="F162" i="44"/>
  <c r="O161" i="44"/>
  <c r="L161" i="44"/>
  <c r="L160" i="44" s="1"/>
  <c r="I161" i="44"/>
  <c r="F161" i="44"/>
  <c r="O160" i="44"/>
  <c r="N160" i="44"/>
  <c r="M160" i="44"/>
  <c r="K160" i="44"/>
  <c r="J160" i="44"/>
  <c r="H160" i="44"/>
  <c r="G160" i="44"/>
  <c r="F160" i="44"/>
  <c r="E160" i="44"/>
  <c r="D160" i="44"/>
  <c r="O159" i="44"/>
  <c r="L159" i="44"/>
  <c r="I159" i="44"/>
  <c r="C159" i="44" s="1"/>
  <c r="F159" i="44"/>
  <c r="O158" i="44"/>
  <c r="L158" i="44"/>
  <c r="I158" i="44"/>
  <c r="F158" i="44"/>
  <c r="O157" i="44"/>
  <c r="L157" i="44"/>
  <c r="I157" i="44"/>
  <c r="F157" i="44"/>
  <c r="O156" i="44"/>
  <c r="L156" i="44"/>
  <c r="C156" i="44" s="1"/>
  <c r="I156" i="44"/>
  <c r="F156" i="44"/>
  <c r="O155" i="44"/>
  <c r="L155" i="44"/>
  <c r="C155" i="44" s="1"/>
  <c r="I155" i="44"/>
  <c r="F155" i="44"/>
  <c r="O154" i="44"/>
  <c r="L154" i="44"/>
  <c r="I154" i="44"/>
  <c r="F154" i="44"/>
  <c r="O153" i="44"/>
  <c r="L153" i="44"/>
  <c r="I153" i="44"/>
  <c r="F153" i="44"/>
  <c r="O152" i="44"/>
  <c r="L152" i="44"/>
  <c r="I152" i="44"/>
  <c r="F152" i="44"/>
  <c r="F151" i="44" s="1"/>
  <c r="N151" i="44"/>
  <c r="M151" i="44"/>
  <c r="K151" i="44"/>
  <c r="J151" i="44"/>
  <c r="H151" i="44"/>
  <c r="H130" i="44" s="1"/>
  <c r="G151" i="44"/>
  <c r="E151" i="44"/>
  <c r="D151" i="44"/>
  <c r="O150" i="44"/>
  <c r="L150" i="44"/>
  <c r="I150" i="44"/>
  <c r="F150" i="44"/>
  <c r="O149" i="44"/>
  <c r="L149" i="44"/>
  <c r="I149" i="44"/>
  <c r="F149" i="44"/>
  <c r="O148" i="44"/>
  <c r="L148" i="44"/>
  <c r="I148" i="44"/>
  <c r="F148" i="44"/>
  <c r="O147" i="44"/>
  <c r="O144" i="44" s="1"/>
  <c r="L147" i="44"/>
  <c r="I147" i="44"/>
  <c r="F147" i="44"/>
  <c r="C147" i="44"/>
  <c r="O146" i="44"/>
  <c r="L146" i="44"/>
  <c r="I146" i="44"/>
  <c r="F146" i="44"/>
  <c r="C146" i="44" s="1"/>
  <c r="O145" i="44"/>
  <c r="L145" i="44"/>
  <c r="I145" i="44"/>
  <c r="F145" i="44"/>
  <c r="F144" i="44" s="1"/>
  <c r="N144" i="44"/>
  <c r="M144" i="44"/>
  <c r="K144" i="44"/>
  <c r="J144" i="44"/>
  <c r="H144" i="44"/>
  <c r="G144" i="44"/>
  <c r="E144" i="44"/>
  <c r="D144" i="44"/>
  <c r="O143" i="44"/>
  <c r="L143" i="44"/>
  <c r="I143" i="44"/>
  <c r="F143" i="44"/>
  <c r="O142" i="44"/>
  <c r="L142" i="44"/>
  <c r="L141" i="44" s="1"/>
  <c r="I142" i="44"/>
  <c r="F142" i="44"/>
  <c r="N141" i="44"/>
  <c r="M141" i="44"/>
  <c r="M130" i="44" s="1"/>
  <c r="K141" i="44"/>
  <c r="J141" i="44"/>
  <c r="H141" i="44"/>
  <c r="G141" i="44"/>
  <c r="E141" i="44"/>
  <c r="D141" i="44"/>
  <c r="O140" i="44"/>
  <c r="L140" i="44"/>
  <c r="I140" i="44"/>
  <c r="F140" i="44"/>
  <c r="O139" i="44"/>
  <c r="O136" i="44" s="1"/>
  <c r="L139" i="44"/>
  <c r="I139" i="44"/>
  <c r="F139" i="44"/>
  <c r="C139" i="44"/>
  <c r="O138" i="44"/>
  <c r="L138" i="44"/>
  <c r="I138" i="44"/>
  <c r="F138" i="44"/>
  <c r="C138" i="44" s="1"/>
  <c r="O137" i="44"/>
  <c r="L137" i="44"/>
  <c r="L136" i="44" s="1"/>
  <c r="I137" i="44"/>
  <c r="F137" i="44"/>
  <c r="F136" i="44" s="1"/>
  <c r="N136" i="44"/>
  <c r="M136" i="44"/>
  <c r="K136" i="44"/>
  <c r="J136" i="44"/>
  <c r="H136" i="44"/>
  <c r="G136" i="44"/>
  <c r="E136" i="44"/>
  <c r="D136" i="44"/>
  <c r="O135" i="44"/>
  <c r="L135" i="44"/>
  <c r="I135" i="44"/>
  <c r="F135" i="44"/>
  <c r="O134" i="44"/>
  <c r="L134" i="44"/>
  <c r="I134" i="44"/>
  <c r="F134" i="44"/>
  <c r="O133" i="44"/>
  <c r="L133" i="44"/>
  <c r="I133" i="44"/>
  <c r="F133" i="44"/>
  <c r="O132" i="44"/>
  <c r="L132" i="44"/>
  <c r="I132" i="44"/>
  <c r="F132" i="44"/>
  <c r="F131" i="44" s="1"/>
  <c r="O131" i="44"/>
  <c r="N131" i="44"/>
  <c r="M131" i="44"/>
  <c r="K131" i="44"/>
  <c r="J131" i="44"/>
  <c r="H131" i="44"/>
  <c r="G131" i="44"/>
  <c r="G130" i="44" s="1"/>
  <c r="E131" i="44"/>
  <c r="D131" i="44"/>
  <c r="D130" i="44"/>
  <c r="O129" i="44"/>
  <c r="L129" i="44"/>
  <c r="L128" i="44" s="1"/>
  <c r="I129" i="44"/>
  <c r="F129" i="44"/>
  <c r="O128" i="44"/>
  <c r="N128" i="44"/>
  <c r="M128" i="44"/>
  <c r="K128" i="44"/>
  <c r="J128" i="44"/>
  <c r="H128" i="44"/>
  <c r="G128" i="44"/>
  <c r="F128" i="44"/>
  <c r="E128" i="44"/>
  <c r="D128" i="44"/>
  <c r="O127" i="44"/>
  <c r="L127" i="44"/>
  <c r="I127" i="44"/>
  <c r="F127" i="44"/>
  <c r="C127" i="44"/>
  <c r="O126" i="44"/>
  <c r="L126" i="44"/>
  <c r="I126" i="44"/>
  <c r="F126" i="44"/>
  <c r="C126" i="44" s="1"/>
  <c r="O125" i="44"/>
  <c r="L125" i="44"/>
  <c r="I125" i="44"/>
  <c r="F125" i="44"/>
  <c r="O124" i="44"/>
  <c r="L124" i="44"/>
  <c r="I124" i="44"/>
  <c r="F124" i="44"/>
  <c r="O123" i="44"/>
  <c r="L123" i="44"/>
  <c r="I123" i="44"/>
  <c r="F123" i="44"/>
  <c r="N122" i="44"/>
  <c r="M122" i="44"/>
  <c r="L122" i="44"/>
  <c r="K122" i="44"/>
  <c r="J122" i="44"/>
  <c r="H122" i="44"/>
  <c r="G122" i="44"/>
  <c r="E122" i="44"/>
  <c r="D122" i="44"/>
  <c r="O121" i="44"/>
  <c r="L121" i="44"/>
  <c r="I121" i="44"/>
  <c r="F121" i="44"/>
  <c r="O120" i="44"/>
  <c r="L120" i="44"/>
  <c r="C120" i="44" s="1"/>
  <c r="I120" i="44"/>
  <c r="F120" i="44"/>
  <c r="O119" i="44"/>
  <c r="L119" i="44"/>
  <c r="C119" i="44" s="1"/>
  <c r="I119" i="44"/>
  <c r="F119" i="44"/>
  <c r="O118" i="44"/>
  <c r="L118" i="44"/>
  <c r="I118" i="44"/>
  <c r="F118" i="44"/>
  <c r="O117" i="44"/>
  <c r="L117" i="44"/>
  <c r="I117" i="44"/>
  <c r="F117" i="44"/>
  <c r="N116" i="44"/>
  <c r="M116" i="44"/>
  <c r="K116" i="44"/>
  <c r="J116" i="44"/>
  <c r="H116" i="44"/>
  <c r="G116" i="44"/>
  <c r="E116" i="44"/>
  <c r="D116" i="44"/>
  <c r="O115" i="44"/>
  <c r="O112" i="44" s="1"/>
  <c r="L115" i="44"/>
  <c r="I115" i="44"/>
  <c r="F115" i="44"/>
  <c r="C115" i="44"/>
  <c r="O114" i="44"/>
  <c r="L114" i="44"/>
  <c r="I114" i="44"/>
  <c r="F114" i="44"/>
  <c r="O113" i="44"/>
  <c r="L113" i="44"/>
  <c r="L112" i="44" s="1"/>
  <c r="I113" i="44"/>
  <c r="F113" i="44"/>
  <c r="N112" i="44"/>
  <c r="M112" i="44"/>
  <c r="K112" i="44"/>
  <c r="J112" i="44"/>
  <c r="H112" i="44"/>
  <c r="G112" i="44"/>
  <c r="E112" i="44"/>
  <c r="D112" i="44"/>
  <c r="O111" i="44"/>
  <c r="L111" i="44"/>
  <c r="I111" i="44"/>
  <c r="F111" i="44"/>
  <c r="C111" i="44" s="1"/>
  <c r="O110" i="44"/>
  <c r="L110" i="44"/>
  <c r="I110" i="44"/>
  <c r="F110" i="44"/>
  <c r="O109" i="44"/>
  <c r="L109" i="44"/>
  <c r="I109" i="44"/>
  <c r="C109" i="44" s="1"/>
  <c r="F109" i="44"/>
  <c r="O108" i="44"/>
  <c r="L108" i="44"/>
  <c r="I108" i="44"/>
  <c r="F108" i="44"/>
  <c r="O107" i="44"/>
  <c r="L107" i="44"/>
  <c r="I107" i="44"/>
  <c r="F107" i="44"/>
  <c r="O106" i="44"/>
  <c r="L106" i="44"/>
  <c r="I106" i="44"/>
  <c r="F106" i="44"/>
  <c r="O105" i="44"/>
  <c r="L105" i="44"/>
  <c r="I105" i="44"/>
  <c r="F105" i="44"/>
  <c r="O104" i="44"/>
  <c r="L104" i="44"/>
  <c r="C104" i="44" s="1"/>
  <c r="I104" i="44"/>
  <c r="F104" i="44"/>
  <c r="N103" i="44"/>
  <c r="M103" i="44"/>
  <c r="M83" i="44" s="1"/>
  <c r="K103" i="44"/>
  <c r="J103" i="44"/>
  <c r="H103" i="44"/>
  <c r="G103" i="44"/>
  <c r="E103" i="44"/>
  <c r="D103" i="44"/>
  <c r="O102" i="44"/>
  <c r="L102" i="44"/>
  <c r="I102" i="44"/>
  <c r="F102" i="44"/>
  <c r="O101" i="44"/>
  <c r="L101" i="44"/>
  <c r="I101" i="44"/>
  <c r="F101" i="44"/>
  <c r="O100" i="44"/>
  <c r="L100" i="44"/>
  <c r="C100" i="44" s="1"/>
  <c r="I100" i="44"/>
  <c r="F100" i="44"/>
  <c r="O99" i="44"/>
  <c r="L99" i="44"/>
  <c r="C99" i="44" s="1"/>
  <c r="I99" i="44"/>
  <c r="F99" i="44"/>
  <c r="O98" i="44"/>
  <c r="L98" i="44"/>
  <c r="I98" i="44"/>
  <c r="F98" i="44"/>
  <c r="O97" i="44"/>
  <c r="L97" i="44"/>
  <c r="I97" i="44"/>
  <c r="F97" i="44"/>
  <c r="O96" i="44"/>
  <c r="L96" i="44"/>
  <c r="I96" i="44"/>
  <c r="F96" i="44"/>
  <c r="F95" i="44" s="1"/>
  <c r="N95" i="44"/>
  <c r="M95" i="44"/>
  <c r="K95" i="44"/>
  <c r="J95" i="44"/>
  <c r="H95" i="44"/>
  <c r="H83" i="44" s="1"/>
  <c r="G95" i="44"/>
  <c r="E95" i="44"/>
  <c r="D95" i="44"/>
  <c r="O94" i="44"/>
  <c r="L94" i="44"/>
  <c r="I94" i="44"/>
  <c r="F94" i="44"/>
  <c r="O93" i="44"/>
  <c r="L93" i="44"/>
  <c r="I93" i="44"/>
  <c r="F93" i="44"/>
  <c r="O92" i="44"/>
  <c r="L92" i="44"/>
  <c r="I92" i="44"/>
  <c r="F92" i="44"/>
  <c r="O91" i="44"/>
  <c r="O89" i="44" s="1"/>
  <c r="L91" i="44"/>
  <c r="I91" i="44"/>
  <c r="F91" i="44"/>
  <c r="C91" i="44"/>
  <c r="O90" i="44"/>
  <c r="L90" i="44"/>
  <c r="I90" i="44"/>
  <c r="I89" i="44" s="1"/>
  <c r="F90" i="44"/>
  <c r="C90" i="44" s="1"/>
  <c r="N89" i="44"/>
  <c r="M89" i="44"/>
  <c r="K89" i="44"/>
  <c r="J89" i="44"/>
  <c r="H89" i="44"/>
  <c r="G89" i="44"/>
  <c r="E89" i="44"/>
  <c r="D89" i="44"/>
  <c r="O88" i="44"/>
  <c r="L88" i="44"/>
  <c r="I88" i="44"/>
  <c r="F88" i="44"/>
  <c r="O87" i="44"/>
  <c r="L87" i="44"/>
  <c r="I87" i="44"/>
  <c r="F87" i="44"/>
  <c r="O86" i="44"/>
  <c r="L86" i="44"/>
  <c r="I86" i="44"/>
  <c r="F86" i="44"/>
  <c r="O85" i="44"/>
  <c r="O84" i="44" s="1"/>
  <c r="L85" i="44"/>
  <c r="I85" i="44"/>
  <c r="I84" i="44" s="1"/>
  <c r="F85" i="44"/>
  <c r="C85" i="44"/>
  <c r="N84" i="44"/>
  <c r="M84" i="44"/>
  <c r="K84" i="44"/>
  <c r="J84" i="44"/>
  <c r="H84" i="44"/>
  <c r="G84" i="44"/>
  <c r="E84" i="44"/>
  <c r="E83" i="44" s="1"/>
  <c r="D84" i="44"/>
  <c r="O82" i="44"/>
  <c r="L82" i="44"/>
  <c r="I82" i="44"/>
  <c r="F82" i="44"/>
  <c r="O81" i="44"/>
  <c r="L81" i="44"/>
  <c r="I81" i="44"/>
  <c r="I80" i="44" s="1"/>
  <c r="F81" i="44"/>
  <c r="O80" i="44"/>
  <c r="N80" i="44"/>
  <c r="M80" i="44"/>
  <c r="K80" i="44"/>
  <c r="J80" i="44"/>
  <c r="H80" i="44"/>
  <c r="G80" i="44"/>
  <c r="F80" i="44"/>
  <c r="E80" i="44"/>
  <c r="O79" i="44"/>
  <c r="L79" i="44"/>
  <c r="I79" i="44"/>
  <c r="F79" i="44"/>
  <c r="O78" i="44"/>
  <c r="O77" i="44" s="1"/>
  <c r="L78" i="44"/>
  <c r="I78" i="44"/>
  <c r="C78" i="44" s="1"/>
  <c r="F78" i="44"/>
  <c r="F77" i="44" s="1"/>
  <c r="N77" i="44"/>
  <c r="M77" i="44"/>
  <c r="M76" i="44" s="1"/>
  <c r="K77" i="44"/>
  <c r="J77" i="44"/>
  <c r="H77" i="44"/>
  <c r="G77" i="44"/>
  <c r="G76" i="44" s="1"/>
  <c r="E77" i="44"/>
  <c r="D77" i="44"/>
  <c r="O76" i="44"/>
  <c r="N76" i="44"/>
  <c r="J76" i="44"/>
  <c r="O74" i="44"/>
  <c r="L74" i="44"/>
  <c r="I74" i="44"/>
  <c r="F74" i="44"/>
  <c r="O73" i="44"/>
  <c r="L73" i="44"/>
  <c r="I73" i="44"/>
  <c r="C73" i="44" s="1"/>
  <c r="F73" i="44"/>
  <c r="O72" i="44"/>
  <c r="L72" i="44"/>
  <c r="I72" i="44"/>
  <c r="F72" i="44"/>
  <c r="O71" i="44"/>
  <c r="L71" i="44"/>
  <c r="I71" i="44"/>
  <c r="F71" i="44"/>
  <c r="O70" i="44"/>
  <c r="O69" i="44" s="1"/>
  <c r="L70" i="44"/>
  <c r="I70" i="44"/>
  <c r="F70" i="44"/>
  <c r="N69" i="44"/>
  <c r="M69" i="44"/>
  <c r="K69" i="44"/>
  <c r="J69" i="44"/>
  <c r="H69" i="44"/>
  <c r="H67" i="44" s="1"/>
  <c r="G69" i="44"/>
  <c r="G67" i="44" s="1"/>
  <c r="E69" i="44"/>
  <c r="E67" i="44" s="1"/>
  <c r="D69" i="44"/>
  <c r="D67" i="44" s="1"/>
  <c r="O68" i="44"/>
  <c r="L68" i="44"/>
  <c r="I68" i="44"/>
  <c r="F68" i="44"/>
  <c r="N67" i="44"/>
  <c r="M67" i="44"/>
  <c r="K67" i="44"/>
  <c r="J67" i="44"/>
  <c r="O66" i="44"/>
  <c r="L66" i="44"/>
  <c r="I66" i="44"/>
  <c r="F66" i="44"/>
  <c r="O65" i="44"/>
  <c r="L65" i="44"/>
  <c r="I65" i="44"/>
  <c r="F65" i="44"/>
  <c r="O64" i="44"/>
  <c r="L64" i="44"/>
  <c r="I64" i="44"/>
  <c r="F64" i="44"/>
  <c r="O63" i="44"/>
  <c r="L63" i="44"/>
  <c r="C63" i="44" s="1"/>
  <c r="I63" i="44"/>
  <c r="F63" i="44"/>
  <c r="O62" i="44"/>
  <c r="L62" i="44"/>
  <c r="C62" i="44" s="1"/>
  <c r="I62" i="44"/>
  <c r="F62" i="44"/>
  <c r="O61" i="44"/>
  <c r="L61" i="44"/>
  <c r="I61" i="44"/>
  <c r="F61" i="44"/>
  <c r="O60" i="44"/>
  <c r="L60" i="44"/>
  <c r="I60" i="44"/>
  <c r="F60" i="44"/>
  <c r="O59" i="44"/>
  <c r="O58" i="44" s="1"/>
  <c r="O54" i="44" s="1"/>
  <c r="L59" i="44"/>
  <c r="I59" i="44"/>
  <c r="F59" i="44"/>
  <c r="C59" i="44"/>
  <c r="N58" i="44"/>
  <c r="N54" i="44" s="1"/>
  <c r="N53" i="44" s="1"/>
  <c r="M58" i="44"/>
  <c r="K58" i="44"/>
  <c r="J58" i="44"/>
  <c r="J54" i="44" s="1"/>
  <c r="J53" i="44" s="1"/>
  <c r="H58" i="44"/>
  <c r="G58" i="44"/>
  <c r="E58" i="44"/>
  <c r="D58" i="44"/>
  <c r="D54" i="44" s="1"/>
  <c r="D53" i="44" s="1"/>
  <c r="O57" i="44"/>
  <c r="L57" i="44"/>
  <c r="I57" i="44"/>
  <c r="F57" i="44"/>
  <c r="C57" i="44" s="1"/>
  <c r="O56" i="44"/>
  <c r="L56" i="44"/>
  <c r="L55" i="44" s="1"/>
  <c r="I56" i="44"/>
  <c r="I55" i="44" s="1"/>
  <c r="F56" i="44"/>
  <c r="O55" i="44"/>
  <c r="N55" i="44"/>
  <c r="M55" i="44"/>
  <c r="M54" i="44" s="1"/>
  <c r="K55" i="44"/>
  <c r="K54" i="44" s="1"/>
  <c r="J55" i="44"/>
  <c r="H55" i="44"/>
  <c r="G55" i="44"/>
  <c r="F55" i="44"/>
  <c r="E55" i="44"/>
  <c r="E54" i="44" s="1"/>
  <c r="D55" i="44"/>
  <c r="H54" i="44"/>
  <c r="O47" i="44"/>
  <c r="C47" i="44" s="1"/>
  <c r="O46" i="44"/>
  <c r="N45" i="44"/>
  <c r="M45" i="44"/>
  <c r="L44" i="44"/>
  <c r="L43" i="44" s="1"/>
  <c r="I44" i="44"/>
  <c r="F44" i="44"/>
  <c r="K43" i="44"/>
  <c r="J43" i="44"/>
  <c r="I43" i="44"/>
  <c r="H43" i="44"/>
  <c r="H20" i="44" s="1"/>
  <c r="G43" i="44"/>
  <c r="E43" i="44"/>
  <c r="D43" i="44"/>
  <c r="F42" i="44"/>
  <c r="E41" i="44"/>
  <c r="D41" i="44"/>
  <c r="L40" i="44"/>
  <c r="C40" i="44" s="1"/>
  <c r="L39" i="44"/>
  <c r="C39" i="44" s="1"/>
  <c r="L38" i="44"/>
  <c r="C38" i="44" s="1"/>
  <c r="L37" i="44"/>
  <c r="C37" i="44" s="1"/>
  <c r="K36" i="44"/>
  <c r="J36" i="44"/>
  <c r="L35" i="44"/>
  <c r="C35" i="44" s="1"/>
  <c r="L34" i="44"/>
  <c r="C34" i="44" s="1"/>
  <c r="L33" i="44"/>
  <c r="C33" i="44" s="1"/>
  <c r="K33" i="44"/>
  <c r="J33" i="44"/>
  <c r="L32" i="44"/>
  <c r="K31" i="44"/>
  <c r="J31" i="44"/>
  <c r="L30" i="44"/>
  <c r="C30" i="44" s="1"/>
  <c r="L29" i="44"/>
  <c r="C29" i="44" s="1"/>
  <c r="L28" i="44"/>
  <c r="L27" i="44" s="1"/>
  <c r="C28" i="44"/>
  <c r="K27" i="44"/>
  <c r="J27" i="44"/>
  <c r="C27" i="44"/>
  <c r="F25" i="44"/>
  <c r="C25" i="44" s="1"/>
  <c r="I24" i="44"/>
  <c r="F24" i="44"/>
  <c r="O23" i="44"/>
  <c r="L23" i="44"/>
  <c r="I23" i="44"/>
  <c r="F23" i="44"/>
  <c r="O22" i="44"/>
  <c r="O21" i="44" s="1"/>
  <c r="L22" i="44"/>
  <c r="L21" i="44" s="1"/>
  <c r="I22" i="44"/>
  <c r="I21" i="44" s="1"/>
  <c r="F22" i="44"/>
  <c r="N21" i="44"/>
  <c r="M21" i="44"/>
  <c r="M289" i="44" s="1"/>
  <c r="M288" i="44" s="1"/>
  <c r="K21" i="44"/>
  <c r="K289" i="44" s="1"/>
  <c r="K288" i="44" s="1"/>
  <c r="J21" i="44"/>
  <c r="H21" i="44"/>
  <c r="H289" i="44" s="1"/>
  <c r="H288" i="44" s="1"/>
  <c r="G21" i="44"/>
  <c r="E21" i="44"/>
  <c r="E289" i="44" s="1"/>
  <c r="D21" i="44"/>
  <c r="D289" i="44" s="1"/>
  <c r="D288" i="44" s="1"/>
  <c r="E20" i="44"/>
  <c r="O298" i="43"/>
  <c r="L298" i="43"/>
  <c r="I298" i="43"/>
  <c r="F298" i="43"/>
  <c r="O297" i="43"/>
  <c r="L297" i="43"/>
  <c r="I297" i="43"/>
  <c r="F297" i="43"/>
  <c r="O296" i="43"/>
  <c r="L296" i="43"/>
  <c r="I296" i="43"/>
  <c r="F296" i="43"/>
  <c r="O295" i="43"/>
  <c r="L295" i="43"/>
  <c r="I295" i="43"/>
  <c r="C295" i="43" s="1"/>
  <c r="F295" i="43"/>
  <c r="O294" i="43"/>
  <c r="L294" i="43"/>
  <c r="I294" i="43"/>
  <c r="F294" i="43"/>
  <c r="O293" i="43"/>
  <c r="L293" i="43"/>
  <c r="I293" i="43"/>
  <c r="C293" i="43" s="1"/>
  <c r="F293" i="43"/>
  <c r="O292" i="43"/>
  <c r="L292" i="43"/>
  <c r="I292" i="43"/>
  <c r="F292" i="43"/>
  <c r="O291" i="43"/>
  <c r="O290" i="43" s="1"/>
  <c r="L291" i="43"/>
  <c r="C291" i="43" s="1"/>
  <c r="I291" i="43"/>
  <c r="F291" i="43"/>
  <c r="N290" i="43"/>
  <c r="M290" i="43"/>
  <c r="K290" i="43"/>
  <c r="J290" i="43"/>
  <c r="H290" i="43"/>
  <c r="G290" i="43"/>
  <c r="F290" i="43"/>
  <c r="E290" i="43"/>
  <c r="D290" i="43"/>
  <c r="O285" i="43"/>
  <c r="L285" i="43"/>
  <c r="I285" i="43"/>
  <c r="C285" i="43" s="1"/>
  <c r="F285" i="43"/>
  <c r="O284" i="43"/>
  <c r="L284" i="43"/>
  <c r="L283" i="43" s="1"/>
  <c r="I284" i="43"/>
  <c r="I283" i="43" s="1"/>
  <c r="F284" i="43"/>
  <c r="O283" i="43"/>
  <c r="N283" i="43"/>
  <c r="M283" i="43"/>
  <c r="K283" i="43"/>
  <c r="J283" i="43"/>
  <c r="H283" i="43"/>
  <c r="G283" i="43"/>
  <c r="E283" i="43"/>
  <c r="D283" i="43"/>
  <c r="O282" i="43"/>
  <c r="L282" i="43"/>
  <c r="L281" i="43" s="1"/>
  <c r="I282" i="43"/>
  <c r="F282" i="43"/>
  <c r="O281" i="43"/>
  <c r="N281" i="43"/>
  <c r="M281" i="43"/>
  <c r="K281" i="43"/>
  <c r="J281" i="43"/>
  <c r="I281" i="43"/>
  <c r="H281" i="43"/>
  <c r="G281" i="43"/>
  <c r="E281" i="43"/>
  <c r="D281" i="43"/>
  <c r="O280" i="43"/>
  <c r="L280" i="43"/>
  <c r="I280" i="43"/>
  <c r="F280" i="43"/>
  <c r="O279" i="43"/>
  <c r="L279" i="43"/>
  <c r="I279" i="43"/>
  <c r="F279" i="43"/>
  <c r="C279" i="43" s="1"/>
  <c r="O278" i="43"/>
  <c r="L278" i="43"/>
  <c r="I278" i="43"/>
  <c r="F278" i="43"/>
  <c r="O277" i="43"/>
  <c r="L277" i="43"/>
  <c r="L276" i="43" s="1"/>
  <c r="I277" i="43"/>
  <c r="F277" i="43"/>
  <c r="N276" i="43"/>
  <c r="M276" i="43"/>
  <c r="K276" i="43"/>
  <c r="J276" i="43"/>
  <c r="H276" i="43"/>
  <c r="G276" i="43"/>
  <c r="E276" i="43"/>
  <c r="D276" i="43"/>
  <c r="O275" i="43"/>
  <c r="L275" i="43"/>
  <c r="I275" i="43"/>
  <c r="F275" i="43"/>
  <c r="C275" i="43"/>
  <c r="O274" i="43"/>
  <c r="L274" i="43"/>
  <c r="I274" i="43"/>
  <c r="F274" i="43"/>
  <c r="O273" i="43"/>
  <c r="O272" i="43" s="1"/>
  <c r="L273" i="43"/>
  <c r="I273" i="43"/>
  <c r="I272" i="43" s="1"/>
  <c r="F273" i="43"/>
  <c r="N272" i="43"/>
  <c r="M272" i="43"/>
  <c r="L272" i="43"/>
  <c r="K272" i="43"/>
  <c r="K270" i="43" s="1"/>
  <c r="J272" i="43"/>
  <c r="H272" i="43"/>
  <c r="G272" i="43"/>
  <c r="G270" i="43" s="1"/>
  <c r="E272" i="43"/>
  <c r="E270" i="43" s="1"/>
  <c r="E269" i="43" s="1"/>
  <c r="D272" i="43"/>
  <c r="O271" i="43"/>
  <c r="L271" i="43"/>
  <c r="I271" i="43"/>
  <c r="C271" i="43" s="1"/>
  <c r="F271" i="43"/>
  <c r="J270" i="43"/>
  <c r="J269" i="43" s="1"/>
  <c r="D270" i="43"/>
  <c r="D269" i="43" s="1"/>
  <c r="O268" i="43"/>
  <c r="L268" i="43"/>
  <c r="I268" i="43"/>
  <c r="F268" i="43"/>
  <c r="O267" i="43"/>
  <c r="L267" i="43"/>
  <c r="I267" i="43"/>
  <c r="F267" i="43"/>
  <c r="C267" i="43"/>
  <c r="O266" i="43"/>
  <c r="L266" i="43"/>
  <c r="I266" i="43"/>
  <c r="F266" i="43"/>
  <c r="O265" i="43"/>
  <c r="L265" i="43"/>
  <c r="I265" i="43"/>
  <c r="I264" i="43" s="1"/>
  <c r="F265" i="43"/>
  <c r="N264" i="43"/>
  <c r="M264" i="43"/>
  <c r="L264" i="43"/>
  <c r="K264" i="43"/>
  <c r="K259" i="43" s="1"/>
  <c r="J264" i="43"/>
  <c r="H264" i="43"/>
  <c r="G264" i="43"/>
  <c r="E264" i="43"/>
  <c r="D264" i="43"/>
  <c r="O263" i="43"/>
  <c r="L263" i="43"/>
  <c r="I263" i="43"/>
  <c r="C263" i="43" s="1"/>
  <c r="F263" i="43"/>
  <c r="O262" i="43"/>
  <c r="L262" i="43"/>
  <c r="I262" i="43"/>
  <c r="F262" i="43"/>
  <c r="O261" i="43"/>
  <c r="L261" i="43"/>
  <c r="L260" i="43" s="1"/>
  <c r="I261" i="43"/>
  <c r="F261" i="43"/>
  <c r="N260" i="43"/>
  <c r="N259" i="43" s="1"/>
  <c r="M260" i="43"/>
  <c r="M259" i="43" s="1"/>
  <c r="K260" i="43"/>
  <c r="J260" i="43"/>
  <c r="J259" i="43" s="1"/>
  <c r="H260" i="43"/>
  <c r="H259" i="43" s="1"/>
  <c r="G260" i="43"/>
  <c r="E260" i="43"/>
  <c r="D260" i="43"/>
  <c r="D259" i="43" s="1"/>
  <c r="G259" i="43"/>
  <c r="E259" i="43"/>
  <c r="O258" i="43"/>
  <c r="L258" i="43"/>
  <c r="I258" i="43"/>
  <c r="F258" i="43"/>
  <c r="O257" i="43"/>
  <c r="L257" i="43"/>
  <c r="I257" i="43"/>
  <c r="F257" i="43"/>
  <c r="C257" i="43" s="1"/>
  <c r="O256" i="43"/>
  <c r="L256" i="43"/>
  <c r="I256" i="43"/>
  <c r="F256" i="43"/>
  <c r="O255" i="43"/>
  <c r="L255" i="43"/>
  <c r="I255" i="43"/>
  <c r="F255" i="43"/>
  <c r="C255" i="43" s="1"/>
  <c r="O254" i="43"/>
  <c r="L254" i="43"/>
  <c r="I254" i="43"/>
  <c r="F254" i="43"/>
  <c r="O253" i="43"/>
  <c r="L253" i="43"/>
  <c r="L252" i="43" s="1"/>
  <c r="I253" i="43"/>
  <c r="F253" i="43"/>
  <c r="N252" i="43"/>
  <c r="N251" i="43" s="1"/>
  <c r="M252" i="43"/>
  <c r="K252" i="43"/>
  <c r="J252" i="43"/>
  <c r="J251" i="43" s="1"/>
  <c r="H252" i="43"/>
  <c r="H251" i="43" s="1"/>
  <c r="G252" i="43"/>
  <c r="E252" i="43"/>
  <c r="D252" i="43"/>
  <c r="D251" i="43" s="1"/>
  <c r="M251" i="43"/>
  <c r="K251" i="43"/>
  <c r="G251" i="43"/>
  <c r="E251" i="43"/>
  <c r="O250" i="43"/>
  <c r="L250" i="43"/>
  <c r="I250" i="43"/>
  <c r="F250" i="43"/>
  <c r="O249" i="43"/>
  <c r="L249" i="43"/>
  <c r="I249" i="43"/>
  <c r="F249" i="43"/>
  <c r="O248" i="43"/>
  <c r="L248" i="43"/>
  <c r="I248" i="43"/>
  <c r="F248" i="43"/>
  <c r="O247" i="43"/>
  <c r="O246" i="43" s="1"/>
  <c r="L247" i="43"/>
  <c r="I247" i="43"/>
  <c r="F247" i="43"/>
  <c r="N246" i="43"/>
  <c r="M246" i="43"/>
  <c r="K246" i="43"/>
  <c r="J246" i="43"/>
  <c r="H246" i="43"/>
  <c r="G246" i="43"/>
  <c r="E246" i="43"/>
  <c r="D246" i="43"/>
  <c r="O245" i="43"/>
  <c r="L245" i="43"/>
  <c r="I245" i="43"/>
  <c r="F245" i="43"/>
  <c r="C245" i="43"/>
  <c r="O244" i="43"/>
  <c r="L244" i="43"/>
  <c r="I244" i="43"/>
  <c r="F244" i="43"/>
  <c r="C244" i="43" s="1"/>
  <c r="O243" i="43"/>
  <c r="L243" i="43"/>
  <c r="I243" i="43"/>
  <c r="F243" i="43"/>
  <c r="C243" i="43" s="1"/>
  <c r="O242" i="43"/>
  <c r="L242" i="43"/>
  <c r="I242" i="43"/>
  <c r="F242" i="43"/>
  <c r="O241" i="43"/>
  <c r="L241" i="43"/>
  <c r="I241" i="43"/>
  <c r="C241" i="43" s="1"/>
  <c r="F241" i="43"/>
  <c r="O240" i="43"/>
  <c r="L240" i="43"/>
  <c r="I240" i="43"/>
  <c r="F240" i="43"/>
  <c r="O239" i="43"/>
  <c r="L239" i="43"/>
  <c r="I239" i="43"/>
  <c r="F239" i="43"/>
  <c r="N238" i="43"/>
  <c r="M238" i="43"/>
  <c r="K238" i="43"/>
  <c r="J238" i="43"/>
  <c r="H238" i="43"/>
  <c r="G238" i="43"/>
  <c r="E238" i="43"/>
  <c r="D238" i="43"/>
  <c r="O237" i="43"/>
  <c r="L237" i="43"/>
  <c r="I237" i="43"/>
  <c r="C237" i="43" s="1"/>
  <c r="F237" i="43"/>
  <c r="O236" i="43"/>
  <c r="L236" i="43"/>
  <c r="L235" i="43" s="1"/>
  <c r="I236" i="43"/>
  <c r="I235" i="43" s="1"/>
  <c r="F236" i="43"/>
  <c r="O235" i="43"/>
  <c r="N235" i="43"/>
  <c r="M235" i="43"/>
  <c r="K235" i="43"/>
  <c r="J235" i="43"/>
  <c r="H235" i="43"/>
  <c r="G235" i="43"/>
  <c r="E235" i="43"/>
  <c r="D235" i="43"/>
  <c r="O234" i="43"/>
  <c r="L234" i="43"/>
  <c r="L233" i="43" s="1"/>
  <c r="I234" i="43"/>
  <c r="I233" i="43" s="1"/>
  <c r="F234" i="43"/>
  <c r="O233" i="43"/>
  <c r="N233" i="43"/>
  <c r="M233" i="43"/>
  <c r="K233" i="43"/>
  <c r="J233" i="43"/>
  <c r="H233" i="43"/>
  <c r="G233" i="43"/>
  <c r="G231" i="43" s="1"/>
  <c r="E233" i="43"/>
  <c r="D233" i="43"/>
  <c r="O232" i="43"/>
  <c r="L232" i="43"/>
  <c r="I232" i="43"/>
  <c r="F232" i="43"/>
  <c r="O229" i="43"/>
  <c r="L229" i="43"/>
  <c r="I229" i="43"/>
  <c r="F229" i="43"/>
  <c r="O228" i="43"/>
  <c r="L228" i="43"/>
  <c r="L227" i="43" s="1"/>
  <c r="I228" i="43"/>
  <c r="F228" i="43"/>
  <c r="O227" i="43"/>
  <c r="N227" i="43"/>
  <c r="M227" i="43"/>
  <c r="K227" i="43"/>
  <c r="J227" i="43"/>
  <c r="J204" i="43" s="1"/>
  <c r="I227" i="43"/>
  <c r="H227" i="43"/>
  <c r="G227" i="43"/>
  <c r="E227" i="43"/>
  <c r="D227" i="43"/>
  <c r="O226" i="43"/>
  <c r="L226" i="43"/>
  <c r="I226" i="43"/>
  <c r="F226" i="43"/>
  <c r="O225" i="43"/>
  <c r="L225" i="43"/>
  <c r="I225" i="43"/>
  <c r="C225" i="43" s="1"/>
  <c r="F225" i="43"/>
  <c r="O224" i="43"/>
  <c r="L224" i="43"/>
  <c r="I224" i="43"/>
  <c r="F224" i="43"/>
  <c r="O223" i="43"/>
  <c r="L223" i="43"/>
  <c r="I223" i="43"/>
  <c r="C223" i="43" s="1"/>
  <c r="F223" i="43"/>
  <c r="O222" i="43"/>
  <c r="L222" i="43"/>
  <c r="I222" i="43"/>
  <c r="F222" i="43"/>
  <c r="O221" i="43"/>
  <c r="L221" i="43"/>
  <c r="I221" i="43"/>
  <c r="F221" i="43"/>
  <c r="C221" i="43" s="1"/>
  <c r="O220" i="43"/>
  <c r="L220" i="43"/>
  <c r="I220" i="43"/>
  <c r="F220" i="43"/>
  <c r="O219" i="43"/>
  <c r="L219" i="43"/>
  <c r="C219" i="43" s="1"/>
  <c r="I219" i="43"/>
  <c r="F219" i="43"/>
  <c r="O218" i="43"/>
  <c r="L218" i="43"/>
  <c r="I218" i="43"/>
  <c r="F218" i="43"/>
  <c r="O217" i="43"/>
  <c r="L217" i="43"/>
  <c r="I217" i="43"/>
  <c r="F217" i="43"/>
  <c r="N216" i="43"/>
  <c r="N204" i="43" s="1"/>
  <c r="M216" i="43"/>
  <c r="K216" i="43"/>
  <c r="J216" i="43"/>
  <c r="H216" i="43"/>
  <c r="G216" i="43"/>
  <c r="E216" i="43"/>
  <c r="D216" i="43"/>
  <c r="O215" i="43"/>
  <c r="L215" i="43"/>
  <c r="I215" i="43"/>
  <c r="F215" i="43"/>
  <c r="C215" i="43"/>
  <c r="O214" i="43"/>
  <c r="L214" i="43"/>
  <c r="I214" i="43"/>
  <c r="F214" i="43"/>
  <c r="C214" i="43" s="1"/>
  <c r="O213" i="43"/>
  <c r="L213" i="43"/>
  <c r="I213" i="43"/>
  <c r="F213" i="43"/>
  <c r="O212" i="43"/>
  <c r="L212" i="43"/>
  <c r="I212" i="43"/>
  <c r="F212" i="43"/>
  <c r="O211" i="43"/>
  <c r="L211" i="43"/>
  <c r="I211" i="43"/>
  <c r="F211" i="43"/>
  <c r="O210" i="43"/>
  <c r="L210" i="43"/>
  <c r="I210" i="43"/>
  <c r="F210" i="43"/>
  <c r="O209" i="43"/>
  <c r="L209" i="43"/>
  <c r="I209" i="43"/>
  <c r="F209" i="43"/>
  <c r="C209" i="43" s="1"/>
  <c r="O208" i="43"/>
  <c r="L208" i="43"/>
  <c r="I208" i="43"/>
  <c r="F208" i="43"/>
  <c r="O207" i="43"/>
  <c r="L207" i="43"/>
  <c r="I207" i="43"/>
  <c r="F207" i="43"/>
  <c r="O206" i="43"/>
  <c r="L206" i="43"/>
  <c r="I206" i="43"/>
  <c r="F206" i="43"/>
  <c r="N205" i="43"/>
  <c r="M205" i="43"/>
  <c r="K205" i="43"/>
  <c r="K204" i="43" s="1"/>
  <c r="J205" i="43"/>
  <c r="H205" i="43"/>
  <c r="H204" i="43" s="1"/>
  <c r="G205" i="43"/>
  <c r="G204" i="43" s="1"/>
  <c r="G195" i="43" s="1"/>
  <c r="E205" i="43"/>
  <c r="D205" i="43"/>
  <c r="O203" i="43"/>
  <c r="L203" i="43"/>
  <c r="I203" i="43"/>
  <c r="C203" i="43" s="1"/>
  <c r="F203" i="43"/>
  <c r="O202" i="43"/>
  <c r="L202" i="43"/>
  <c r="I202" i="43"/>
  <c r="F202" i="43"/>
  <c r="O201" i="43"/>
  <c r="L201" i="43"/>
  <c r="I201" i="43"/>
  <c r="F201" i="43"/>
  <c r="C201" i="43" s="1"/>
  <c r="O200" i="43"/>
  <c r="L200" i="43"/>
  <c r="I200" i="43"/>
  <c r="F200" i="43"/>
  <c r="O199" i="43"/>
  <c r="O198" i="43" s="1"/>
  <c r="L199" i="43"/>
  <c r="I199" i="43"/>
  <c r="I198" i="43" s="1"/>
  <c r="F199" i="43"/>
  <c r="N198" i="43"/>
  <c r="N196" i="43" s="1"/>
  <c r="N195" i="43" s="1"/>
  <c r="M198" i="43"/>
  <c r="K198" i="43"/>
  <c r="J198" i="43"/>
  <c r="J196" i="43" s="1"/>
  <c r="H198" i="43"/>
  <c r="H196" i="43" s="1"/>
  <c r="G198" i="43"/>
  <c r="F198" i="43"/>
  <c r="E198" i="43"/>
  <c r="D198" i="43"/>
  <c r="D196" i="43" s="1"/>
  <c r="O197" i="43"/>
  <c r="L197" i="43"/>
  <c r="I197" i="43"/>
  <c r="F197" i="43"/>
  <c r="C197" i="43" s="1"/>
  <c r="M196" i="43"/>
  <c r="K196" i="43"/>
  <c r="G196" i="43"/>
  <c r="E196" i="43"/>
  <c r="K195" i="43"/>
  <c r="O193" i="43"/>
  <c r="O192" i="43" s="1"/>
  <c r="O191" i="43" s="1"/>
  <c r="L193" i="43"/>
  <c r="I193" i="43"/>
  <c r="I192" i="43" s="1"/>
  <c r="I191" i="43" s="1"/>
  <c r="F193" i="43"/>
  <c r="C193" i="43" s="1"/>
  <c r="N192" i="43"/>
  <c r="N191" i="43" s="1"/>
  <c r="M192" i="43"/>
  <c r="M191" i="43" s="1"/>
  <c r="M187" i="43" s="1"/>
  <c r="L192" i="43"/>
  <c r="L191" i="43" s="1"/>
  <c r="K192" i="43"/>
  <c r="J192" i="43"/>
  <c r="J191" i="43" s="1"/>
  <c r="H192" i="43"/>
  <c r="H191" i="43" s="1"/>
  <c r="G192" i="43"/>
  <c r="E192" i="43"/>
  <c r="D192" i="43"/>
  <c r="D191" i="43" s="1"/>
  <c r="K191" i="43"/>
  <c r="G191" i="43"/>
  <c r="E191" i="43"/>
  <c r="O190" i="43"/>
  <c r="L190" i="43"/>
  <c r="I190" i="43"/>
  <c r="F190" i="43"/>
  <c r="O189" i="43"/>
  <c r="L189" i="43"/>
  <c r="L188" i="43" s="1"/>
  <c r="L187" i="43" s="1"/>
  <c r="I189" i="43"/>
  <c r="F189" i="43"/>
  <c r="O188" i="43"/>
  <c r="N188" i="43"/>
  <c r="N187" i="43" s="1"/>
  <c r="M188" i="43"/>
  <c r="K188" i="43"/>
  <c r="K187" i="43" s="1"/>
  <c r="J188" i="43"/>
  <c r="J187" i="43" s="1"/>
  <c r="H188" i="43"/>
  <c r="H187" i="43" s="1"/>
  <c r="G188" i="43"/>
  <c r="F188" i="43"/>
  <c r="E188" i="43"/>
  <c r="D188" i="43"/>
  <c r="O186" i="43"/>
  <c r="L186" i="43"/>
  <c r="I186" i="43"/>
  <c r="F186" i="43"/>
  <c r="O185" i="43"/>
  <c r="L185" i="43"/>
  <c r="L184" i="43" s="1"/>
  <c r="I185" i="43"/>
  <c r="I184" i="43" s="1"/>
  <c r="F185" i="43"/>
  <c r="O184" i="43"/>
  <c r="N184" i="43"/>
  <c r="M184" i="43"/>
  <c r="K184" i="43"/>
  <c r="J184" i="43"/>
  <c r="H184" i="43"/>
  <c r="G184" i="43"/>
  <c r="E184" i="43"/>
  <c r="D184" i="43"/>
  <c r="O183" i="43"/>
  <c r="L183" i="43"/>
  <c r="I183" i="43"/>
  <c r="F183" i="43"/>
  <c r="O182" i="43"/>
  <c r="L182" i="43"/>
  <c r="I182" i="43"/>
  <c r="F182" i="43"/>
  <c r="O181" i="43"/>
  <c r="L181" i="43"/>
  <c r="I181" i="43"/>
  <c r="F181" i="43"/>
  <c r="O180" i="43"/>
  <c r="O179" i="43" s="1"/>
  <c r="L180" i="43"/>
  <c r="L179" i="43" s="1"/>
  <c r="I180" i="43"/>
  <c r="F180" i="43"/>
  <c r="F179" i="43" s="1"/>
  <c r="C180" i="43"/>
  <c r="N179" i="43"/>
  <c r="M179" i="43"/>
  <c r="K179" i="43"/>
  <c r="J179" i="43"/>
  <c r="H179" i="43"/>
  <c r="G179" i="43"/>
  <c r="E179" i="43"/>
  <c r="D179" i="43"/>
  <c r="O178" i="43"/>
  <c r="L178" i="43"/>
  <c r="I178" i="43"/>
  <c r="F178" i="43"/>
  <c r="O177" i="43"/>
  <c r="L177" i="43"/>
  <c r="I177" i="43"/>
  <c r="C177" i="43" s="1"/>
  <c r="F177" i="43"/>
  <c r="O176" i="43"/>
  <c r="L176" i="43"/>
  <c r="I176" i="43"/>
  <c r="F176" i="43"/>
  <c r="O175" i="43"/>
  <c r="N175" i="43"/>
  <c r="M175" i="43"/>
  <c r="K175" i="43"/>
  <c r="J175" i="43"/>
  <c r="H175" i="43"/>
  <c r="H174" i="43" s="1"/>
  <c r="G175" i="43"/>
  <c r="G174" i="43" s="1"/>
  <c r="G173" i="43" s="1"/>
  <c r="E175" i="43"/>
  <c r="D175" i="43"/>
  <c r="N174" i="43"/>
  <c r="M174" i="43"/>
  <c r="M173" i="43" s="1"/>
  <c r="J174" i="43"/>
  <c r="D174" i="43"/>
  <c r="J173" i="43"/>
  <c r="O172" i="43"/>
  <c r="L172" i="43"/>
  <c r="C172" i="43" s="1"/>
  <c r="I172" i="43"/>
  <c r="F172" i="43"/>
  <c r="O171" i="43"/>
  <c r="L171" i="43"/>
  <c r="I171" i="43"/>
  <c r="C171" i="43" s="1"/>
  <c r="F171" i="43"/>
  <c r="O170" i="43"/>
  <c r="O166" i="43" s="1"/>
  <c r="O165" i="43" s="1"/>
  <c r="L170" i="43"/>
  <c r="I170" i="43"/>
  <c r="F170" i="43"/>
  <c r="C170" i="43"/>
  <c r="O169" i="43"/>
  <c r="L169" i="43"/>
  <c r="I169" i="43"/>
  <c r="F169" i="43"/>
  <c r="C169" i="43" s="1"/>
  <c r="O168" i="43"/>
  <c r="L168" i="43"/>
  <c r="I168" i="43"/>
  <c r="F168" i="43"/>
  <c r="O167" i="43"/>
  <c r="L167" i="43"/>
  <c r="I167" i="43"/>
  <c r="F167" i="43"/>
  <c r="F166" i="43" s="1"/>
  <c r="F165" i="43" s="1"/>
  <c r="N166" i="43"/>
  <c r="M166" i="43"/>
  <c r="K166" i="43"/>
  <c r="K165" i="43" s="1"/>
  <c r="J166" i="43"/>
  <c r="H166" i="43"/>
  <c r="G166" i="43"/>
  <c r="G165" i="43" s="1"/>
  <c r="E166" i="43"/>
  <c r="E165" i="43" s="1"/>
  <c r="D166" i="43"/>
  <c r="N165" i="43"/>
  <c r="M165" i="43"/>
  <c r="J165" i="43"/>
  <c r="H165" i="43"/>
  <c r="D165" i="43"/>
  <c r="O164" i="43"/>
  <c r="L164" i="43"/>
  <c r="I164" i="43"/>
  <c r="F164" i="43"/>
  <c r="O163" i="43"/>
  <c r="L163" i="43"/>
  <c r="I163" i="43"/>
  <c r="F163" i="43"/>
  <c r="O162" i="43"/>
  <c r="O160" i="43" s="1"/>
  <c r="L162" i="43"/>
  <c r="I162" i="43"/>
  <c r="F162" i="43"/>
  <c r="C162" i="43"/>
  <c r="O161" i="43"/>
  <c r="L161" i="43"/>
  <c r="L160" i="43" s="1"/>
  <c r="I161" i="43"/>
  <c r="I160" i="43" s="1"/>
  <c r="F161" i="43"/>
  <c r="N160" i="43"/>
  <c r="M160" i="43"/>
  <c r="K160" i="43"/>
  <c r="J160" i="43"/>
  <c r="H160" i="43"/>
  <c r="G160" i="43"/>
  <c r="E160" i="43"/>
  <c r="D160" i="43"/>
  <c r="O159" i="43"/>
  <c r="L159" i="43"/>
  <c r="I159" i="43"/>
  <c r="F159" i="43"/>
  <c r="O158" i="43"/>
  <c r="L158" i="43"/>
  <c r="I158" i="43"/>
  <c r="F158" i="43"/>
  <c r="C158" i="43" s="1"/>
  <c r="O157" i="43"/>
  <c r="L157" i="43"/>
  <c r="I157" i="43"/>
  <c r="F157" i="43"/>
  <c r="O156" i="43"/>
  <c r="L156" i="43"/>
  <c r="I156" i="43"/>
  <c r="F156" i="43"/>
  <c r="O155" i="43"/>
  <c r="L155" i="43"/>
  <c r="C155" i="43" s="1"/>
  <c r="I155" i="43"/>
  <c r="F155" i="43"/>
  <c r="O154" i="43"/>
  <c r="L154" i="43"/>
  <c r="C154" i="43" s="1"/>
  <c r="I154" i="43"/>
  <c r="F154" i="43"/>
  <c r="O153" i="43"/>
  <c r="L153" i="43"/>
  <c r="I153" i="43"/>
  <c r="F153" i="43"/>
  <c r="O152" i="43"/>
  <c r="L152" i="43"/>
  <c r="I152" i="43"/>
  <c r="F152" i="43"/>
  <c r="N151" i="43"/>
  <c r="M151" i="43"/>
  <c r="K151" i="43"/>
  <c r="J151" i="43"/>
  <c r="H151" i="43"/>
  <c r="G151" i="43"/>
  <c r="E151" i="43"/>
  <c r="D151" i="43"/>
  <c r="O150" i="43"/>
  <c r="L150" i="43"/>
  <c r="I150" i="43"/>
  <c r="F150" i="43"/>
  <c r="C150" i="43"/>
  <c r="O149" i="43"/>
  <c r="L149" i="43"/>
  <c r="I149" i="43"/>
  <c r="F149" i="43"/>
  <c r="C149" i="43" s="1"/>
  <c r="O148" i="43"/>
  <c r="L148" i="43"/>
  <c r="I148" i="43"/>
  <c r="F148" i="43"/>
  <c r="O147" i="43"/>
  <c r="L147" i="43"/>
  <c r="I147" i="43"/>
  <c r="F147" i="43"/>
  <c r="O146" i="43"/>
  <c r="L146" i="43"/>
  <c r="I146" i="43"/>
  <c r="F146" i="43"/>
  <c r="C146" i="43" s="1"/>
  <c r="O145" i="43"/>
  <c r="L145" i="43"/>
  <c r="L144" i="43" s="1"/>
  <c r="I145" i="43"/>
  <c r="F145" i="43"/>
  <c r="N144" i="43"/>
  <c r="M144" i="43"/>
  <c r="K144" i="43"/>
  <c r="J144" i="43"/>
  <c r="H144" i="43"/>
  <c r="G144" i="43"/>
  <c r="E144" i="43"/>
  <c r="D144" i="43"/>
  <c r="O143" i="43"/>
  <c r="L143" i="43"/>
  <c r="I143" i="43"/>
  <c r="F143" i="43"/>
  <c r="O142" i="43"/>
  <c r="O141" i="43" s="1"/>
  <c r="L142" i="43"/>
  <c r="L141" i="43" s="1"/>
  <c r="I142" i="43"/>
  <c r="C142" i="43" s="1"/>
  <c r="F142" i="43"/>
  <c r="F141" i="43" s="1"/>
  <c r="N141" i="43"/>
  <c r="M141" i="43"/>
  <c r="K141" i="43"/>
  <c r="J141" i="43"/>
  <c r="I141" i="43"/>
  <c r="H141" i="43"/>
  <c r="G141" i="43"/>
  <c r="E141" i="43"/>
  <c r="D141" i="43"/>
  <c r="O140" i="43"/>
  <c r="L140" i="43"/>
  <c r="I140" i="43"/>
  <c r="F140" i="43"/>
  <c r="O139" i="43"/>
  <c r="L139" i="43"/>
  <c r="I139" i="43"/>
  <c r="F139" i="43"/>
  <c r="O138" i="43"/>
  <c r="L138" i="43"/>
  <c r="I138" i="43"/>
  <c r="F138" i="43"/>
  <c r="C138" i="43" s="1"/>
  <c r="O137" i="43"/>
  <c r="L137" i="43"/>
  <c r="I137" i="43"/>
  <c r="I136" i="43" s="1"/>
  <c r="F137" i="43"/>
  <c r="N136" i="43"/>
  <c r="M136" i="43"/>
  <c r="K136" i="43"/>
  <c r="J136" i="43"/>
  <c r="H136" i="43"/>
  <c r="G136" i="43"/>
  <c r="G130" i="43" s="1"/>
  <c r="E136" i="43"/>
  <c r="D136" i="43"/>
  <c r="O135" i="43"/>
  <c r="L135" i="43"/>
  <c r="C135" i="43" s="1"/>
  <c r="I135" i="43"/>
  <c r="F135" i="43"/>
  <c r="O134" i="43"/>
  <c r="L134" i="43"/>
  <c r="C134" i="43" s="1"/>
  <c r="I134" i="43"/>
  <c r="F134" i="43"/>
  <c r="O133" i="43"/>
  <c r="L133" i="43"/>
  <c r="I133" i="43"/>
  <c r="F133" i="43"/>
  <c r="O132" i="43"/>
  <c r="L132" i="43"/>
  <c r="I132" i="43"/>
  <c r="F132" i="43"/>
  <c r="F131" i="43" s="1"/>
  <c r="N131" i="43"/>
  <c r="M131" i="43"/>
  <c r="K131" i="43"/>
  <c r="K130" i="43" s="1"/>
  <c r="J131" i="43"/>
  <c r="H131" i="43"/>
  <c r="G131" i="43"/>
  <c r="E131" i="43"/>
  <c r="D131" i="43"/>
  <c r="O129" i="43"/>
  <c r="L129" i="43"/>
  <c r="L128" i="43" s="1"/>
  <c r="I129" i="43"/>
  <c r="F129" i="43"/>
  <c r="O128" i="43"/>
  <c r="N128" i="43"/>
  <c r="M128" i="43"/>
  <c r="K128" i="43"/>
  <c r="J128" i="43"/>
  <c r="I128" i="43"/>
  <c r="H128" i="43"/>
  <c r="G128" i="43"/>
  <c r="E128" i="43"/>
  <c r="D128" i="43"/>
  <c r="O127" i="43"/>
  <c r="L127" i="43"/>
  <c r="I127" i="43"/>
  <c r="F127" i="43"/>
  <c r="O126" i="43"/>
  <c r="L126" i="43"/>
  <c r="I126" i="43"/>
  <c r="F126" i="43"/>
  <c r="C126" i="43" s="1"/>
  <c r="O125" i="43"/>
  <c r="L125" i="43"/>
  <c r="I125" i="43"/>
  <c r="F125" i="43"/>
  <c r="O124" i="43"/>
  <c r="L124" i="43"/>
  <c r="I124" i="43"/>
  <c r="F124" i="43"/>
  <c r="O123" i="43"/>
  <c r="L123" i="43"/>
  <c r="I123" i="43"/>
  <c r="F123" i="43"/>
  <c r="O122" i="43"/>
  <c r="N122" i="43"/>
  <c r="M122" i="43"/>
  <c r="K122" i="43"/>
  <c r="J122" i="43"/>
  <c r="H122" i="43"/>
  <c r="G122" i="43"/>
  <c r="E122" i="43"/>
  <c r="D122" i="43"/>
  <c r="O121" i="43"/>
  <c r="L121" i="43"/>
  <c r="I121" i="43"/>
  <c r="F121" i="43"/>
  <c r="O120" i="43"/>
  <c r="L120" i="43"/>
  <c r="I120" i="43"/>
  <c r="F120" i="43"/>
  <c r="O119" i="43"/>
  <c r="L119" i="43"/>
  <c r="C119" i="43" s="1"/>
  <c r="I119" i="43"/>
  <c r="F119" i="43"/>
  <c r="O118" i="43"/>
  <c r="L118" i="43"/>
  <c r="C118" i="43" s="1"/>
  <c r="I118" i="43"/>
  <c r="F118" i="43"/>
  <c r="O117" i="43"/>
  <c r="L117" i="43"/>
  <c r="I117" i="43"/>
  <c r="F117" i="43"/>
  <c r="N116" i="43"/>
  <c r="M116" i="43"/>
  <c r="K116" i="43"/>
  <c r="J116" i="43"/>
  <c r="H116" i="43"/>
  <c r="G116" i="43"/>
  <c r="E116" i="43"/>
  <c r="D116" i="43"/>
  <c r="O115" i="43"/>
  <c r="L115" i="43"/>
  <c r="I115" i="43"/>
  <c r="F115" i="43"/>
  <c r="O114" i="43"/>
  <c r="O112" i="43" s="1"/>
  <c r="L114" i="43"/>
  <c r="I114" i="43"/>
  <c r="F114" i="43"/>
  <c r="C114" i="43"/>
  <c r="O113" i="43"/>
  <c r="L113" i="43"/>
  <c r="L112" i="43" s="1"/>
  <c r="I113" i="43"/>
  <c r="I112" i="43" s="1"/>
  <c r="F113" i="43"/>
  <c r="N112" i="43"/>
  <c r="M112" i="43"/>
  <c r="K112" i="43"/>
  <c r="J112" i="43"/>
  <c r="H112" i="43"/>
  <c r="G112" i="43"/>
  <c r="E112" i="43"/>
  <c r="D112" i="43"/>
  <c r="O111" i="43"/>
  <c r="L111" i="43"/>
  <c r="I111" i="43"/>
  <c r="F111" i="43"/>
  <c r="O110" i="43"/>
  <c r="L110" i="43"/>
  <c r="I110" i="43"/>
  <c r="C110" i="43" s="1"/>
  <c r="F110" i="43"/>
  <c r="O109" i="43"/>
  <c r="L109" i="43"/>
  <c r="I109" i="43"/>
  <c r="F109" i="43"/>
  <c r="O108" i="43"/>
  <c r="L108" i="43"/>
  <c r="I108" i="43"/>
  <c r="F108" i="43"/>
  <c r="O107" i="43"/>
  <c r="L107" i="43"/>
  <c r="C107" i="43" s="1"/>
  <c r="I107" i="43"/>
  <c r="F107" i="43"/>
  <c r="O106" i="43"/>
  <c r="L106" i="43"/>
  <c r="C106" i="43" s="1"/>
  <c r="I106" i="43"/>
  <c r="F106" i="43"/>
  <c r="O105" i="43"/>
  <c r="L105" i="43"/>
  <c r="I105" i="43"/>
  <c r="F105" i="43"/>
  <c r="O104" i="43"/>
  <c r="L104" i="43"/>
  <c r="I104" i="43"/>
  <c r="F104" i="43"/>
  <c r="F103" i="43" s="1"/>
  <c r="N103" i="43"/>
  <c r="M103" i="43"/>
  <c r="K103" i="43"/>
  <c r="J103" i="43"/>
  <c r="H103" i="43"/>
  <c r="G103" i="43"/>
  <c r="E103" i="43"/>
  <c r="D103" i="43"/>
  <c r="O102" i="43"/>
  <c r="L102" i="43"/>
  <c r="I102" i="43"/>
  <c r="F102" i="43"/>
  <c r="C102" i="43" s="1"/>
  <c r="O101" i="43"/>
  <c r="L101" i="43"/>
  <c r="I101" i="43"/>
  <c r="F101" i="43"/>
  <c r="O100" i="43"/>
  <c r="L100" i="43"/>
  <c r="I100" i="43"/>
  <c r="C100" i="43" s="1"/>
  <c r="F100" i="43"/>
  <c r="O99" i="43"/>
  <c r="L99" i="43"/>
  <c r="I99" i="43"/>
  <c r="F99" i="43"/>
  <c r="O98" i="43"/>
  <c r="L98" i="43"/>
  <c r="I98" i="43"/>
  <c r="C98" i="43" s="1"/>
  <c r="F98" i="43"/>
  <c r="O97" i="43"/>
  <c r="L97" i="43"/>
  <c r="I97" i="43"/>
  <c r="F97" i="43"/>
  <c r="O96" i="43"/>
  <c r="L96" i="43"/>
  <c r="L95" i="43" s="1"/>
  <c r="I96" i="43"/>
  <c r="F96" i="43"/>
  <c r="N95" i="43"/>
  <c r="N83" i="43" s="1"/>
  <c r="M95" i="43"/>
  <c r="K95" i="43"/>
  <c r="J95" i="43"/>
  <c r="H95" i="43"/>
  <c r="G95" i="43"/>
  <c r="E95" i="43"/>
  <c r="D95" i="43"/>
  <c r="O94" i="43"/>
  <c r="L94" i="43"/>
  <c r="C94" i="43" s="1"/>
  <c r="I94" i="43"/>
  <c r="F94" i="43"/>
  <c r="O93" i="43"/>
  <c r="L93" i="43"/>
  <c r="I93" i="43"/>
  <c r="F93" i="43"/>
  <c r="O92" i="43"/>
  <c r="L92" i="43"/>
  <c r="I92" i="43"/>
  <c r="F92" i="43"/>
  <c r="O91" i="43"/>
  <c r="L91" i="43"/>
  <c r="I91" i="43"/>
  <c r="F91" i="43"/>
  <c r="O90" i="43"/>
  <c r="O89" i="43" s="1"/>
  <c r="L90" i="43"/>
  <c r="I90" i="43"/>
  <c r="F90" i="43"/>
  <c r="F89" i="43" s="1"/>
  <c r="C90" i="43"/>
  <c r="N89" i="43"/>
  <c r="M89" i="43"/>
  <c r="K89" i="43"/>
  <c r="J89" i="43"/>
  <c r="J83" i="43" s="1"/>
  <c r="H89" i="43"/>
  <c r="G89" i="43"/>
  <c r="E89" i="43"/>
  <c r="D89" i="43"/>
  <c r="D83" i="43" s="1"/>
  <c r="O88" i="43"/>
  <c r="L88" i="43"/>
  <c r="I88" i="43"/>
  <c r="F88" i="43"/>
  <c r="O87" i="43"/>
  <c r="L87" i="43"/>
  <c r="I87" i="43"/>
  <c r="F87" i="43"/>
  <c r="O86" i="43"/>
  <c r="L86" i="43"/>
  <c r="I86" i="43"/>
  <c r="F86" i="43"/>
  <c r="C86" i="43" s="1"/>
  <c r="O85" i="43"/>
  <c r="L85" i="43"/>
  <c r="L84" i="43" s="1"/>
  <c r="I85" i="43"/>
  <c r="F85" i="43"/>
  <c r="N84" i="43"/>
  <c r="M84" i="43"/>
  <c r="K84" i="43"/>
  <c r="J84" i="43"/>
  <c r="H84" i="43"/>
  <c r="G84" i="43"/>
  <c r="E84" i="43"/>
  <c r="D84" i="43"/>
  <c r="O82" i="43"/>
  <c r="O80" i="43" s="1"/>
  <c r="L82" i="43"/>
  <c r="I82" i="43"/>
  <c r="F82" i="43"/>
  <c r="C82" i="43"/>
  <c r="O81" i="43"/>
  <c r="L81" i="43"/>
  <c r="L80" i="43" s="1"/>
  <c r="I81" i="43"/>
  <c r="I80" i="43" s="1"/>
  <c r="F81" i="43"/>
  <c r="C81" i="43" s="1"/>
  <c r="N80" i="43"/>
  <c r="M80" i="43"/>
  <c r="K80" i="43"/>
  <c r="K76" i="43" s="1"/>
  <c r="J80" i="43"/>
  <c r="H80" i="43"/>
  <c r="G80" i="43"/>
  <c r="F80" i="43"/>
  <c r="F76" i="43" s="1"/>
  <c r="E80" i="43"/>
  <c r="D80" i="43"/>
  <c r="O79" i="43"/>
  <c r="L79" i="43"/>
  <c r="C79" i="43" s="1"/>
  <c r="I79" i="43"/>
  <c r="F79" i="43"/>
  <c r="O78" i="43"/>
  <c r="O77" i="43" s="1"/>
  <c r="L78" i="43"/>
  <c r="C78" i="43" s="1"/>
  <c r="I78" i="43"/>
  <c r="F78" i="43"/>
  <c r="F77" i="43" s="1"/>
  <c r="N77" i="43"/>
  <c r="M77" i="43"/>
  <c r="M76" i="43" s="1"/>
  <c r="K77" i="43"/>
  <c r="J77" i="43"/>
  <c r="J76" i="43" s="1"/>
  <c r="I77" i="43"/>
  <c r="H77" i="43"/>
  <c r="H76" i="43" s="1"/>
  <c r="G77" i="43"/>
  <c r="E77" i="43"/>
  <c r="E76" i="43" s="1"/>
  <c r="D77" i="43"/>
  <c r="D76" i="43" s="1"/>
  <c r="G76" i="43"/>
  <c r="O74" i="43"/>
  <c r="L74" i="43"/>
  <c r="I74" i="43"/>
  <c r="F74" i="43"/>
  <c r="C74" i="43"/>
  <c r="O73" i="43"/>
  <c r="L73" i="43"/>
  <c r="I73" i="43"/>
  <c r="F73" i="43"/>
  <c r="C73" i="43" s="1"/>
  <c r="O72" i="43"/>
  <c r="L72" i="43"/>
  <c r="I72" i="43"/>
  <c r="F72" i="43"/>
  <c r="O71" i="43"/>
  <c r="L71" i="43"/>
  <c r="I71" i="43"/>
  <c r="F71" i="43"/>
  <c r="O70" i="43"/>
  <c r="L70" i="43"/>
  <c r="I70" i="43"/>
  <c r="F70" i="43"/>
  <c r="N69" i="43"/>
  <c r="N67" i="43" s="1"/>
  <c r="M69" i="43"/>
  <c r="M67" i="43" s="1"/>
  <c r="K69" i="43"/>
  <c r="K67" i="43" s="1"/>
  <c r="J69" i="43"/>
  <c r="H69" i="43"/>
  <c r="H67" i="43" s="1"/>
  <c r="G69" i="43"/>
  <c r="G67" i="43" s="1"/>
  <c r="E69" i="43"/>
  <c r="E67" i="43" s="1"/>
  <c r="D69" i="43"/>
  <c r="O68" i="43"/>
  <c r="L68" i="43"/>
  <c r="I68" i="43"/>
  <c r="F68" i="43"/>
  <c r="J67" i="43"/>
  <c r="D67" i="43"/>
  <c r="O66" i="43"/>
  <c r="L66" i="43"/>
  <c r="I66" i="43"/>
  <c r="F66" i="43"/>
  <c r="O65" i="43"/>
  <c r="L65" i="43"/>
  <c r="I65" i="43"/>
  <c r="F65" i="43"/>
  <c r="O64" i="43"/>
  <c r="L64" i="43"/>
  <c r="C64" i="43" s="1"/>
  <c r="I64" i="43"/>
  <c r="F64" i="43"/>
  <c r="O63" i="43"/>
  <c r="L63" i="43"/>
  <c r="C63" i="43" s="1"/>
  <c r="I63" i="43"/>
  <c r="F63" i="43"/>
  <c r="O62" i="43"/>
  <c r="L62" i="43"/>
  <c r="I62" i="43"/>
  <c r="F62" i="43"/>
  <c r="O61" i="43"/>
  <c r="L61" i="43"/>
  <c r="I61" i="43"/>
  <c r="F61" i="43"/>
  <c r="O60" i="43"/>
  <c r="L60" i="43"/>
  <c r="I60" i="43"/>
  <c r="F60" i="43"/>
  <c r="O59" i="43"/>
  <c r="L59" i="43"/>
  <c r="I59" i="43"/>
  <c r="F59" i="43"/>
  <c r="O58" i="43"/>
  <c r="N58" i="43"/>
  <c r="M58" i="43"/>
  <c r="K58" i="43"/>
  <c r="J58" i="43"/>
  <c r="H58" i="43"/>
  <c r="G58" i="43"/>
  <c r="E58" i="43"/>
  <c r="E54" i="43" s="1"/>
  <c r="E53" i="43" s="1"/>
  <c r="D58" i="43"/>
  <c r="O57" i="43"/>
  <c r="L57" i="43"/>
  <c r="I57" i="43"/>
  <c r="F57" i="43"/>
  <c r="C57" i="43" s="1"/>
  <c r="O56" i="43"/>
  <c r="O55" i="43" s="1"/>
  <c r="L56" i="43"/>
  <c r="I56" i="43"/>
  <c r="I55" i="43" s="1"/>
  <c r="F56" i="43"/>
  <c r="C56" i="43" s="1"/>
  <c r="N55" i="43"/>
  <c r="N54" i="43" s="1"/>
  <c r="M55" i="43"/>
  <c r="L55" i="43"/>
  <c r="K55" i="43"/>
  <c r="J55" i="43"/>
  <c r="H55" i="43"/>
  <c r="H54" i="43" s="1"/>
  <c r="G55" i="43"/>
  <c r="G54" i="43" s="1"/>
  <c r="E55" i="43"/>
  <c r="D55" i="43"/>
  <c r="M54" i="43"/>
  <c r="M53" i="43" s="1"/>
  <c r="K54" i="43"/>
  <c r="K53" i="43" s="1"/>
  <c r="O47" i="43"/>
  <c r="C47" i="43"/>
  <c r="O46" i="43"/>
  <c r="N45" i="43"/>
  <c r="M45" i="43"/>
  <c r="L44" i="43"/>
  <c r="I44" i="43"/>
  <c r="F44" i="43"/>
  <c r="F43" i="43" s="1"/>
  <c r="L43" i="43"/>
  <c r="K43" i="43"/>
  <c r="J43" i="43"/>
  <c r="H43" i="43"/>
  <c r="H20" i="43" s="1"/>
  <c r="G43" i="43"/>
  <c r="E43" i="43"/>
  <c r="D43" i="43"/>
  <c r="F42" i="43"/>
  <c r="E41" i="43"/>
  <c r="D41" i="43"/>
  <c r="L40" i="43"/>
  <c r="C40" i="43" s="1"/>
  <c r="L39" i="43"/>
  <c r="C39" i="43" s="1"/>
  <c r="L38" i="43"/>
  <c r="C38" i="43" s="1"/>
  <c r="L37" i="43"/>
  <c r="K36" i="43"/>
  <c r="J36" i="43"/>
  <c r="L35" i="43"/>
  <c r="C35" i="43" s="1"/>
  <c r="L34" i="43"/>
  <c r="L33" i="43" s="1"/>
  <c r="C34" i="43"/>
  <c r="K33" i="43"/>
  <c r="J33" i="43"/>
  <c r="C33" i="43"/>
  <c r="L32" i="43"/>
  <c r="K31" i="43"/>
  <c r="J31" i="43"/>
  <c r="J26" i="43" s="1"/>
  <c r="L30" i="43"/>
  <c r="C30" i="43" s="1"/>
  <c r="L29" i="43"/>
  <c r="C29" i="43"/>
  <c r="L28" i="43"/>
  <c r="L27" i="43" s="1"/>
  <c r="C27" i="43" s="1"/>
  <c r="K27" i="43"/>
  <c r="J27" i="43"/>
  <c r="F25" i="43"/>
  <c r="C25" i="43" s="1"/>
  <c r="I24" i="43"/>
  <c r="F24" i="43"/>
  <c r="O23" i="43"/>
  <c r="L23" i="43"/>
  <c r="I23" i="43"/>
  <c r="F23" i="43"/>
  <c r="O22" i="43"/>
  <c r="L22" i="43"/>
  <c r="L21" i="43" s="1"/>
  <c r="I22" i="43"/>
  <c r="F22" i="43"/>
  <c r="F21" i="43" s="1"/>
  <c r="O21" i="43"/>
  <c r="N21" i="43"/>
  <c r="N289" i="43" s="1"/>
  <c r="N288" i="43" s="1"/>
  <c r="M21" i="43"/>
  <c r="M289" i="43" s="1"/>
  <c r="M288" i="43" s="1"/>
  <c r="K21" i="43"/>
  <c r="J21" i="43"/>
  <c r="J289" i="43" s="1"/>
  <c r="J288" i="43" s="1"/>
  <c r="H21" i="43"/>
  <c r="H289" i="43" s="1"/>
  <c r="H288" i="43" s="1"/>
  <c r="G21" i="43"/>
  <c r="E21" i="43"/>
  <c r="E20" i="43" s="1"/>
  <c r="D21" i="43"/>
  <c r="D289" i="43" s="1"/>
  <c r="D288" i="43" s="1"/>
  <c r="D20" i="43"/>
  <c r="O298" i="42"/>
  <c r="L298" i="42"/>
  <c r="I298" i="42"/>
  <c r="F298" i="42"/>
  <c r="O297" i="42"/>
  <c r="L297" i="42"/>
  <c r="I297" i="42"/>
  <c r="F297" i="42"/>
  <c r="C297" i="42" s="1"/>
  <c r="O296" i="42"/>
  <c r="L296" i="42"/>
  <c r="I296" i="42"/>
  <c r="F296" i="42"/>
  <c r="O295" i="42"/>
  <c r="L295" i="42"/>
  <c r="I295" i="42"/>
  <c r="F295" i="42"/>
  <c r="O294" i="42"/>
  <c r="L294" i="42"/>
  <c r="I294" i="42"/>
  <c r="F294" i="42"/>
  <c r="C294" i="42" s="1"/>
  <c r="O293" i="42"/>
  <c r="L293" i="42"/>
  <c r="I293" i="42"/>
  <c r="F293" i="42"/>
  <c r="O292" i="42"/>
  <c r="L292" i="42"/>
  <c r="I292" i="42"/>
  <c r="F292" i="42"/>
  <c r="O291" i="42"/>
  <c r="L291" i="42"/>
  <c r="L290" i="42" s="1"/>
  <c r="I291" i="42"/>
  <c r="F291" i="42"/>
  <c r="N290" i="42"/>
  <c r="M290" i="42"/>
  <c r="K290" i="42"/>
  <c r="J290" i="42"/>
  <c r="H290" i="42"/>
  <c r="G290" i="42"/>
  <c r="E290" i="42"/>
  <c r="D290" i="42"/>
  <c r="O285" i="42"/>
  <c r="L285" i="42"/>
  <c r="I285" i="42"/>
  <c r="C285" i="42" s="1"/>
  <c r="F285" i="42"/>
  <c r="O284" i="42"/>
  <c r="L284" i="42"/>
  <c r="L283" i="42" s="1"/>
  <c r="I284" i="42"/>
  <c r="F284" i="42"/>
  <c r="N283" i="42"/>
  <c r="M283" i="42"/>
  <c r="K283" i="42"/>
  <c r="J283" i="42"/>
  <c r="I283" i="42"/>
  <c r="H283" i="42"/>
  <c r="G283" i="42"/>
  <c r="F283" i="42"/>
  <c r="E283" i="42"/>
  <c r="D283" i="42"/>
  <c r="O282" i="42"/>
  <c r="L282" i="42"/>
  <c r="L281" i="42" s="1"/>
  <c r="I282" i="42"/>
  <c r="I281" i="42" s="1"/>
  <c r="F282" i="42"/>
  <c r="O281" i="42"/>
  <c r="N281" i="42"/>
  <c r="M281" i="42"/>
  <c r="K281" i="42"/>
  <c r="J281" i="42"/>
  <c r="H281" i="42"/>
  <c r="G281" i="42"/>
  <c r="F281" i="42"/>
  <c r="E281" i="42"/>
  <c r="D281" i="42"/>
  <c r="O280" i="42"/>
  <c r="L280" i="42"/>
  <c r="I280" i="42"/>
  <c r="F280" i="42"/>
  <c r="C280" i="42"/>
  <c r="O279" i="42"/>
  <c r="L279" i="42"/>
  <c r="I279" i="42"/>
  <c r="F279" i="42"/>
  <c r="C279" i="42" s="1"/>
  <c r="O278" i="42"/>
  <c r="L278" i="42"/>
  <c r="I278" i="42"/>
  <c r="F278" i="42"/>
  <c r="O277" i="42"/>
  <c r="O276" i="42" s="1"/>
  <c r="L277" i="42"/>
  <c r="I277" i="42"/>
  <c r="F277" i="42"/>
  <c r="C277" i="42" s="1"/>
  <c r="N276" i="42"/>
  <c r="M276" i="42"/>
  <c r="M270" i="42" s="1"/>
  <c r="L276" i="42"/>
  <c r="K276" i="42"/>
  <c r="J276" i="42"/>
  <c r="I276" i="42"/>
  <c r="H276" i="42"/>
  <c r="G276" i="42"/>
  <c r="E276" i="42"/>
  <c r="D276" i="42"/>
  <c r="O275" i="42"/>
  <c r="L275" i="42"/>
  <c r="I275" i="42"/>
  <c r="F275" i="42"/>
  <c r="O274" i="42"/>
  <c r="L274" i="42"/>
  <c r="I274" i="42"/>
  <c r="F274" i="42"/>
  <c r="O273" i="42"/>
  <c r="O272" i="42" s="1"/>
  <c r="L273" i="42"/>
  <c r="I273" i="42"/>
  <c r="F273" i="42"/>
  <c r="F272" i="42" s="1"/>
  <c r="C273" i="42"/>
  <c r="N272" i="42"/>
  <c r="M272" i="42"/>
  <c r="K272" i="42"/>
  <c r="K270" i="42" s="1"/>
  <c r="J272" i="42"/>
  <c r="J270" i="42" s="1"/>
  <c r="J269" i="42" s="1"/>
  <c r="H272" i="42"/>
  <c r="G272" i="42"/>
  <c r="G270" i="42" s="1"/>
  <c r="E272" i="42"/>
  <c r="E270" i="42" s="1"/>
  <c r="E269" i="42" s="1"/>
  <c r="D272" i="42"/>
  <c r="O271" i="42"/>
  <c r="L271" i="42"/>
  <c r="I271" i="42"/>
  <c r="F271" i="42"/>
  <c r="C271" i="42" s="1"/>
  <c r="N270" i="42"/>
  <c r="N269" i="42"/>
  <c r="O268" i="42"/>
  <c r="L268" i="42"/>
  <c r="I268" i="42"/>
  <c r="F268" i="42"/>
  <c r="O267" i="42"/>
  <c r="L267" i="42"/>
  <c r="I267" i="42"/>
  <c r="F267" i="42"/>
  <c r="O266" i="42"/>
  <c r="L266" i="42"/>
  <c r="I266" i="42"/>
  <c r="F266" i="42"/>
  <c r="O265" i="42"/>
  <c r="L265" i="42"/>
  <c r="L264" i="42" s="1"/>
  <c r="I265" i="42"/>
  <c r="F265" i="42"/>
  <c r="O264" i="42"/>
  <c r="N264" i="42"/>
  <c r="M264" i="42"/>
  <c r="K264" i="42"/>
  <c r="J264" i="42"/>
  <c r="H264" i="42"/>
  <c r="G264" i="42"/>
  <c r="E264" i="42"/>
  <c r="D264" i="42"/>
  <c r="O263" i="42"/>
  <c r="L263" i="42"/>
  <c r="I263" i="42"/>
  <c r="F263" i="42"/>
  <c r="O262" i="42"/>
  <c r="L262" i="42"/>
  <c r="C262" i="42" s="1"/>
  <c r="I262" i="42"/>
  <c r="F262" i="42"/>
  <c r="O261" i="42"/>
  <c r="L261" i="42"/>
  <c r="I261" i="42"/>
  <c r="F261" i="42"/>
  <c r="N260" i="42"/>
  <c r="N259" i="42" s="1"/>
  <c r="M260" i="42"/>
  <c r="K260" i="42"/>
  <c r="J260" i="42"/>
  <c r="J259" i="42" s="1"/>
  <c r="I260" i="42"/>
  <c r="H260" i="42"/>
  <c r="G260" i="42"/>
  <c r="E260" i="42"/>
  <c r="D260" i="42"/>
  <c r="D259" i="42" s="1"/>
  <c r="E259" i="42"/>
  <c r="O258" i="42"/>
  <c r="L258" i="42"/>
  <c r="I258" i="42"/>
  <c r="F258" i="42"/>
  <c r="O257" i="42"/>
  <c r="L257" i="42"/>
  <c r="I257" i="42"/>
  <c r="F257" i="42"/>
  <c r="C257" i="42"/>
  <c r="O256" i="42"/>
  <c r="L256" i="42"/>
  <c r="I256" i="42"/>
  <c r="F256" i="42"/>
  <c r="C256" i="42" s="1"/>
  <c r="O255" i="42"/>
  <c r="L255" i="42"/>
  <c r="I255" i="42"/>
  <c r="F255" i="42"/>
  <c r="O254" i="42"/>
  <c r="L254" i="42"/>
  <c r="I254" i="42"/>
  <c r="F254" i="42"/>
  <c r="O253" i="42"/>
  <c r="L253" i="42"/>
  <c r="L252" i="42" s="1"/>
  <c r="I253" i="42"/>
  <c r="F253" i="42"/>
  <c r="O252" i="42"/>
  <c r="N252" i="42"/>
  <c r="M252" i="42"/>
  <c r="M251" i="42" s="1"/>
  <c r="K252" i="42"/>
  <c r="K251" i="42" s="1"/>
  <c r="J252" i="42"/>
  <c r="H252" i="42"/>
  <c r="G252" i="42"/>
  <c r="G251" i="42" s="1"/>
  <c r="E252" i="42"/>
  <c r="E251" i="42" s="1"/>
  <c r="D252" i="42"/>
  <c r="N251" i="42"/>
  <c r="J251" i="42"/>
  <c r="H251" i="42"/>
  <c r="D251" i="42"/>
  <c r="O250" i="42"/>
  <c r="L250" i="42"/>
  <c r="I250" i="42"/>
  <c r="F250" i="42"/>
  <c r="O249" i="42"/>
  <c r="L249" i="42"/>
  <c r="I249" i="42"/>
  <c r="F249" i="42"/>
  <c r="C249" i="42" s="1"/>
  <c r="O248" i="42"/>
  <c r="L248" i="42"/>
  <c r="I248" i="42"/>
  <c r="F248" i="42"/>
  <c r="O247" i="42"/>
  <c r="L247" i="42"/>
  <c r="I247" i="42"/>
  <c r="F247" i="42"/>
  <c r="O246" i="42"/>
  <c r="N246" i="42"/>
  <c r="M246" i="42"/>
  <c r="K246" i="42"/>
  <c r="J246" i="42"/>
  <c r="H246" i="42"/>
  <c r="G246" i="42"/>
  <c r="F246" i="42"/>
  <c r="E246" i="42"/>
  <c r="D246" i="42"/>
  <c r="O245" i="42"/>
  <c r="L245" i="42"/>
  <c r="I245" i="42"/>
  <c r="F245" i="42"/>
  <c r="C245" i="42" s="1"/>
  <c r="O244" i="42"/>
  <c r="L244" i="42"/>
  <c r="I244" i="42"/>
  <c r="F244" i="42"/>
  <c r="O243" i="42"/>
  <c r="L243" i="42"/>
  <c r="I243" i="42"/>
  <c r="F243" i="42"/>
  <c r="O242" i="42"/>
  <c r="L242" i="42"/>
  <c r="I242" i="42"/>
  <c r="F242" i="42"/>
  <c r="O241" i="42"/>
  <c r="L241" i="42"/>
  <c r="I241" i="42"/>
  <c r="F241" i="42"/>
  <c r="O240" i="42"/>
  <c r="L240" i="42"/>
  <c r="I240" i="42"/>
  <c r="F240" i="42"/>
  <c r="C240" i="42" s="1"/>
  <c r="O239" i="42"/>
  <c r="L239" i="42"/>
  <c r="I239" i="42"/>
  <c r="F239" i="42"/>
  <c r="N238" i="42"/>
  <c r="M238" i="42"/>
  <c r="K238" i="42"/>
  <c r="J238" i="42"/>
  <c r="H238" i="42"/>
  <c r="G238" i="42"/>
  <c r="E238" i="42"/>
  <c r="D238" i="42"/>
  <c r="O237" i="42"/>
  <c r="L237" i="42"/>
  <c r="I237" i="42"/>
  <c r="F237" i="42"/>
  <c r="O236" i="42"/>
  <c r="O235" i="42" s="1"/>
  <c r="L236" i="42"/>
  <c r="I236" i="42"/>
  <c r="F236" i="42"/>
  <c r="F235" i="42" s="1"/>
  <c r="N235" i="42"/>
  <c r="M235" i="42"/>
  <c r="K235" i="42"/>
  <c r="J235" i="42"/>
  <c r="H235" i="42"/>
  <c r="G235" i="42"/>
  <c r="E235" i="42"/>
  <c r="D235" i="42"/>
  <c r="O234" i="42"/>
  <c r="O233" i="42" s="1"/>
  <c r="L234" i="42"/>
  <c r="L233" i="42" s="1"/>
  <c r="I234" i="42"/>
  <c r="F234" i="42"/>
  <c r="N233" i="42"/>
  <c r="M233" i="42"/>
  <c r="K233" i="42"/>
  <c r="J233" i="42"/>
  <c r="J231" i="42" s="1"/>
  <c r="H233" i="42"/>
  <c r="G233" i="42"/>
  <c r="F233" i="42"/>
  <c r="E233" i="42"/>
  <c r="D233" i="42"/>
  <c r="O232" i="42"/>
  <c r="L232" i="42"/>
  <c r="I232" i="42"/>
  <c r="F232" i="42"/>
  <c r="C232" i="42" s="1"/>
  <c r="O229" i="42"/>
  <c r="L229" i="42"/>
  <c r="I229" i="42"/>
  <c r="F229" i="42"/>
  <c r="C229" i="42" s="1"/>
  <c r="O228" i="42"/>
  <c r="O227" i="42" s="1"/>
  <c r="L228" i="42"/>
  <c r="I228" i="42"/>
  <c r="F228" i="42"/>
  <c r="F227" i="42" s="1"/>
  <c r="N227" i="42"/>
  <c r="M227" i="42"/>
  <c r="L227" i="42"/>
  <c r="K227" i="42"/>
  <c r="J227" i="42"/>
  <c r="H227" i="42"/>
  <c r="H204" i="42" s="1"/>
  <c r="G227" i="42"/>
  <c r="E227" i="42"/>
  <c r="D227" i="42"/>
  <c r="O226" i="42"/>
  <c r="L226" i="42"/>
  <c r="I226" i="42"/>
  <c r="F226" i="42"/>
  <c r="O225" i="42"/>
  <c r="L225" i="42"/>
  <c r="I225" i="42"/>
  <c r="F225" i="42"/>
  <c r="O224" i="42"/>
  <c r="L224" i="42"/>
  <c r="I224" i="42"/>
  <c r="F224" i="42"/>
  <c r="O223" i="42"/>
  <c r="L223" i="42"/>
  <c r="I223" i="42"/>
  <c r="F223" i="42"/>
  <c r="O222" i="42"/>
  <c r="L222" i="42"/>
  <c r="I222" i="42"/>
  <c r="F222" i="42"/>
  <c r="O221" i="42"/>
  <c r="L221" i="42"/>
  <c r="I221" i="42"/>
  <c r="F221" i="42"/>
  <c r="C221" i="42"/>
  <c r="O220" i="42"/>
  <c r="L220" i="42"/>
  <c r="I220" i="42"/>
  <c r="F220" i="42"/>
  <c r="C220" i="42" s="1"/>
  <c r="O219" i="42"/>
  <c r="L219" i="42"/>
  <c r="I219" i="42"/>
  <c r="F219" i="42"/>
  <c r="O218" i="42"/>
  <c r="L218" i="42"/>
  <c r="I218" i="42"/>
  <c r="F218" i="42"/>
  <c r="C218" i="42" s="1"/>
  <c r="O217" i="42"/>
  <c r="L217" i="42"/>
  <c r="I217" i="42"/>
  <c r="F217" i="42"/>
  <c r="N216" i="42"/>
  <c r="M216" i="42"/>
  <c r="M204" i="42" s="1"/>
  <c r="K216" i="42"/>
  <c r="J216" i="42"/>
  <c r="H216" i="42"/>
  <c r="G216" i="42"/>
  <c r="E216" i="42"/>
  <c r="D216" i="42"/>
  <c r="O215" i="42"/>
  <c r="L215" i="42"/>
  <c r="I215" i="42"/>
  <c r="F215" i="42"/>
  <c r="O214" i="42"/>
  <c r="L214" i="42"/>
  <c r="I214" i="42"/>
  <c r="F214" i="42"/>
  <c r="C214" i="42" s="1"/>
  <c r="O213" i="42"/>
  <c r="L213" i="42"/>
  <c r="I213" i="42"/>
  <c r="F213" i="42"/>
  <c r="O212" i="42"/>
  <c r="L212" i="42"/>
  <c r="C212" i="42" s="1"/>
  <c r="I212" i="42"/>
  <c r="F212" i="42"/>
  <c r="O211" i="42"/>
  <c r="L211" i="42"/>
  <c r="I211" i="42"/>
  <c r="F211" i="42"/>
  <c r="O210" i="42"/>
  <c r="L210" i="42"/>
  <c r="I210" i="42"/>
  <c r="F210" i="42"/>
  <c r="O209" i="42"/>
  <c r="L209" i="42"/>
  <c r="I209" i="42"/>
  <c r="F209" i="42"/>
  <c r="C209" i="42"/>
  <c r="O208" i="42"/>
  <c r="L208" i="42"/>
  <c r="I208" i="42"/>
  <c r="F208" i="42"/>
  <c r="C208" i="42" s="1"/>
  <c r="O207" i="42"/>
  <c r="L207" i="42"/>
  <c r="I207" i="42"/>
  <c r="F207" i="42"/>
  <c r="O206" i="42"/>
  <c r="L206" i="42"/>
  <c r="I206" i="42"/>
  <c r="F206" i="42"/>
  <c r="N205" i="42"/>
  <c r="N204" i="42" s="1"/>
  <c r="M205" i="42"/>
  <c r="K205" i="42"/>
  <c r="J205" i="42"/>
  <c r="J204" i="42" s="1"/>
  <c r="H205" i="42"/>
  <c r="G205" i="42"/>
  <c r="E205" i="42"/>
  <c r="E204" i="42" s="1"/>
  <c r="D205" i="42"/>
  <c r="D204" i="42" s="1"/>
  <c r="O203" i="42"/>
  <c r="L203" i="42"/>
  <c r="I203" i="42"/>
  <c r="F203" i="42"/>
  <c r="O202" i="42"/>
  <c r="L202" i="42"/>
  <c r="C202" i="42" s="1"/>
  <c r="I202" i="42"/>
  <c r="F202" i="42"/>
  <c r="O201" i="42"/>
  <c r="L201" i="42"/>
  <c r="C201" i="42" s="1"/>
  <c r="I201" i="42"/>
  <c r="F201" i="42"/>
  <c r="O200" i="42"/>
  <c r="L200" i="42"/>
  <c r="I200" i="42"/>
  <c r="F200" i="42"/>
  <c r="O199" i="42"/>
  <c r="L199" i="42"/>
  <c r="L198" i="42" s="1"/>
  <c r="I199" i="42"/>
  <c r="I198" i="42" s="1"/>
  <c r="F199" i="42"/>
  <c r="O198" i="42"/>
  <c r="N198" i="42"/>
  <c r="N196" i="42" s="1"/>
  <c r="N195" i="42" s="1"/>
  <c r="M198" i="42"/>
  <c r="K198" i="42"/>
  <c r="J198" i="42"/>
  <c r="J196" i="42" s="1"/>
  <c r="J195" i="42" s="1"/>
  <c r="H198" i="42"/>
  <c r="G198" i="42"/>
  <c r="F198" i="42"/>
  <c r="E198" i="42"/>
  <c r="E196" i="42" s="1"/>
  <c r="D198" i="42"/>
  <c r="O197" i="42"/>
  <c r="L197" i="42"/>
  <c r="I197" i="42"/>
  <c r="F197" i="42"/>
  <c r="M196" i="42"/>
  <c r="M195" i="42" s="1"/>
  <c r="K196" i="42"/>
  <c r="H196" i="42"/>
  <c r="G196" i="42"/>
  <c r="D196" i="42"/>
  <c r="D195" i="42" s="1"/>
  <c r="O193" i="42"/>
  <c r="O192" i="42" s="1"/>
  <c r="O191" i="42" s="1"/>
  <c r="L193" i="42"/>
  <c r="L192" i="42" s="1"/>
  <c r="L191" i="42" s="1"/>
  <c r="I193" i="42"/>
  <c r="I192" i="42" s="1"/>
  <c r="I191" i="42" s="1"/>
  <c r="F193" i="42"/>
  <c r="F192" i="42" s="1"/>
  <c r="N192" i="42"/>
  <c r="N191" i="42" s="1"/>
  <c r="M192" i="42"/>
  <c r="M191" i="42" s="1"/>
  <c r="K192" i="42"/>
  <c r="K191" i="42" s="1"/>
  <c r="J192" i="42"/>
  <c r="H192" i="42"/>
  <c r="G192" i="42"/>
  <c r="G191" i="42" s="1"/>
  <c r="E192" i="42"/>
  <c r="E191" i="42" s="1"/>
  <c r="E187" i="42" s="1"/>
  <c r="D192" i="42"/>
  <c r="D191" i="42" s="1"/>
  <c r="J191" i="42"/>
  <c r="H191" i="42"/>
  <c r="F191" i="42"/>
  <c r="O190" i="42"/>
  <c r="L190" i="42"/>
  <c r="C190" i="42" s="1"/>
  <c r="I190" i="42"/>
  <c r="F190" i="42"/>
  <c r="O189" i="42"/>
  <c r="L189" i="42"/>
  <c r="I189" i="42"/>
  <c r="F189" i="42"/>
  <c r="N188" i="42"/>
  <c r="N187" i="42" s="1"/>
  <c r="M188" i="42"/>
  <c r="K188" i="42"/>
  <c r="K187" i="42" s="1"/>
  <c r="J188" i="42"/>
  <c r="I188" i="42"/>
  <c r="H188" i="42"/>
  <c r="G188" i="42"/>
  <c r="G187" i="42" s="1"/>
  <c r="E188" i="42"/>
  <c r="D188" i="42"/>
  <c r="O186" i="42"/>
  <c r="L186" i="42"/>
  <c r="I186" i="42"/>
  <c r="F186" i="42"/>
  <c r="O185" i="42"/>
  <c r="O184" i="42" s="1"/>
  <c r="L185" i="42"/>
  <c r="I185" i="42"/>
  <c r="F185" i="42"/>
  <c r="F184" i="42" s="1"/>
  <c r="N184" i="42"/>
  <c r="M184" i="42"/>
  <c r="K184" i="42"/>
  <c r="J184" i="42"/>
  <c r="H184" i="42"/>
  <c r="G184" i="42"/>
  <c r="E184" i="42"/>
  <c r="D184" i="42"/>
  <c r="O183" i="42"/>
  <c r="L183" i="42"/>
  <c r="I183" i="42"/>
  <c r="F183" i="42"/>
  <c r="O182" i="42"/>
  <c r="L182" i="42"/>
  <c r="I182" i="42"/>
  <c r="F182" i="42"/>
  <c r="O181" i="42"/>
  <c r="L181" i="42"/>
  <c r="I181" i="42"/>
  <c r="F181" i="42"/>
  <c r="O180" i="42"/>
  <c r="L180" i="42"/>
  <c r="I180" i="42"/>
  <c r="I179" i="42" s="1"/>
  <c r="F180" i="42"/>
  <c r="N179" i="42"/>
  <c r="M179" i="42"/>
  <c r="M174" i="42" s="1"/>
  <c r="M173" i="42" s="1"/>
  <c r="K179" i="42"/>
  <c r="J179" i="42"/>
  <c r="H179" i="42"/>
  <c r="G179" i="42"/>
  <c r="G174" i="42" s="1"/>
  <c r="G173" i="42" s="1"/>
  <c r="E179" i="42"/>
  <c r="D179" i="42"/>
  <c r="O178" i="42"/>
  <c r="L178" i="42"/>
  <c r="I178" i="42"/>
  <c r="F178" i="42"/>
  <c r="O177" i="42"/>
  <c r="L177" i="42"/>
  <c r="I177" i="42"/>
  <c r="F177" i="42"/>
  <c r="C177" i="42"/>
  <c r="O176" i="42"/>
  <c r="L176" i="42"/>
  <c r="I176" i="42"/>
  <c r="F176" i="42"/>
  <c r="N175" i="42"/>
  <c r="N174" i="42" s="1"/>
  <c r="M175" i="42"/>
  <c r="K175" i="42"/>
  <c r="J175" i="42"/>
  <c r="J174" i="42" s="1"/>
  <c r="J173" i="42" s="1"/>
  <c r="H175" i="42"/>
  <c r="G175" i="42"/>
  <c r="E175" i="42"/>
  <c r="E174" i="42" s="1"/>
  <c r="D175" i="42"/>
  <c r="O172" i="42"/>
  <c r="L172" i="42"/>
  <c r="I172" i="42"/>
  <c r="F172" i="42"/>
  <c r="O171" i="42"/>
  <c r="L171" i="42"/>
  <c r="I171" i="42"/>
  <c r="F171" i="42"/>
  <c r="O170" i="42"/>
  <c r="L170" i="42"/>
  <c r="I170" i="42"/>
  <c r="F170" i="42"/>
  <c r="O169" i="42"/>
  <c r="L169" i="42"/>
  <c r="I169" i="42"/>
  <c r="F169" i="42"/>
  <c r="O168" i="42"/>
  <c r="L168" i="42"/>
  <c r="C168" i="42" s="1"/>
  <c r="I168" i="42"/>
  <c r="F168" i="42"/>
  <c r="O167" i="42"/>
  <c r="L167" i="42"/>
  <c r="I167" i="42"/>
  <c r="F167" i="42"/>
  <c r="N166" i="42"/>
  <c r="M166" i="42"/>
  <c r="M165" i="42" s="1"/>
  <c r="K166" i="42"/>
  <c r="J166" i="42"/>
  <c r="J165" i="42" s="1"/>
  <c r="H166" i="42"/>
  <c r="H165" i="42" s="1"/>
  <c r="G166" i="42"/>
  <c r="G165" i="42" s="1"/>
  <c r="E166" i="42"/>
  <c r="E165" i="42" s="1"/>
  <c r="D166" i="42"/>
  <c r="N165" i="42"/>
  <c r="K165" i="42"/>
  <c r="D165" i="42"/>
  <c r="O164" i="42"/>
  <c r="L164" i="42"/>
  <c r="I164" i="42"/>
  <c r="F164" i="42"/>
  <c r="C164" i="42" s="1"/>
  <c r="O163" i="42"/>
  <c r="L163" i="42"/>
  <c r="I163" i="42"/>
  <c r="F163" i="42"/>
  <c r="O162" i="42"/>
  <c r="L162" i="42"/>
  <c r="I162" i="42"/>
  <c r="F162" i="42"/>
  <c r="O161" i="42"/>
  <c r="L161" i="42"/>
  <c r="L160" i="42" s="1"/>
  <c r="I161" i="42"/>
  <c r="I160" i="42" s="1"/>
  <c r="F161" i="42"/>
  <c r="O160" i="42"/>
  <c r="N160" i="42"/>
  <c r="M160" i="42"/>
  <c r="K160" i="42"/>
  <c r="J160" i="42"/>
  <c r="H160" i="42"/>
  <c r="G160" i="42"/>
  <c r="E160" i="42"/>
  <c r="D160" i="42"/>
  <c r="O159" i="42"/>
  <c r="L159" i="42"/>
  <c r="I159" i="42"/>
  <c r="F159" i="42"/>
  <c r="O158" i="42"/>
  <c r="L158" i="42"/>
  <c r="I158" i="42"/>
  <c r="F158" i="42"/>
  <c r="O157" i="42"/>
  <c r="L157" i="42"/>
  <c r="I157" i="42"/>
  <c r="F157" i="42"/>
  <c r="O156" i="42"/>
  <c r="L156" i="42"/>
  <c r="I156" i="42"/>
  <c r="F156" i="42"/>
  <c r="O155" i="42"/>
  <c r="L155" i="42"/>
  <c r="I155" i="42"/>
  <c r="F155" i="42"/>
  <c r="O154" i="42"/>
  <c r="L154" i="42"/>
  <c r="C154" i="42" s="1"/>
  <c r="I154" i="42"/>
  <c r="F154" i="42"/>
  <c r="O153" i="42"/>
  <c r="L153" i="42"/>
  <c r="C153" i="42" s="1"/>
  <c r="I153" i="42"/>
  <c r="F153" i="42"/>
  <c r="O152" i="42"/>
  <c r="L152" i="42"/>
  <c r="I152" i="42"/>
  <c r="F152" i="42"/>
  <c r="N151" i="42"/>
  <c r="M151" i="42"/>
  <c r="K151" i="42"/>
  <c r="J151" i="42"/>
  <c r="H151" i="42"/>
  <c r="G151" i="42"/>
  <c r="E151" i="42"/>
  <c r="D151" i="42"/>
  <c r="O150" i="42"/>
  <c r="L150" i="42"/>
  <c r="I150" i="42"/>
  <c r="F150" i="42"/>
  <c r="O149" i="42"/>
  <c r="L149" i="42"/>
  <c r="I149" i="42"/>
  <c r="F149" i="42"/>
  <c r="C149" i="42" s="1"/>
  <c r="O148" i="42"/>
  <c r="L148" i="42"/>
  <c r="I148" i="42"/>
  <c r="F148" i="42"/>
  <c r="O147" i="42"/>
  <c r="L147" i="42"/>
  <c r="I147" i="42"/>
  <c r="F147" i="42"/>
  <c r="O146" i="42"/>
  <c r="L146" i="42"/>
  <c r="I146" i="42"/>
  <c r="I144" i="42" s="1"/>
  <c r="F146" i="42"/>
  <c r="O145" i="42"/>
  <c r="L145" i="42"/>
  <c r="I145" i="42"/>
  <c r="F145" i="42"/>
  <c r="O144" i="42"/>
  <c r="N144" i="42"/>
  <c r="M144" i="42"/>
  <c r="K144" i="42"/>
  <c r="J144" i="42"/>
  <c r="H144" i="42"/>
  <c r="G144" i="42"/>
  <c r="E144" i="42"/>
  <c r="D144" i="42"/>
  <c r="O143" i="42"/>
  <c r="L143" i="42"/>
  <c r="I143" i="42"/>
  <c r="F143" i="42"/>
  <c r="O142" i="42"/>
  <c r="O141" i="42" s="1"/>
  <c r="L142" i="42"/>
  <c r="I142" i="42"/>
  <c r="I141" i="42" s="1"/>
  <c r="F142" i="42"/>
  <c r="N141" i="42"/>
  <c r="M141" i="42"/>
  <c r="L141" i="42"/>
  <c r="K141" i="42"/>
  <c r="J141" i="42"/>
  <c r="H141" i="42"/>
  <c r="G141" i="42"/>
  <c r="F141" i="42"/>
  <c r="E141" i="42"/>
  <c r="D141" i="42"/>
  <c r="O140" i="42"/>
  <c r="L140" i="42"/>
  <c r="I140" i="42"/>
  <c r="F140" i="42"/>
  <c r="O139" i="42"/>
  <c r="L139" i="42"/>
  <c r="I139" i="42"/>
  <c r="F139" i="42"/>
  <c r="O138" i="42"/>
  <c r="L138" i="42"/>
  <c r="I138" i="42"/>
  <c r="F138" i="42"/>
  <c r="O137" i="42"/>
  <c r="L137" i="42"/>
  <c r="L136" i="42" s="1"/>
  <c r="I137" i="42"/>
  <c r="F137" i="42"/>
  <c r="O136" i="42"/>
  <c r="N136" i="42"/>
  <c r="M136" i="42"/>
  <c r="K136" i="42"/>
  <c r="J136" i="42"/>
  <c r="I136" i="42"/>
  <c r="H136" i="42"/>
  <c r="G136" i="42"/>
  <c r="E136" i="42"/>
  <c r="D136" i="42"/>
  <c r="O135" i="42"/>
  <c r="L135" i="42"/>
  <c r="I135" i="42"/>
  <c r="F135" i="42"/>
  <c r="O134" i="42"/>
  <c r="L134" i="42"/>
  <c r="I134" i="42"/>
  <c r="F134" i="42"/>
  <c r="O133" i="42"/>
  <c r="L133" i="42"/>
  <c r="I133" i="42"/>
  <c r="F133" i="42"/>
  <c r="O132" i="42"/>
  <c r="O131" i="42" s="1"/>
  <c r="L132" i="42"/>
  <c r="I132" i="42"/>
  <c r="F132" i="42"/>
  <c r="F131" i="42" s="1"/>
  <c r="N131" i="42"/>
  <c r="M131" i="42"/>
  <c r="M130" i="42" s="1"/>
  <c r="K131" i="42"/>
  <c r="J131" i="42"/>
  <c r="H131" i="42"/>
  <c r="G131" i="42"/>
  <c r="G130" i="42" s="1"/>
  <c r="E131" i="42"/>
  <c r="E130" i="42" s="1"/>
  <c r="D131" i="42"/>
  <c r="O129" i="42"/>
  <c r="O128" i="42" s="1"/>
  <c r="L129" i="42"/>
  <c r="L128" i="42" s="1"/>
  <c r="I129" i="42"/>
  <c r="I128" i="42" s="1"/>
  <c r="F129" i="42"/>
  <c r="N128" i="42"/>
  <c r="M128" i="42"/>
  <c r="K128" i="42"/>
  <c r="J128" i="42"/>
  <c r="H128" i="42"/>
  <c r="G128" i="42"/>
  <c r="F128" i="42"/>
  <c r="E128" i="42"/>
  <c r="D128" i="42"/>
  <c r="O127" i="42"/>
  <c r="L127" i="42"/>
  <c r="I127" i="42"/>
  <c r="F127" i="42"/>
  <c r="C127" i="42" s="1"/>
  <c r="O126" i="42"/>
  <c r="L126" i="42"/>
  <c r="I126" i="42"/>
  <c r="F126" i="42"/>
  <c r="O125" i="42"/>
  <c r="L125" i="42"/>
  <c r="I125" i="42"/>
  <c r="C125" i="42" s="1"/>
  <c r="F125" i="42"/>
  <c r="O124" i="42"/>
  <c r="L124" i="42"/>
  <c r="I124" i="42"/>
  <c r="F124" i="42"/>
  <c r="O123" i="42"/>
  <c r="L123" i="42"/>
  <c r="I123" i="42"/>
  <c r="I122" i="42" s="1"/>
  <c r="F123" i="42"/>
  <c r="N122" i="42"/>
  <c r="M122" i="42"/>
  <c r="K122" i="42"/>
  <c r="J122" i="42"/>
  <c r="H122" i="42"/>
  <c r="G122" i="42"/>
  <c r="E122" i="42"/>
  <c r="D122" i="42"/>
  <c r="O121" i="42"/>
  <c r="L121" i="42"/>
  <c r="I121" i="42"/>
  <c r="C121" i="42" s="1"/>
  <c r="F121" i="42"/>
  <c r="O120" i="42"/>
  <c r="L120" i="42"/>
  <c r="I120" i="42"/>
  <c r="F120" i="42"/>
  <c r="O119" i="42"/>
  <c r="L119" i="42"/>
  <c r="I119" i="42"/>
  <c r="C119" i="42" s="1"/>
  <c r="F119" i="42"/>
  <c r="O118" i="42"/>
  <c r="L118" i="42"/>
  <c r="I118" i="42"/>
  <c r="F118" i="42"/>
  <c r="O117" i="42"/>
  <c r="O116" i="42" s="1"/>
  <c r="L117" i="42"/>
  <c r="I117" i="42"/>
  <c r="C117" i="42" s="1"/>
  <c r="F117" i="42"/>
  <c r="N116" i="42"/>
  <c r="M116" i="42"/>
  <c r="K116" i="42"/>
  <c r="J116" i="42"/>
  <c r="H116" i="42"/>
  <c r="G116" i="42"/>
  <c r="F116" i="42"/>
  <c r="E116" i="42"/>
  <c r="D116" i="42"/>
  <c r="O115" i="42"/>
  <c r="L115" i="42"/>
  <c r="I115" i="42"/>
  <c r="F115" i="42"/>
  <c r="O114" i="42"/>
  <c r="L114" i="42"/>
  <c r="I114" i="42"/>
  <c r="F114" i="42"/>
  <c r="O113" i="42"/>
  <c r="O112" i="42" s="1"/>
  <c r="L113" i="42"/>
  <c r="I113" i="42"/>
  <c r="F113" i="42"/>
  <c r="C113" i="42"/>
  <c r="N112" i="42"/>
  <c r="M112" i="42"/>
  <c r="K112" i="42"/>
  <c r="J112" i="42"/>
  <c r="H112" i="42"/>
  <c r="G112" i="42"/>
  <c r="F112" i="42"/>
  <c r="E112" i="42"/>
  <c r="D112" i="42"/>
  <c r="O111" i="42"/>
  <c r="L111" i="42"/>
  <c r="I111" i="42"/>
  <c r="C111" i="42" s="1"/>
  <c r="F111" i="42"/>
  <c r="O110" i="42"/>
  <c r="L110" i="42"/>
  <c r="I110" i="42"/>
  <c r="F110" i="42"/>
  <c r="O109" i="42"/>
  <c r="L109" i="42"/>
  <c r="I109" i="42"/>
  <c r="F109" i="42"/>
  <c r="O108" i="42"/>
  <c r="L108" i="42"/>
  <c r="I108" i="42"/>
  <c r="F108" i="42"/>
  <c r="O107" i="42"/>
  <c r="L107" i="42"/>
  <c r="C107" i="42" s="1"/>
  <c r="I107" i="42"/>
  <c r="F107" i="42"/>
  <c r="O106" i="42"/>
  <c r="L106" i="42"/>
  <c r="I106" i="42"/>
  <c r="F106" i="42"/>
  <c r="O105" i="42"/>
  <c r="L105" i="42"/>
  <c r="I105" i="42"/>
  <c r="F105" i="42"/>
  <c r="O104" i="42"/>
  <c r="L104" i="42"/>
  <c r="I104" i="42"/>
  <c r="F104" i="42"/>
  <c r="N103" i="42"/>
  <c r="M103" i="42"/>
  <c r="K103" i="42"/>
  <c r="J103" i="42"/>
  <c r="H103" i="42"/>
  <c r="G103" i="42"/>
  <c r="E103" i="42"/>
  <c r="D103" i="42"/>
  <c r="O102" i="42"/>
  <c r="L102" i="42"/>
  <c r="I102" i="42"/>
  <c r="F102" i="42"/>
  <c r="O101" i="42"/>
  <c r="L101" i="42"/>
  <c r="I101" i="42"/>
  <c r="F101" i="42"/>
  <c r="O100" i="42"/>
  <c r="L100" i="42"/>
  <c r="I100" i="42"/>
  <c r="F100" i="42"/>
  <c r="O99" i="42"/>
  <c r="L99" i="42"/>
  <c r="I99" i="42"/>
  <c r="F99" i="42"/>
  <c r="O98" i="42"/>
  <c r="L98" i="42"/>
  <c r="I98" i="42"/>
  <c r="F98" i="42"/>
  <c r="O97" i="42"/>
  <c r="O95" i="42" s="1"/>
  <c r="L97" i="42"/>
  <c r="I97" i="42"/>
  <c r="F97" i="42"/>
  <c r="C97" i="42"/>
  <c r="O96" i="42"/>
  <c r="L96" i="42"/>
  <c r="I96" i="42"/>
  <c r="F96" i="42"/>
  <c r="N95" i="42"/>
  <c r="M95" i="42"/>
  <c r="K95" i="42"/>
  <c r="J95" i="42"/>
  <c r="H95" i="42"/>
  <c r="G95" i="42"/>
  <c r="E95" i="42"/>
  <c r="D95" i="42"/>
  <c r="O94" i="42"/>
  <c r="L94" i="42"/>
  <c r="I94" i="42"/>
  <c r="F94" i="42"/>
  <c r="O93" i="42"/>
  <c r="L93" i="42"/>
  <c r="I93" i="42"/>
  <c r="C93" i="42" s="1"/>
  <c r="F93" i="42"/>
  <c r="O92" i="42"/>
  <c r="L92" i="42"/>
  <c r="I92" i="42"/>
  <c r="F92" i="42"/>
  <c r="O91" i="42"/>
  <c r="L91" i="42"/>
  <c r="C91" i="42" s="1"/>
  <c r="I91" i="42"/>
  <c r="F91" i="42"/>
  <c r="O90" i="42"/>
  <c r="L90" i="42"/>
  <c r="I90" i="42"/>
  <c r="F90" i="42"/>
  <c r="N89" i="42"/>
  <c r="M89" i="42"/>
  <c r="K89" i="42"/>
  <c r="J89" i="42"/>
  <c r="H89" i="42"/>
  <c r="G89" i="42"/>
  <c r="E89" i="42"/>
  <c r="D89" i="42"/>
  <c r="O88" i="42"/>
  <c r="L88" i="42"/>
  <c r="I88" i="42"/>
  <c r="F88" i="42"/>
  <c r="C88" i="42" s="1"/>
  <c r="O87" i="42"/>
  <c r="L87" i="42"/>
  <c r="I87" i="42"/>
  <c r="F87" i="42"/>
  <c r="C87" i="42" s="1"/>
  <c r="O86" i="42"/>
  <c r="L86" i="42"/>
  <c r="I86" i="42"/>
  <c r="F86" i="42"/>
  <c r="O85" i="42"/>
  <c r="L85" i="42"/>
  <c r="I85" i="42"/>
  <c r="I84" i="42" s="1"/>
  <c r="F85" i="42"/>
  <c r="N84" i="42"/>
  <c r="M84" i="42"/>
  <c r="L84" i="42"/>
  <c r="K84" i="42"/>
  <c r="J84" i="42"/>
  <c r="H84" i="42"/>
  <c r="G84" i="42"/>
  <c r="E84" i="42"/>
  <c r="D84" i="42"/>
  <c r="O82" i="42"/>
  <c r="L82" i="42"/>
  <c r="I82" i="42"/>
  <c r="F82" i="42"/>
  <c r="O81" i="42"/>
  <c r="O80" i="42" s="1"/>
  <c r="L81" i="42"/>
  <c r="I81" i="42"/>
  <c r="I80" i="42" s="1"/>
  <c r="F81" i="42"/>
  <c r="C81" i="42"/>
  <c r="N80" i="42"/>
  <c r="M80" i="42"/>
  <c r="K80" i="42"/>
  <c r="J80" i="42"/>
  <c r="H80" i="42"/>
  <c r="G80" i="42"/>
  <c r="F80" i="42"/>
  <c r="E80" i="42"/>
  <c r="D80" i="42"/>
  <c r="O79" i="42"/>
  <c r="L79" i="42"/>
  <c r="I79" i="42"/>
  <c r="C79" i="42" s="1"/>
  <c r="F79" i="42"/>
  <c r="O78" i="42"/>
  <c r="L78" i="42"/>
  <c r="L77" i="42" s="1"/>
  <c r="I78" i="42"/>
  <c r="I77" i="42" s="1"/>
  <c r="I76" i="42" s="1"/>
  <c r="F78" i="42"/>
  <c r="O77" i="42"/>
  <c r="N77" i="42"/>
  <c r="M77" i="42"/>
  <c r="M76" i="42" s="1"/>
  <c r="K77" i="42"/>
  <c r="J77" i="42"/>
  <c r="H77" i="42"/>
  <c r="H76" i="42" s="1"/>
  <c r="G77" i="42"/>
  <c r="G76" i="42" s="1"/>
  <c r="E77" i="42"/>
  <c r="D77" i="42"/>
  <c r="D76" i="42" s="1"/>
  <c r="J76" i="42"/>
  <c r="O74" i="42"/>
  <c r="L74" i="42"/>
  <c r="I74" i="42"/>
  <c r="F74" i="42"/>
  <c r="O73" i="42"/>
  <c r="L73" i="42"/>
  <c r="I73" i="42"/>
  <c r="F73" i="42"/>
  <c r="C73" i="42"/>
  <c r="O72" i="42"/>
  <c r="L72" i="42"/>
  <c r="I72" i="42"/>
  <c r="F72" i="42"/>
  <c r="C72" i="42" s="1"/>
  <c r="O71" i="42"/>
  <c r="L71" i="42"/>
  <c r="I71" i="42"/>
  <c r="F71" i="42"/>
  <c r="C71" i="42" s="1"/>
  <c r="O70" i="42"/>
  <c r="L70" i="42"/>
  <c r="I70" i="42"/>
  <c r="I69" i="42" s="1"/>
  <c r="I67" i="42" s="1"/>
  <c r="F70" i="42"/>
  <c r="N69" i="42"/>
  <c r="N67" i="42" s="1"/>
  <c r="M69" i="42"/>
  <c r="M67" i="42" s="1"/>
  <c r="M53" i="42" s="1"/>
  <c r="K69" i="42"/>
  <c r="K67" i="42" s="1"/>
  <c r="J69" i="42"/>
  <c r="J67" i="42" s="1"/>
  <c r="H69" i="42"/>
  <c r="G69" i="42"/>
  <c r="G67" i="42" s="1"/>
  <c r="E69" i="42"/>
  <c r="D69" i="42"/>
  <c r="O68" i="42"/>
  <c r="L68" i="42"/>
  <c r="I68" i="42"/>
  <c r="F68" i="42"/>
  <c r="H67" i="42"/>
  <c r="E67" i="42"/>
  <c r="D67" i="42"/>
  <c r="O66" i="42"/>
  <c r="L66" i="42"/>
  <c r="I66" i="42"/>
  <c r="F66" i="42"/>
  <c r="O65" i="42"/>
  <c r="L65" i="42"/>
  <c r="I65" i="42"/>
  <c r="F65" i="42"/>
  <c r="O64" i="42"/>
  <c r="L64" i="42"/>
  <c r="I64" i="42"/>
  <c r="F64" i="42"/>
  <c r="O63" i="42"/>
  <c r="L63" i="42"/>
  <c r="I63" i="42"/>
  <c r="F63" i="42"/>
  <c r="O62" i="42"/>
  <c r="L62" i="42"/>
  <c r="I62" i="42"/>
  <c r="F62" i="42"/>
  <c r="O61" i="42"/>
  <c r="L61" i="42"/>
  <c r="C61" i="42" s="1"/>
  <c r="I61" i="42"/>
  <c r="F61" i="42"/>
  <c r="O60" i="42"/>
  <c r="L60" i="42"/>
  <c r="I60" i="42"/>
  <c r="F60" i="42"/>
  <c r="O59" i="42"/>
  <c r="O58" i="42" s="1"/>
  <c r="L59" i="42"/>
  <c r="I59" i="42"/>
  <c r="F59" i="42"/>
  <c r="C59" i="42"/>
  <c r="N58" i="42"/>
  <c r="M58" i="42"/>
  <c r="K58" i="42"/>
  <c r="J58" i="42"/>
  <c r="H58" i="42"/>
  <c r="G58" i="42"/>
  <c r="F58" i="42"/>
  <c r="E58" i="42"/>
  <c r="D58" i="42"/>
  <c r="O57" i="42"/>
  <c r="L57" i="42"/>
  <c r="I57" i="42"/>
  <c r="F57" i="42"/>
  <c r="O56" i="42"/>
  <c r="L56" i="42"/>
  <c r="L55" i="42" s="1"/>
  <c r="I56" i="42"/>
  <c r="F56" i="42"/>
  <c r="O55" i="42"/>
  <c r="N55" i="42"/>
  <c r="N54" i="42" s="1"/>
  <c r="N53" i="42" s="1"/>
  <c r="M55" i="42"/>
  <c r="M54" i="42" s="1"/>
  <c r="K55" i="42"/>
  <c r="J55" i="42"/>
  <c r="I55" i="42"/>
  <c r="H55" i="42"/>
  <c r="G55" i="42"/>
  <c r="G54" i="42" s="1"/>
  <c r="E55" i="42"/>
  <c r="D55" i="42"/>
  <c r="D54" i="42" s="1"/>
  <c r="D53" i="42" s="1"/>
  <c r="H54" i="42"/>
  <c r="O47" i="42"/>
  <c r="C47" i="42" s="1"/>
  <c r="O46" i="42"/>
  <c r="C46" i="42" s="1"/>
  <c r="N45" i="42"/>
  <c r="M45" i="42"/>
  <c r="M20" i="42" s="1"/>
  <c r="L44" i="42"/>
  <c r="L43" i="42" s="1"/>
  <c r="I44" i="42"/>
  <c r="I43" i="42" s="1"/>
  <c r="F44" i="42"/>
  <c r="K43" i="42"/>
  <c r="J43" i="42"/>
  <c r="H43" i="42"/>
  <c r="G43" i="42"/>
  <c r="F43" i="42"/>
  <c r="E43" i="42"/>
  <c r="D43" i="42"/>
  <c r="F42" i="42"/>
  <c r="C42" i="42" s="1"/>
  <c r="F41" i="42"/>
  <c r="C41" i="42" s="1"/>
  <c r="E41" i="42"/>
  <c r="D41" i="42"/>
  <c r="L40" i="42"/>
  <c r="C40" i="42" s="1"/>
  <c r="L39" i="42"/>
  <c r="C39" i="42" s="1"/>
  <c r="L38" i="42"/>
  <c r="C38" i="42" s="1"/>
  <c r="L37" i="42"/>
  <c r="C37" i="42" s="1"/>
  <c r="K36" i="42"/>
  <c r="J36" i="42"/>
  <c r="L35" i="42"/>
  <c r="C35" i="42" s="1"/>
  <c r="L34" i="42"/>
  <c r="C34" i="42" s="1"/>
  <c r="L33" i="42"/>
  <c r="C33" i="42" s="1"/>
  <c r="K33" i="42"/>
  <c r="J33" i="42"/>
  <c r="L32" i="42"/>
  <c r="C32" i="42" s="1"/>
  <c r="L31" i="42"/>
  <c r="C31" i="42" s="1"/>
  <c r="K31" i="42"/>
  <c r="K26" i="42" s="1"/>
  <c r="J31" i="42"/>
  <c r="L30" i="42"/>
  <c r="C30" i="42" s="1"/>
  <c r="L29" i="42"/>
  <c r="C29" i="42" s="1"/>
  <c r="L28" i="42"/>
  <c r="C28" i="42" s="1"/>
  <c r="K27" i="42"/>
  <c r="J27" i="42"/>
  <c r="F25" i="42"/>
  <c r="C25" i="42" s="1"/>
  <c r="I24" i="42"/>
  <c r="F24" i="42"/>
  <c r="C24" i="42"/>
  <c r="O23" i="42"/>
  <c r="L23" i="42"/>
  <c r="I23" i="42"/>
  <c r="F23" i="42"/>
  <c r="O22" i="42"/>
  <c r="O21" i="42" s="1"/>
  <c r="L22" i="42"/>
  <c r="I22" i="42"/>
  <c r="I21" i="42" s="1"/>
  <c r="F22" i="42"/>
  <c r="C22" i="42"/>
  <c r="N21" i="42"/>
  <c r="M21" i="42"/>
  <c r="L21" i="42"/>
  <c r="K21" i="42"/>
  <c r="K289" i="42" s="1"/>
  <c r="K288" i="42" s="1"/>
  <c r="J21" i="42"/>
  <c r="H21" i="42"/>
  <c r="H20" i="42" s="1"/>
  <c r="G21" i="42"/>
  <c r="G289" i="42" s="1"/>
  <c r="G288" i="42" s="1"/>
  <c r="F21" i="42"/>
  <c r="E21" i="42"/>
  <c r="D21" i="42"/>
  <c r="K20" i="42"/>
  <c r="I20" i="42"/>
  <c r="E20" i="42"/>
  <c r="O298" i="41"/>
  <c r="L298" i="41"/>
  <c r="I298" i="41"/>
  <c r="F298" i="41"/>
  <c r="O297" i="41"/>
  <c r="L297" i="41"/>
  <c r="I297" i="41"/>
  <c r="F297" i="41"/>
  <c r="O296" i="41"/>
  <c r="L296" i="41"/>
  <c r="I296" i="41"/>
  <c r="F296" i="41"/>
  <c r="O295" i="41"/>
  <c r="L295" i="41"/>
  <c r="I295" i="41"/>
  <c r="F295" i="41"/>
  <c r="C295" i="41"/>
  <c r="O294" i="41"/>
  <c r="L294" i="41"/>
  <c r="I294" i="41"/>
  <c r="F294" i="41"/>
  <c r="C294" i="41" s="1"/>
  <c r="O293" i="41"/>
  <c r="L293" i="41"/>
  <c r="I293" i="41"/>
  <c r="F293" i="41"/>
  <c r="C293" i="41" s="1"/>
  <c r="O292" i="41"/>
  <c r="L292" i="41"/>
  <c r="I292" i="41"/>
  <c r="F292" i="41"/>
  <c r="O291" i="41"/>
  <c r="L291" i="41"/>
  <c r="I291" i="41"/>
  <c r="I290" i="41" s="1"/>
  <c r="F291" i="41"/>
  <c r="N290" i="41"/>
  <c r="M290" i="41"/>
  <c r="L290" i="41"/>
  <c r="K290" i="41"/>
  <c r="J290" i="41"/>
  <c r="H290" i="41"/>
  <c r="G290" i="41"/>
  <c r="E290" i="41"/>
  <c r="D290" i="41"/>
  <c r="O285" i="41"/>
  <c r="L285" i="41"/>
  <c r="C285" i="41" s="1"/>
  <c r="I285" i="41"/>
  <c r="F285" i="41"/>
  <c r="O284" i="41"/>
  <c r="L284" i="41"/>
  <c r="I284" i="41"/>
  <c r="I283" i="41" s="1"/>
  <c r="F284" i="41"/>
  <c r="O283" i="41"/>
  <c r="N283" i="41"/>
  <c r="M283" i="41"/>
  <c r="K283" i="41"/>
  <c r="J283" i="41"/>
  <c r="H283" i="41"/>
  <c r="G283" i="41"/>
  <c r="F283" i="41"/>
  <c r="E283" i="41"/>
  <c r="D283" i="41"/>
  <c r="O282" i="41"/>
  <c r="O281" i="41" s="1"/>
  <c r="L282" i="41"/>
  <c r="L281" i="41" s="1"/>
  <c r="I282" i="41"/>
  <c r="C282" i="41" s="1"/>
  <c r="F282" i="41"/>
  <c r="F281" i="41" s="1"/>
  <c r="N281" i="41"/>
  <c r="M281" i="41"/>
  <c r="K281" i="41"/>
  <c r="J281" i="41"/>
  <c r="H281" i="41"/>
  <c r="G281" i="41"/>
  <c r="E281" i="41"/>
  <c r="D281" i="41"/>
  <c r="O280" i="41"/>
  <c r="L280" i="41"/>
  <c r="I280" i="41"/>
  <c r="F280" i="41"/>
  <c r="C280" i="41" s="1"/>
  <c r="O279" i="41"/>
  <c r="L279" i="41"/>
  <c r="I279" i="41"/>
  <c r="F279" i="41"/>
  <c r="O278" i="41"/>
  <c r="L278" i="41"/>
  <c r="I278" i="41"/>
  <c r="F278" i="41"/>
  <c r="O277" i="41"/>
  <c r="O276" i="41" s="1"/>
  <c r="L277" i="41"/>
  <c r="I277" i="41"/>
  <c r="F277" i="41"/>
  <c r="C277" i="41" s="1"/>
  <c r="N276" i="41"/>
  <c r="M276" i="41"/>
  <c r="K276" i="41"/>
  <c r="J276" i="41"/>
  <c r="H276" i="41"/>
  <c r="G276" i="41"/>
  <c r="F276" i="41"/>
  <c r="E276" i="41"/>
  <c r="D276" i="41"/>
  <c r="O275" i="41"/>
  <c r="L275" i="41"/>
  <c r="C275" i="41" s="1"/>
  <c r="I275" i="41"/>
  <c r="F275" i="41"/>
  <c r="O274" i="41"/>
  <c r="L274" i="41"/>
  <c r="I274" i="41"/>
  <c r="F274" i="41"/>
  <c r="O273" i="41"/>
  <c r="L273" i="41"/>
  <c r="I273" i="41"/>
  <c r="F273" i="41"/>
  <c r="N272" i="41"/>
  <c r="M272" i="41"/>
  <c r="K272" i="41"/>
  <c r="J272" i="41"/>
  <c r="I272" i="41"/>
  <c r="H272" i="41"/>
  <c r="H270" i="41" s="1"/>
  <c r="H269" i="41" s="1"/>
  <c r="G272" i="41"/>
  <c r="E272" i="41"/>
  <c r="E270" i="41" s="1"/>
  <c r="E269" i="41" s="1"/>
  <c r="D272" i="41"/>
  <c r="D270" i="41" s="1"/>
  <c r="O271" i="41"/>
  <c r="L271" i="41"/>
  <c r="I271" i="41"/>
  <c r="F271" i="41"/>
  <c r="G270" i="41"/>
  <c r="G269" i="41" s="1"/>
  <c r="O268" i="41"/>
  <c r="L268" i="41"/>
  <c r="I268" i="41"/>
  <c r="F268" i="41"/>
  <c r="O267" i="41"/>
  <c r="L267" i="41"/>
  <c r="I267" i="41"/>
  <c r="F267" i="41"/>
  <c r="O266" i="41"/>
  <c r="L266" i="41"/>
  <c r="C266" i="41" s="1"/>
  <c r="I266" i="41"/>
  <c r="F266" i="41"/>
  <c r="O265" i="41"/>
  <c r="O264" i="41" s="1"/>
  <c r="L265" i="41"/>
  <c r="I265" i="41"/>
  <c r="F265" i="41"/>
  <c r="F264" i="41" s="1"/>
  <c r="N264" i="41"/>
  <c r="M264" i="41"/>
  <c r="K264" i="41"/>
  <c r="J264" i="41"/>
  <c r="H264" i="41"/>
  <c r="G264" i="41"/>
  <c r="E264" i="41"/>
  <c r="D264" i="41"/>
  <c r="O263" i="41"/>
  <c r="L263" i="41"/>
  <c r="I263" i="41"/>
  <c r="F263" i="41"/>
  <c r="C263" i="41"/>
  <c r="O262" i="41"/>
  <c r="L262" i="41"/>
  <c r="I262" i="41"/>
  <c r="F262" i="41"/>
  <c r="C262" i="41" s="1"/>
  <c r="O261" i="41"/>
  <c r="L261" i="41"/>
  <c r="I261" i="41"/>
  <c r="F261" i="41"/>
  <c r="N260" i="41"/>
  <c r="N259" i="41" s="1"/>
  <c r="M260" i="41"/>
  <c r="M259" i="41" s="1"/>
  <c r="K260" i="41"/>
  <c r="J260" i="41"/>
  <c r="J259" i="41" s="1"/>
  <c r="I260" i="41"/>
  <c r="H260" i="41"/>
  <c r="G260" i="41"/>
  <c r="E260" i="41"/>
  <c r="E259" i="41" s="1"/>
  <c r="D260" i="41"/>
  <c r="K259" i="41"/>
  <c r="G259" i="41"/>
  <c r="O258" i="41"/>
  <c r="L258" i="41"/>
  <c r="I258" i="41"/>
  <c r="F258" i="41"/>
  <c r="O257" i="41"/>
  <c r="L257" i="41"/>
  <c r="I257" i="41"/>
  <c r="F257" i="41"/>
  <c r="O256" i="41"/>
  <c r="L256" i="41"/>
  <c r="I256" i="41"/>
  <c r="F256" i="41"/>
  <c r="O255" i="41"/>
  <c r="L255" i="41"/>
  <c r="I255" i="41"/>
  <c r="F255" i="41"/>
  <c r="O254" i="41"/>
  <c r="L254" i="41"/>
  <c r="C254" i="41" s="1"/>
  <c r="I254" i="41"/>
  <c r="F254" i="41"/>
  <c r="O253" i="41"/>
  <c r="O252" i="41" s="1"/>
  <c r="L253" i="41"/>
  <c r="I253" i="41"/>
  <c r="F253" i="41"/>
  <c r="F252" i="41" s="1"/>
  <c r="N252" i="41"/>
  <c r="N251" i="41" s="1"/>
  <c r="M252" i="41"/>
  <c r="M251" i="41" s="1"/>
  <c r="K252" i="41"/>
  <c r="K251" i="41" s="1"/>
  <c r="J252" i="41"/>
  <c r="H252" i="41"/>
  <c r="H251" i="41" s="1"/>
  <c r="G252" i="41"/>
  <c r="E252" i="41"/>
  <c r="E251" i="41" s="1"/>
  <c r="D252" i="41"/>
  <c r="D251" i="41" s="1"/>
  <c r="O251" i="41"/>
  <c r="J251" i="41"/>
  <c r="G251" i="41"/>
  <c r="O250" i="41"/>
  <c r="O246" i="41" s="1"/>
  <c r="L250" i="41"/>
  <c r="I250" i="41"/>
  <c r="F250" i="41"/>
  <c r="C250" i="41" s="1"/>
  <c r="O249" i="41"/>
  <c r="L249" i="41"/>
  <c r="I249" i="41"/>
  <c r="F249" i="41"/>
  <c r="O248" i="41"/>
  <c r="L248" i="41"/>
  <c r="I248" i="41"/>
  <c r="F248" i="41"/>
  <c r="O247" i="41"/>
  <c r="L247" i="41"/>
  <c r="C247" i="41" s="1"/>
  <c r="I247" i="41"/>
  <c r="F247" i="41"/>
  <c r="N246" i="41"/>
  <c r="M246" i="41"/>
  <c r="K246" i="41"/>
  <c r="J246" i="41"/>
  <c r="H246" i="41"/>
  <c r="G246" i="41"/>
  <c r="E246" i="41"/>
  <c r="D246" i="41"/>
  <c r="O245" i="41"/>
  <c r="L245" i="41"/>
  <c r="I245" i="41"/>
  <c r="F245" i="41"/>
  <c r="O244" i="41"/>
  <c r="L244" i="41"/>
  <c r="I244" i="41"/>
  <c r="F244" i="41"/>
  <c r="O243" i="41"/>
  <c r="L243" i="41"/>
  <c r="I243" i="41"/>
  <c r="F243" i="41"/>
  <c r="O242" i="41"/>
  <c r="O238" i="41" s="1"/>
  <c r="L242" i="41"/>
  <c r="I242" i="41"/>
  <c r="F242" i="41"/>
  <c r="C242" i="41"/>
  <c r="O241" i="41"/>
  <c r="L241" i="41"/>
  <c r="I241" i="41"/>
  <c r="F241" i="41"/>
  <c r="C241" i="41" s="1"/>
  <c r="O240" i="41"/>
  <c r="L240" i="41"/>
  <c r="I240" i="41"/>
  <c r="F240" i="41"/>
  <c r="O239" i="41"/>
  <c r="L239" i="41"/>
  <c r="I239" i="41"/>
  <c r="F239" i="41"/>
  <c r="F238" i="41" s="1"/>
  <c r="N238" i="41"/>
  <c r="M238" i="41"/>
  <c r="K238" i="41"/>
  <c r="K231" i="41" s="1"/>
  <c r="K230" i="41" s="1"/>
  <c r="J238" i="41"/>
  <c r="H238" i="41"/>
  <c r="G238" i="41"/>
  <c r="E238" i="41"/>
  <c r="D238" i="41"/>
  <c r="O237" i="41"/>
  <c r="L237" i="41"/>
  <c r="I237" i="41"/>
  <c r="F237" i="41"/>
  <c r="O236" i="41"/>
  <c r="L236" i="41"/>
  <c r="L235" i="41" s="1"/>
  <c r="I236" i="41"/>
  <c r="I235" i="41" s="1"/>
  <c r="F236" i="41"/>
  <c r="O235" i="41"/>
  <c r="N235" i="41"/>
  <c r="M235" i="41"/>
  <c r="K235" i="41"/>
  <c r="J235" i="41"/>
  <c r="H235" i="41"/>
  <c r="G235" i="41"/>
  <c r="F235" i="41"/>
  <c r="E235" i="41"/>
  <c r="D235" i="41"/>
  <c r="O234" i="41"/>
  <c r="O233" i="41" s="1"/>
  <c r="O231" i="41" s="1"/>
  <c r="L234" i="41"/>
  <c r="L233" i="41" s="1"/>
  <c r="I234" i="41"/>
  <c r="F234" i="41"/>
  <c r="F233" i="41" s="1"/>
  <c r="C234" i="41"/>
  <c r="N233" i="41"/>
  <c r="N231" i="41" s="1"/>
  <c r="N230" i="41" s="1"/>
  <c r="M233" i="41"/>
  <c r="K233" i="41"/>
  <c r="J233" i="41"/>
  <c r="I233" i="41"/>
  <c r="H233" i="41"/>
  <c r="G233" i="41"/>
  <c r="E233" i="41"/>
  <c r="D233" i="41"/>
  <c r="D231" i="41" s="1"/>
  <c r="O232" i="41"/>
  <c r="L232" i="41"/>
  <c r="I232" i="41"/>
  <c r="F232" i="41"/>
  <c r="J231" i="41"/>
  <c r="O229" i="41"/>
  <c r="L229" i="41"/>
  <c r="I229" i="41"/>
  <c r="F229" i="41"/>
  <c r="C229" i="41" s="1"/>
  <c r="O228" i="41"/>
  <c r="L228" i="41"/>
  <c r="L227" i="41" s="1"/>
  <c r="I228" i="41"/>
  <c r="I227" i="41" s="1"/>
  <c r="F228" i="41"/>
  <c r="O227" i="41"/>
  <c r="N227" i="41"/>
  <c r="M227" i="41"/>
  <c r="K227" i="41"/>
  <c r="J227" i="41"/>
  <c r="H227" i="41"/>
  <c r="G227" i="41"/>
  <c r="F227" i="41"/>
  <c r="E227" i="41"/>
  <c r="D227" i="41"/>
  <c r="O226" i="41"/>
  <c r="L226" i="41"/>
  <c r="I226" i="41"/>
  <c r="F226" i="41"/>
  <c r="C226" i="41" s="1"/>
  <c r="O225" i="41"/>
  <c r="L225" i="41"/>
  <c r="I225" i="41"/>
  <c r="F225" i="41"/>
  <c r="O224" i="41"/>
  <c r="L224" i="41"/>
  <c r="I224" i="41"/>
  <c r="F224" i="41"/>
  <c r="O223" i="41"/>
  <c r="L223" i="41"/>
  <c r="I223" i="41"/>
  <c r="F223" i="41"/>
  <c r="O222" i="41"/>
  <c r="L222" i="41"/>
  <c r="I222" i="41"/>
  <c r="F222" i="41"/>
  <c r="C222" i="41"/>
  <c r="O221" i="41"/>
  <c r="L221" i="41"/>
  <c r="I221" i="41"/>
  <c r="F221" i="41"/>
  <c r="C221" i="41" s="1"/>
  <c r="O220" i="41"/>
  <c r="L220" i="41"/>
  <c r="I220" i="41"/>
  <c r="F220" i="41"/>
  <c r="O219" i="41"/>
  <c r="L219" i="41"/>
  <c r="I219" i="41"/>
  <c r="F219" i="41"/>
  <c r="O218" i="41"/>
  <c r="L218" i="41"/>
  <c r="I218" i="41"/>
  <c r="F218" i="41"/>
  <c r="C218" i="41" s="1"/>
  <c r="O217" i="41"/>
  <c r="L217" i="41"/>
  <c r="I217" i="41"/>
  <c r="I216" i="41" s="1"/>
  <c r="F217" i="41"/>
  <c r="N216" i="41"/>
  <c r="M216" i="41"/>
  <c r="K216" i="41"/>
  <c r="K204" i="41" s="1"/>
  <c r="J216" i="41"/>
  <c r="H216" i="41"/>
  <c r="G216" i="41"/>
  <c r="E216" i="41"/>
  <c r="D216" i="41"/>
  <c r="O215" i="41"/>
  <c r="L215" i="41"/>
  <c r="I215" i="41"/>
  <c r="F215" i="41"/>
  <c r="O214" i="41"/>
  <c r="L214" i="41"/>
  <c r="I214" i="41"/>
  <c r="F214" i="41"/>
  <c r="O213" i="41"/>
  <c r="L213" i="41"/>
  <c r="I213" i="41"/>
  <c r="F213" i="41"/>
  <c r="O212" i="41"/>
  <c r="L212" i="41"/>
  <c r="I212" i="41"/>
  <c r="F212" i="41"/>
  <c r="O211" i="41"/>
  <c r="L211" i="41"/>
  <c r="I211" i="41"/>
  <c r="F211" i="41"/>
  <c r="O210" i="41"/>
  <c r="L210" i="41"/>
  <c r="I210" i="41"/>
  <c r="F210" i="41"/>
  <c r="O209" i="41"/>
  <c r="L209" i="41"/>
  <c r="I209" i="41"/>
  <c r="F209" i="41"/>
  <c r="O208" i="41"/>
  <c r="L208" i="41"/>
  <c r="I208" i="41"/>
  <c r="F208" i="41"/>
  <c r="C208" i="41"/>
  <c r="O207" i="41"/>
  <c r="L207" i="41"/>
  <c r="I207" i="41"/>
  <c r="F207" i="41"/>
  <c r="C207" i="41" s="1"/>
  <c r="O206" i="41"/>
  <c r="L206" i="41"/>
  <c r="I206" i="41"/>
  <c r="F206" i="41"/>
  <c r="F205" i="41" s="1"/>
  <c r="N205" i="41"/>
  <c r="N204" i="41" s="1"/>
  <c r="M205" i="41"/>
  <c r="K205" i="41"/>
  <c r="J205" i="41"/>
  <c r="J204" i="41" s="1"/>
  <c r="J195" i="41" s="1"/>
  <c r="H205" i="41"/>
  <c r="H204" i="41" s="1"/>
  <c r="G205" i="41"/>
  <c r="E205" i="41"/>
  <c r="E204" i="41" s="1"/>
  <c r="D205" i="41"/>
  <c r="D204" i="41" s="1"/>
  <c r="M204" i="41"/>
  <c r="G204" i="41"/>
  <c r="O203" i="41"/>
  <c r="L203" i="41"/>
  <c r="I203" i="41"/>
  <c r="F203" i="41"/>
  <c r="O202" i="41"/>
  <c r="L202" i="41"/>
  <c r="I202" i="41"/>
  <c r="C202" i="41" s="1"/>
  <c r="F202" i="41"/>
  <c r="O201" i="41"/>
  <c r="L201" i="41"/>
  <c r="I201" i="41"/>
  <c r="F201" i="41"/>
  <c r="O200" i="41"/>
  <c r="O198" i="41" s="1"/>
  <c r="L200" i="41"/>
  <c r="I200" i="41"/>
  <c r="F200" i="41"/>
  <c r="C200" i="41" s="1"/>
  <c r="O199" i="41"/>
  <c r="L199" i="41"/>
  <c r="L198" i="41" s="1"/>
  <c r="I199" i="41"/>
  <c r="I198" i="41" s="1"/>
  <c r="I196" i="41" s="1"/>
  <c r="F199" i="41"/>
  <c r="N198" i="41"/>
  <c r="M198" i="41"/>
  <c r="M196" i="41" s="1"/>
  <c r="M195" i="41" s="1"/>
  <c r="K198" i="41"/>
  <c r="J198" i="41"/>
  <c r="H198" i="41"/>
  <c r="H196" i="41" s="1"/>
  <c r="H195" i="41" s="1"/>
  <c r="G198" i="41"/>
  <c r="G196" i="41" s="1"/>
  <c r="E198" i="41"/>
  <c r="E196" i="41" s="1"/>
  <c r="D198" i="41"/>
  <c r="D196" i="41" s="1"/>
  <c r="O197" i="41"/>
  <c r="L197" i="41"/>
  <c r="I197" i="41"/>
  <c r="F197" i="41"/>
  <c r="N196" i="41"/>
  <c r="K196" i="41"/>
  <c r="J196" i="41"/>
  <c r="O193" i="41"/>
  <c r="L193" i="41"/>
  <c r="L192" i="41" s="1"/>
  <c r="L191" i="41" s="1"/>
  <c r="I193" i="41"/>
  <c r="F193" i="41"/>
  <c r="O192" i="41"/>
  <c r="O191" i="41" s="1"/>
  <c r="N192" i="41"/>
  <c r="N191" i="41" s="1"/>
  <c r="N187" i="41" s="1"/>
  <c r="M192" i="41"/>
  <c r="M191" i="41" s="1"/>
  <c r="K192" i="41"/>
  <c r="K191" i="41" s="1"/>
  <c r="J192" i="41"/>
  <c r="J191" i="41" s="1"/>
  <c r="J187" i="41" s="1"/>
  <c r="I192" i="41"/>
  <c r="I191" i="41" s="1"/>
  <c r="H192" i="41"/>
  <c r="G192" i="41"/>
  <c r="G191" i="41" s="1"/>
  <c r="E192" i="41"/>
  <c r="E191" i="41" s="1"/>
  <c r="D192" i="41"/>
  <c r="H191" i="41"/>
  <c r="H187" i="41" s="1"/>
  <c r="D191" i="41"/>
  <c r="D187" i="41" s="1"/>
  <c r="O190" i="41"/>
  <c r="L190" i="41"/>
  <c r="I190" i="41"/>
  <c r="C190" i="41" s="1"/>
  <c r="F190" i="41"/>
  <c r="O189" i="41"/>
  <c r="L189" i="41"/>
  <c r="L188" i="41" s="1"/>
  <c r="I189" i="41"/>
  <c r="F189" i="41"/>
  <c r="O188" i="41"/>
  <c r="N188" i="41"/>
  <c r="M188" i="41"/>
  <c r="K188" i="41"/>
  <c r="J188" i="41"/>
  <c r="H188" i="41"/>
  <c r="G188" i="41"/>
  <c r="E188" i="41"/>
  <c r="D188" i="41"/>
  <c r="O186" i="41"/>
  <c r="L186" i="41"/>
  <c r="I186" i="41"/>
  <c r="F186" i="41"/>
  <c r="O185" i="41"/>
  <c r="L185" i="41"/>
  <c r="L184" i="41" s="1"/>
  <c r="I185" i="41"/>
  <c r="F185" i="41"/>
  <c r="O184" i="41"/>
  <c r="N184" i="41"/>
  <c r="M184" i="41"/>
  <c r="K184" i="41"/>
  <c r="J184" i="41"/>
  <c r="H184" i="41"/>
  <c r="G184" i="41"/>
  <c r="E184" i="41"/>
  <c r="D184" i="41"/>
  <c r="O183" i="41"/>
  <c r="L183" i="41"/>
  <c r="I183" i="41"/>
  <c r="F183" i="41"/>
  <c r="O182" i="41"/>
  <c r="L182" i="41"/>
  <c r="I182" i="41"/>
  <c r="F182" i="41"/>
  <c r="O181" i="41"/>
  <c r="L181" i="41"/>
  <c r="I181" i="41"/>
  <c r="F181" i="41"/>
  <c r="O180" i="41"/>
  <c r="O179" i="41" s="1"/>
  <c r="L180" i="41"/>
  <c r="L179" i="41" s="1"/>
  <c r="I180" i="41"/>
  <c r="I179" i="41" s="1"/>
  <c r="F180" i="41"/>
  <c r="C180" i="41"/>
  <c r="N179" i="41"/>
  <c r="M179" i="41"/>
  <c r="K179" i="41"/>
  <c r="K174" i="41" s="1"/>
  <c r="K173" i="41" s="1"/>
  <c r="J179" i="41"/>
  <c r="H179" i="41"/>
  <c r="G179" i="41"/>
  <c r="E179" i="41"/>
  <c r="E174" i="41" s="1"/>
  <c r="E173" i="41" s="1"/>
  <c r="D179" i="41"/>
  <c r="O178" i="41"/>
  <c r="L178" i="41"/>
  <c r="I178" i="41"/>
  <c r="C178" i="41" s="1"/>
  <c r="F178" i="41"/>
  <c r="O177" i="41"/>
  <c r="L177" i="41"/>
  <c r="I177" i="41"/>
  <c r="F177" i="41"/>
  <c r="O176" i="41"/>
  <c r="O175" i="41" s="1"/>
  <c r="L176" i="41"/>
  <c r="I176" i="41"/>
  <c r="I175" i="41" s="1"/>
  <c r="F176" i="41"/>
  <c r="N175" i="41"/>
  <c r="M175" i="41"/>
  <c r="M174" i="41" s="1"/>
  <c r="M173" i="41" s="1"/>
  <c r="L175" i="41"/>
  <c r="K175" i="41"/>
  <c r="J175" i="41"/>
  <c r="H175" i="41"/>
  <c r="H174" i="41" s="1"/>
  <c r="H173" i="41" s="1"/>
  <c r="G175" i="41"/>
  <c r="G174" i="41" s="1"/>
  <c r="G173" i="41" s="1"/>
  <c r="E175" i="41"/>
  <c r="D175" i="41"/>
  <c r="D174" i="41" s="1"/>
  <c r="D173" i="41" s="1"/>
  <c r="O172" i="41"/>
  <c r="L172" i="41"/>
  <c r="I172" i="41"/>
  <c r="F172" i="41"/>
  <c r="C172" i="41" s="1"/>
  <c r="O171" i="41"/>
  <c r="L171" i="41"/>
  <c r="I171" i="41"/>
  <c r="F171" i="41"/>
  <c r="O170" i="41"/>
  <c r="L170" i="41"/>
  <c r="I170" i="41"/>
  <c r="C170" i="41" s="1"/>
  <c r="F170" i="41"/>
  <c r="O169" i="41"/>
  <c r="L169" i="41"/>
  <c r="I169" i="41"/>
  <c r="F169" i="41"/>
  <c r="O168" i="41"/>
  <c r="O166" i="41" s="1"/>
  <c r="O165" i="41" s="1"/>
  <c r="L168" i="41"/>
  <c r="I168" i="41"/>
  <c r="F168" i="41"/>
  <c r="O167" i="41"/>
  <c r="L167" i="41"/>
  <c r="L166" i="41" s="1"/>
  <c r="L165" i="41" s="1"/>
  <c r="I167" i="41"/>
  <c r="I166" i="41" s="1"/>
  <c r="I165" i="41" s="1"/>
  <c r="F167" i="41"/>
  <c r="N166" i="41"/>
  <c r="M166" i="41"/>
  <c r="M165" i="41" s="1"/>
  <c r="K166" i="41"/>
  <c r="K165" i="41" s="1"/>
  <c r="J166" i="41"/>
  <c r="H166" i="41"/>
  <c r="H165" i="41" s="1"/>
  <c r="G166" i="41"/>
  <c r="G165" i="41" s="1"/>
  <c r="E166" i="41"/>
  <c r="E165" i="41" s="1"/>
  <c r="D166" i="41"/>
  <c r="N165" i="41"/>
  <c r="J165" i="41"/>
  <c r="D165" i="41"/>
  <c r="O164" i="41"/>
  <c r="L164" i="41"/>
  <c r="I164" i="41"/>
  <c r="F164" i="41"/>
  <c r="C164" i="41" s="1"/>
  <c r="O163" i="41"/>
  <c r="L163" i="41"/>
  <c r="I163" i="41"/>
  <c r="F163" i="41"/>
  <c r="O162" i="41"/>
  <c r="L162" i="41"/>
  <c r="I162" i="41"/>
  <c r="F162" i="41"/>
  <c r="O161" i="41"/>
  <c r="L161" i="41"/>
  <c r="L160" i="41" s="1"/>
  <c r="I161" i="41"/>
  <c r="F161" i="41"/>
  <c r="O160" i="41"/>
  <c r="N160" i="41"/>
  <c r="M160" i="41"/>
  <c r="K160" i="41"/>
  <c r="J160" i="41"/>
  <c r="H160" i="41"/>
  <c r="G160" i="41"/>
  <c r="E160" i="41"/>
  <c r="D160" i="41"/>
  <c r="O159" i="41"/>
  <c r="L159" i="41"/>
  <c r="I159" i="41"/>
  <c r="F159" i="41"/>
  <c r="O158" i="41"/>
  <c r="L158" i="41"/>
  <c r="I158" i="41"/>
  <c r="F158" i="41"/>
  <c r="O157" i="41"/>
  <c r="L157" i="41"/>
  <c r="I157" i="41"/>
  <c r="F157" i="41"/>
  <c r="O156" i="41"/>
  <c r="L156" i="41"/>
  <c r="I156" i="41"/>
  <c r="F156" i="41"/>
  <c r="O155" i="41"/>
  <c r="L155" i="41"/>
  <c r="I155" i="41"/>
  <c r="F155" i="41"/>
  <c r="O154" i="41"/>
  <c r="L154" i="41"/>
  <c r="I154" i="41"/>
  <c r="F154" i="41"/>
  <c r="O153" i="41"/>
  <c r="L153" i="41"/>
  <c r="I153" i="41"/>
  <c r="F153" i="41"/>
  <c r="O152" i="41"/>
  <c r="O151" i="41" s="1"/>
  <c r="L152" i="41"/>
  <c r="I152" i="41"/>
  <c r="F152" i="41"/>
  <c r="C152" i="41"/>
  <c r="N151" i="41"/>
  <c r="M151" i="41"/>
  <c r="K151" i="41"/>
  <c r="J151" i="41"/>
  <c r="H151" i="41"/>
  <c r="G151" i="41"/>
  <c r="E151" i="41"/>
  <c r="D151" i="41"/>
  <c r="O150" i="41"/>
  <c r="L150" i="41"/>
  <c r="I150" i="41"/>
  <c r="F150" i="41"/>
  <c r="O149" i="41"/>
  <c r="L149" i="41"/>
  <c r="I149" i="41"/>
  <c r="F149" i="41"/>
  <c r="C149" i="41" s="1"/>
  <c r="O148" i="41"/>
  <c r="O144" i="41" s="1"/>
  <c r="L148" i="41"/>
  <c r="I148" i="41"/>
  <c r="F148" i="41"/>
  <c r="C148" i="41" s="1"/>
  <c r="O147" i="41"/>
  <c r="L147" i="41"/>
  <c r="I147" i="41"/>
  <c r="F147" i="41"/>
  <c r="O146" i="41"/>
  <c r="L146" i="41"/>
  <c r="I146" i="41"/>
  <c r="F146" i="41"/>
  <c r="O145" i="41"/>
  <c r="L145" i="41"/>
  <c r="I145" i="41"/>
  <c r="F145" i="41"/>
  <c r="N144" i="41"/>
  <c r="M144" i="41"/>
  <c r="K144" i="41"/>
  <c r="J144" i="41"/>
  <c r="H144" i="41"/>
  <c r="G144" i="41"/>
  <c r="E144" i="41"/>
  <c r="D144" i="41"/>
  <c r="O143" i="41"/>
  <c r="L143" i="41"/>
  <c r="I143" i="41"/>
  <c r="F143" i="41"/>
  <c r="O142" i="41"/>
  <c r="O141" i="41" s="1"/>
  <c r="L142" i="41"/>
  <c r="I142" i="41"/>
  <c r="F142" i="41"/>
  <c r="N141" i="41"/>
  <c r="M141" i="41"/>
  <c r="L141" i="41"/>
  <c r="K141" i="41"/>
  <c r="J141" i="41"/>
  <c r="H141" i="41"/>
  <c r="G141" i="41"/>
  <c r="F141" i="41"/>
  <c r="E141" i="41"/>
  <c r="D141" i="41"/>
  <c r="O140" i="41"/>
  <c r="L140" i="41"/>
  <c r="I140" i="41"/>
  <c r="F140" i="41"/>
  <c r="C140" i="41"/>
  <c r="O139" i="41"/>
  <c r="L139" i="41"/>
  <c r="I139" i="41"/>
  <c r="F139" i="41"/>
  <c r="C139" i="41" s="1"/>
  <c r="O138" i="41"/>
  <c r="L138" i="41"/>
  <c r="I138" i="41"/>
  <c r="F138" i="41"/>
  <c r="O137" i="41"/>
  <c r="L137" i="41"/>
  <c r="L136" i="41" s="1"/>
  <c r="I137" i="41"/>
  <c r="F137" i="41"/>
  <c r="O136" i="41"/>
  <c r="N136" i="41"/>
  <c r="M136" i="41"/>
  <c r="K136" i="41"/>
  <c r="J136" i="41"/>
  <c r="H136" i="41"/>
  <c r="G136" i="41"/>
  <c r="E136" i="41"/>
  <c r="E130" i="41" s="1"/>
  <c r="D136" i="41"/>
  <c r="O135" i="41"/>
  <c r="L135" i="41"/>
  <c r="I135" i="41"/>
  <c r="F135" i="41"/>
  <c r="O134" i="41"/>
  <c r="L134" i="41"/>
  <c r="I134" i="41"/>
  <c r="C134" i="41" s="1"/>
  <c r="F134" i="41"/>
  <c r="O133" i="41"/>
  <c r="L133" i="41"/>
  <c r="I133" i="41"/>
  <c r="F133" i="41"/>
  <c r="O132" i="41"/>
  <c r="O131" i="41" s="1"/>
  <c r="L132" i="41"/>
  <c r="I132" i="41"/>
  <c r="I131" i="41" s="1"/>
  <c r="F132" i="41"/>
  <c r="N131" i="41"/>
  <c r="M131" i="41"/>
  <c r="L131" i="41"/>
  <c r="K131" i="41"/>
  <c r="J131" i="41"/>
  <c r="H131" i="41"/>
  <c r="G131" i="41"/>
  <c r="E131" i="41"/>
  <c r="D131" i="41"/>
  <c r="M130" i="41"/>
  <c r="O129" i="41"/>
  <c r="L129" i="41"/>
  <c r="L128" i="41" s="1"/>
  <c r="I129" i="41"/>
  <c r="I128" i="41" s="1"/>
  <c r="F129" i="41"/>
  <c r="O128" i="41"/>
  <c r="N128" i="41"/>
  <c r="M128" i="41"/>
  <c r="K128" i="41"/>
  <c r="J128" i="41"/>
  <c r="H128" i="41"/>
  <c r="G128" i="41"/>
  <c r="E128" i="41"/>
  <c r="D128" i="41"/>
  <c r="O127" i="41"/>
  <c r="L127" i="41"/>
  <c r="I127" i="41"/>
  <c r="F127" i="41"/>
  <c r="O126" i="41"/>
  <c r="L126" i="41"/>
  <c r="I126" i="41"/>
  <c r="F126" i="41"/>
  <c r="O125" i="41"/>
  <c r="L125" i="41"/>
  <c r="I125" i="41"/>
  <c r="F125" i="41"/>
  <c r="O124" i="41"/>
  <c r="O122" i="41" s="1"/>
  <c r="L124" i="41"/>
  <c r="I124" i="41"/>
  <c r="F124" i="41"/>
  <c r="C124" i="41"/>
  <c r="O123" i="41"/>
  <c r="L123" i="41"/>
  <c r="I123" i="41"/>
  <c r="F123" i="41"/>
  <c r="N122" i="41"/>
  <c r="M122" i="41"/>
  <c r="K122" i="41"/>
  <c r="J122" i="41"/>
  <c r="H122" i="41"/>
  <c r="G122" i="41"/>
  <c r="E122" i="41"/>
  <c r="D122" i="41"/>
  <c r="D83" i="41" s="1"/>
  <c r="O121" i="41"/>
  <c r="L121" i="41"/>
  <c r="I121" i="41"/>
  <c r="F121" i="41"/>
  <c r="O120" i="41"/>
  <c r="O116" i="41" s="1"/>
  <c r="L120" i="41"/>
  <c r="I120" i="41"/>
  <c r="F120" i="41"/>
  <c r="C120" i="41" s="1"/>
  <c r="O119" i="41"/>
  <c r="L119" i="41"/>
  <c r="I119" i="41"/>
  <c r="F119" i="41"/>
  <c r="O118" i="41"/>
  <c r="L118" i="41"/>
  <c r="I118" i="41"/>
  <c r="F118" i="41"/>
  <c r="O117" i="41"/>
  <c r="L117" i="41"/>
  <c r="L116" i="41" s="1"/>
  <c r="I117" i="41"/>
  <c r="F117" i="41"/>
  <c r="N116" i="41"/>
  <c r="M116" i="41"/>
  <c r="K116" i="41"/>
  <c r="J116" i="41"/>
  <c r="H116" i="41"/>
  <c r="G116" i="41"/>
  <c r="E116" i="41"/>
  <c r="D116" i="41"/>
  <c r="O115" i="41"/>
  <c r="L115" i="41"/>
  <c r="I115" i="41"/>
  <c r="F115" i="41"/>
  <c r="O114" i="41"/>
  <c r="L114" i="41"/>
  <c r="I114" i="41"/>
  <c r="F114" i="41"/>
  <c r="O113" i="41"/>
  <c r="L113" i="41"/>
  <c r="L112" i="41" s="1"/>
  <c r="I113" i="41"/>
  <c r="F113" i="41"/>
  <c r="O112" i="41"/>
  <c r="N112" i="41"/>
  <c r="M112" i="41"/>
  <c r="K112" i="41"/>
  <c r="J112" i="41"/>
  <c r="H112" i="41"/>
  <c r="G112" i="41"/>
  <c r="E112" i="41"/>
  <c r="D112" i="41"/>
  <c r="O111" i="41"/>
  <c r="L111" i="41"/>
  <c r="I111" i="41"/>
  <c r="F111" i="41"/>
  <c r="O110" i="41"/>
  <c r="L110" i="41"/>
  <c r="I110" i="41"/>
  <c r="F110" i="41"/>
  <c r="O109" i="41"/>
  <c r="L109" i="41"/>
  <c r="I109" i="41"/>
  <c r="F109" i="41"/>
  <c r="O108" i="41"/>
  <c r="L108" i="41"/>
  <c r="I108" i="41"/>
  <c r="F108" i="41"/>
  <c r="C108" i="41"/>
  <c r="O107" i="41"/>
  <c r="L107" i="41"/>
  <c r="I107" i="41"/>
  <c r="F107" i="41"/>
  <c r="O106" i="41"/>
  <c r="L106" i="41"/>
  <c r="I106" i="41"/>
  <c r="F106" i="41"/>
  <c r="O105" i="41"/>
  <c r="L105" i="41"/>
  <c r="I105" i="41"/>
  <c r="F105" i="41"/>
  <c r="C105" i="41" s="1"/>
  <c r="O104" i="41"/>
  <c r="L104" i="41"/>
  <c r="I104" i="41"/>
  <c r="I103" i="41" s="1"/>
  <c r="F104" i="41"/>
  <c r="C104" i="41" s="1"/>
  <c r="N103" i="41"/>
  <c r="M103" i="41"/>
  <c r="K103" i="41"/>
  <c r="J103" i="41"/>
  <c r="H103" i="41"/>
  <c r="G103" i="41"/>
  <c r="E103" i="41"/>
  <c r="D103" i="41"/>
  <c r="O102" i="41"/>
  <c r="L102" i="41"/>
  <c r="I102" i="41"/>
  <c r="C102" i="41" s="1"/>
  <c r="F102" i="41"/>
  <c r="O101" i="41"/>
  <c r="L101" i="41"/>
  <c r="I101" i="41"/>
  <c r="F101" i="41"/>
  <c r="O100" i="41"/>
  <c r="L100" i="41"/>
  <c r="I100" i="41"/>
  <c r="F100" i="41"/>
  <c r="C100" i="41" s="1"/>
  <c r="O99" i="41"/>
  <c r="L99" i="41"/>
  <c r="I99" i="41"/>
  <c r="F99" i="41"/>
  <c r="O98" i="41"/>
  <c r="L98" i="41"/>
  <c r="I98" i="41"/>
  <c r="F98" i="41"/>
  <c r="O97" i="41"/>
  <c r="L97" i="41"/>
  <c r="I97" i="41"/>
  <c r="F97" i="41"/>
  <c r="O96" i="41"/>
  <c r="O95" i="41" s="1"/>
  <c r="L96" i="41"/>
  <c r="I96" i="41"/>
  <c r="F96" i="41"/>
  <c r="N95" i="41"/>
  <c r="M95" i="41"/>
  <c r="K95" i="41"/>
  <c r="J95" i="41"/>
  <c r="H95" i="41"/>
  <c r="G95" i="41"/>
  <c r="E95" i="41"/>
  <c r="D95" i="41"/>
  <c r="O94" i="41"/>
  <c r="L94" i="41"/>
  <c r="I94" i="41"/>
  <c r="F94" i="41"/>
  <c r="O93" i="41"/>
  <c r="L93" i="41"/>
  <c r="I93" i="41"/>
  <c r="F93" i="41"/>
  <c r="O92" i="41"/>
  <c r="L92" i="41"/>
  <c r="I92" i="41"/>
  <c r="F92" i="41"/>
  <c r="C92" i="41"/>
  <c r="O91" i="41"/>
  <c r="L91" i="41"/>
  <c r="I91" i="41"/>
  <c r="F91" i="41"/>
  <c r="C91" i="41" s="1"/>
  <c r="O90" i="41"/>
  <c r="L90" i="41"/>
  <c r="I90" i="41"/>
  <c r="F90" i="41"/>
  <c r="F89" i="41" s="1"/>
  <c r="N89" i="41"/>
  <c r="M89" i="41"/>
  <c r="K89" i="41"/>
  <c r="J89" i="41"/>
  <c r="J83" i="41" s="1"/>
  <c r="H89" i="41"/>
  <c r="G89" i="41"/>
  <c r="E89" i="41"/>
  <c r="D89" i="41"/>
  <c r="O88" i="41"/>
  <c r="L88" i="41"/>
  <c r="I88" i="41"/>
  <c r="F88" i="41"/>
  <c r="O87" i="41"/>
  <c r="L87" i="41"/>
  <c r="I87" i="41"/>
  <c r="F87" i="41"/>
  <c r="O86" i="41"/>
  <c r="L86" i="41"/>
  <c r="I86" i="41"/>
  <c r="F86" i="41"/>
  <c r="O85" i="41"/>
  <c r="L85" i="41"/>
  <c r="L84" i="41" s="1"/>
  <c r="I85" i="41"/>
  <c r="F85" i="41"/>
  <c r="O84" i="41"/>
  <c r="N84" i="41"/>
  <c r="M84" i="41"/>
  <c r="K84" i="41"/>
  <c r="J84" i="41"/>
  <c r="H84" i="41"/>
  <c r="G84" i="41"/>
  <c r="E84" i="41"/>
  <c r="D84" i="41"/>
  <c r="O82" i="41"/>
  <c r="L82" i="41"/>
  <c r="I82" i="41"/>
  <c r="F82" i="41"/>
  <c r="O81" i="41"/>
  <c r="L81" i="41"/>
  <c r="L80" i="41" s="1"/>
  <c r="I81" i="41"/>
  <c r="F81" i="41"/>
  <c r="O80" i="41"/>
  <c r="N80" i="41"/>
  <c r="M80" i="41"/>
  <c r="K80" i="41"/>
  <c r="K76" i="41" s="1"/>
  <c r="J80" i="41"/>
  <c r="H80" i="41"/>
  <c r="G80" i="41"/>
  <c r="E80" i="41"/>
  <c r="E76" i="41" s="1"/>
  <c r="D80" i="41"/>
  <c r="O79" i="41"/>
  <c r="L79" i="41"/>
  <c r="I79" i="41"/>
  <c r="F79" i="41"/>
  <c r="O78" i="41"/>
  <c r="O77" i="41" s="1"/>
  <c r="O76" i="41" s="1"/>
  <c r="L78" i="41"/>
  <c r="L77" i="41" s="1"/>
  <c r="I78" i="41"/>
  <c r="F78" i="41"/>
  <c r="N77" i="41"/>
  <c r="N76" i="41" s="1"/>
  <c r="M77" i="41"/>
  <c r="M76" i="41" s="1"/>
  <c r="K77" i="41"/>
  <c r="J77" i="41"/>
  <c r="J76" i="41" s="1"/>
  <c r="H77" i="41"/>
  <c r="H76" i="41" s="1"/>
  <c r="G77" i="41"/>
  <c r="G76" i="41" s="1"/>
  <c r="F77" i="41"/>
  <c r="E77" i="41"/>
  <c r="D77" i="41"/>
  <c r="D76" i="41" s="1"/>
  <c r="O74" i="41"/>
  <c r="L74" i="41"/>
  <c r="I74" i="41"/>
  <c r="F74" i="41"/>
  <c r="O73" i="41"/>
  <c r="L73" i="41"/>
  <c r="I73" i="41"/>
  <c r="F73" i="41"/>
  <c r="O72" i="41"/>
  <c r="L72" i="41"/>
  <c r="I72" i="41"/>
  <c r="F72" i="41"/>
  <c r="C72" i="41"/>
  <c r="O71" i="41"/>
  <c r="L71" i="41"/>
  <c r="I71" i="41"/>
  <c r="F71" i="41"/>
  <c r="C71" i="41" s="1"/>
  <c r="O70" i="41"/>
  <c r="L70" i="41"/>
  <c r="I70" i="41"/>
  <c r="F70" i="41"/>
  <c r="N69" i="41"/>
  <c r="N67" i="41" s="1"/>
  <c r="M69" i="41"/>
  <c r="K69" i="41"/>
  <c r="J69" i="41"/>
  <c r="J67" i="41" s="1"/>
  <c r="H69" i="41"/>
  <c r="G69" i="41"/>
  <c r="E69" i="41"/>
  <c r="D69" i="41"/>
  <c r="D67" i="41" s="1"/>
  <c r="O68" i="41"/>
  <c r="L68" i="41"/>
  <c r="I68" i="41"/>
  <c r="F68" i="41"/>
  <c r="C68" i="41" s="1"/>
  <c r="M67" i="41"/>
  <c r="K67" i="41"/>
  <c r="H67" i="41"/>
  <c r="G67" i="41"/>
  <c r="E67" i="41"/>
  <c r="O66" i="41"/>
  <c r="L66" i="41"/>
  <c r="I66" i="41"/>
  <c r="F66" i="41"/>
  <c r="O65" i="41"/>
  <c r="L65" i="41"/>
  <c r="I65" i="41"/>
  <c r="F65" i="41"/>
  <c r="O64" i="41"/>
  <c r="L64" i="41"/>
  <c r="I64" i="41"/>
  <c r="F64" i="41"/>
  <c r="C64" i="41"/>
  <c r="O63" i="41"/>
  <c r="L63" i="41"/>
  <c r="I63" i="41"/>
  <c r="F63" i="41"/>
  <c r="C63" i="41" s="1"/>
  <c r="O62" i="41"/>
  <c r="L62" i="41"/>
  <c r="I62" i="41"/>
  <c r="F62" i="41"/>
  <c r="O61" i="41"/>
  <c r="L61" i="41"/>
  <c r="I61" i="41"/>
  <c r="F61" i="41"/>
  <c r="C61" i="41" s="1"/>
  <c r="O60" i="41"/>
  <c r="L60" i="41"/>
  <c r="I60" i="41"/>
  <c r="F60" i="41"/>
  <c r="C60" i="41" s="1"/>
  <c r="O59" i="41"/>
  <c r="L59" i="41"/>
  <c r="I59" i="41"/>
  <c r="F59" i="41"/>
  <c r="N58" i="41"/>
  <c r="M58" i="41"/>
  <c r="K58" i="41"/>
  <c r="J58" i="41"/>
  <c r="H58" i="41"/>
  <c r="G58" i="41"/>
  <c r="E58" i="41"/>
  <c r="E54" i="41" s="1"/>
  <c r="E53" i="41" s="1"/>
  <c r="D58" i="41"/>
  <c r="O57" i="41"/>
  <c r="L57" i="41"/>
  <c r="I57" i="41"/>
  <c r="F57" i="41"/>
  <c r="O56" i="41"/>
  <c r="O55" i="41" s="1"/>
  <c r="L56" i="41"/>
  <c r="I56" i="41"/>
  <c r="I55" i="41" s="1"/>
  <c r="F56" i="41"/>
  <c r="C56" i="41" s="1"/>
  <c r="N55" i="41"/>
  <c r="N54" i="41" s="1"/>
  <c r="M55" i="41"/>
  <c r="K55" i="41"/>
  <c r="J55" i="41"/>
  <c r="H55" i="41"/>
  <c r="H54" i="41" s="1"/>
  <c r="G55" i="41"/>
  <c r="G54" i="41" s="1"/>
  <c r="G53" i="41" s="1"/>
  <c r="F55" i="41"/>
  <c r="E55" i="41"/>
  <c r="D55" i="41"/>
  <c r="K54" i="41"/>
  <c r="K53" i="41" s="1"/>
  <c r="O47" i="41"/>
  <c r="C47" i="41" s="1"/>
  <c r="O46" i="41"/>
  <c r="C46" i="41"/>
  <c r="O45" i="41"/>
  <c r="C45" i="41" s="1"/>
  <c r="N45" i="41"/>
  <c r="M45" i="41"/>
  <c r="L44" i="41"/>
  <c r="I44" i="41"/>
  <c r="C44" i="41" s="1"/>
  <c r="F44" i="41"/>
  <c r="L43" i="41"/>
  <c r="K43" i="41"/>
  <c r="J43" i="41"/>
  <c r="H43" i="41"/>
  <c r="G43" i="41"/>
  <c r="F43" i="41"/>
  <c r="E43" i="41"/>
  <c r="D43" i="41"/>
  <c r="F42" i="41"/>
  <c r="C42" i="41" s="1"/>
  <c r="E41" i="41"/>
  <c r="D41" i="41"/>
  <c r="L40" i="41"/>
  <c r="C40" i="41"/>
  <c r="L39" i="41"/>
  <c r="C39" i="41" s="1"/>
  <c r="L38" i="41"/>
  <c r="C38" i="41"/>
  <c r="L37" i="41"/>
  <c r="C37" i="41" s="1"/>
  <c r="K36" i="41"/>
  <c r="J36" i="41"/>
  <c r="L35" i="41"/>
  <c r="C35" i="41"/>
  <c r="L34" i="41"/>
  <c r="C34" i="41" s="1"/>
  <c r="K33" i="41"/>
  <c r="J33" i="41"/>
  <c r="L32" i="41"/>
  <c r="L31" i="41" s="1"/>
  <c r="C32" i="41"/>
  <c r="K31" i="41"/>
  <c r="J31" i="41"/>
  <c r="C31" i="41"/>
  <c r="L30" i="41"/>
  <c r="C30" i="41" s="1"/>
  <c r="L29" i="41"/>
  <c r="C29" i="41"/>
  <c r="L28" i="41"/>
  <c r="K27" i="41"/>
  <c r="J27" i="41"/>
  <c r="J26" i="41" s="1"/>
  <c r="F25" i="41"/>
  <c r="C25" i="41" s="1"/>
  <c r="I24" i="41"/>
  <c r="E24" i="41"/>
  <c r="O23" i="41"/>
  <c r="L23" i="41"/>
  <c r="I23" i="41"/>
  <c r="F23" i="41"/>
  <c r="O22" i="41"/>
  <c r="L22" i="41"/>
  <c r="L21" i="41" s="1"/>
  <c r="I22" i="41"/>
  <c r="F22" i="41"/>
  <c r="O21" i="41"/>
  <c r="N21" i="41"/>
  <c r="N289" i="41" s="1"/>
  <c r="N288" i="41" s="1"/>
  <c r="M21" i="41"/>
  <c r="K21" i="41"/>
  <c r="J21" i="41"/>
  <c r="J289" i="41" s="1"/>
  <c r="J288" i="41" s="1"/>
  <c r="I21" i="41"/>
  <c r="H21" i="41"/>
  <c r="H289" i="41" s="1"/>
  <c r="H288" i="41" s="1"/>
  <c r="G21" i="41"/>
  <c r="E21" i="41"/>
  <c r="D21" i="41"/>
  <c r="D289" i="41" s="1"/>
  <c r="D288" i="41" s="1"/>
  <c r="H20" i="41"/>
  <c r="O298" i="40"/>
  <c r="L298" i="40"/>
  <c r="I298" i="40"/>
  <c r="F298" i="40"/>
  <c r="C298" i="40" s="1"/>
  <c r="O297" i="40"/>
  <c r="L297" i="40"/>
  <c r="I297" i="40"/>
  <c r="F297" i="40"/>
  <c r="O296" i="40"/>
  <c r="L296" i="40"/>
  <c r="I296" i="40"/>
  <c r="F296" i="40"/>
  <c r="O295" i="40"/>
  <c r="L295" i="40"/>
  <c r="I295" i="40"/>
  <c r="F295" i="40"/>
  <c r="O294" i="40"/>
  <c r="L294" i="40"/>
  <c r="I294" i="40"/>
  <c r="F294" i="40"/>
  <c r="O293" i="40"/>
  <c r="L293" i="40"/>
  <c r="I293" i="40"/>
  <c r="F293" i="40"/>
  <c r="O292" i="40"/>
  <c r="L292" i="40"/>
  <c r="I292" i="40"/>
  <c r="F292" i="40"/>
  <c r="O291" i="40"/>
  <c r="L291" i="40"/>
  <c r="L290" i="40" s="1"/>
  <c r="I291" i="40"/>
  <c r="I290" i="40" s="1"/>
  <c r="F291" i="40"/>
  <c r="N290" i="40"/>
  <c r="M290" i="40"/>
  <c r="K290" i="40"/>
  <c r="J290" i="40"/>
  <c r="H290" i="40"/>
  <c r="G290" i="40"/>
  <c r="E290" i="40"/>
  <c r="D290" i="40"/>
  <c r="O285" i="40"/>
  <c r="L285" i="40"/>
  <c r="I285" i="40"/>
  <c r="F285" i="40"/>
  <c r="O284" i="40"/>
  <c r="O283" i="40" s="1"/>
  <c r="L284" i="40"/>
  <c r="L283" i="40" s="1"/>
  <c r="I284" i="40"/>
  <c r="I283" i="40" s="1"/>
  <c r="F284" i="40"/>
  <c r="C284" i="40"/>
  <c r="N283" i="40"/>
  <c r="M283" i="40"/>
  <c r="K283" i="40"/>
  <c r="J283" i="40"/>
  <c r="H283" i="40"/>
  <c r="G283" i="40"/>
  <c r="F283" i="40"/>
  <c r="E283" i="40"/>
  <c r="D283" i="40"/>
  <c r="O282" i="40"/>
  <c r="O281" i="40" s="1"/>
  <c r="L282" i="40"/>
  <c r="L281" i="40" s="1"/>
  <c r="I282" i="40"/>
  <c r="I281" i="40" s="1"/>
  <c r="F282" i="40"/>
  <c r="N281" i="40"/>
  <c r="M281" i="40"/>
  <c r="K281" i="40"/>
  <c r="J281" i="40"/>
  <c r="H281" i="40"/>
  <c r="G281" i="40"/>
  <c r="F281" i="40"/>
  <c r="E281" i="40"/>
  <c r="D281" i="40"/>
  <c r="O280" i="40"/>
  <c r="L280" i="40"/>
  <c r="I280" i="40"/>
  <c r="C280" i="40" s="1"/>
  <c r="F280" i="40"/>
  <c r="O279" i="40"/>
  <c r="L279" i="40"/>
  <c r="I279" i="40"/>
  <c r="F279" i="40"/>
  <c r="O278" i="40"/>
  <c r="O276" i="40" s="1"/>
  <c r="L278" i="40"/>
  <c r="I278" i="40"/>
  <c r="F278" i="40"/>
  <c r="C278" i="40" s="1"/>
  <c r="O277" i="40"/>
  <c r="L277" i="40"/>
  <c r="L276" i="40" s="1"/>
  <c r="I277" i="40"/>
  <c r="I276" i="40" s="1"/>
  <c r="F277" i="40"/>
  <c r="N276" i="40"/>
  <c r="M276" i="40"/>
  <c r="K276" i="40"/>
  <c r="J276" i="40"/>
  <c r="H276" i="40"/>
  <c r="H270" i="40" s="1"/>
  <c r="H269" i="40" s="1"/>
  <c r="G276" i="40"/>
  <c r="E276" i="40"/>
  <c r="D276" i="40"/>
  <c r="O275" i="40"/>
  <c r="L275" i="40"/>
  <c r="I275" i="40"/>
  <c r="F275" i="40"/>
  <c r="O274" i="40"/>
  <c r="O272" i="40" s="1"/>
  <c r="L274" i="40"/>
  <c r="I274" i="40"/>
  <c r="F274" i="40"/>
  <c r="C274" i="40"/>
  <c r="O273" i="40"/>
  <c r="L273" i="40"/>
  <c r="I273" i="40"/>
  <c r="F273" i="40"/>
  <c r="C273" i="40" s="1"/>
  <c r="N272" i="40"/>
  <c r="N270" i="40" s="1"/>
  <c r="M272" i="40"/>
  <c r="K272" i="40"/>
  <c r="J272" i="40"/>
  <c r="J270" i="40" s="1"/>
  <c r="J269" i="40" s="1"/>
  <c r="I272" i="40"/>
  <c r="H272" i="40"/>
  <c r="G272" i="40"/>
  <c r="E272" i="40"/>
  <c r="E270" i="40" s="1"/>
  <c r="E269" i="40" s="1"/>
  <c r="D272" i="40"/>
  <c r="O271" i="40"/>
  <c r="L271" i="40"/>
  <c r="I271" i="40"/>
  <c r="F271" i="40"/>
  <c r="K270" i="40"/>
  <c r="K269" i="40" s="1"/>
  <c r="G270" i="40"/>
  <c r="G269" i="40" s="1"/>
  <c r="D270" i="40"/>
  <c r="D269" i="40" s="1"/>
  <c r="O268" i="40"/>
  <c r="L268" i="40"/>
  <c r="I268" i="40"/>
  <c r="F268" i="40"/>
  <c r="O267" i="40"/>
  <c r="L267" i="40"/>
  <c r="I267" i="40"/>
  <c r="F267" i="40"/>
  <c r="O266" i="40"/>
  <c r="O264" i="40" s="1"/>
  <c r="L266" i="40"/>
  <c r="I266" i="40"/>
  <c r="F266" i="40"/>
  <c r="C266" i="40"/>
  <c r="O265" i="40"/>
  <c r="L265" i="40"/>
  <c r="I265" i="40"/>
  <c r="F265" i="40"/>
  <c r="C265" i="40" s="1"/>
  <c r="N264" i="40"/>
  <c r="M264" i="40"/>
  <c r="K264" i="40"/>
  <c r="J264" i="40"/>
  <c r="J259" i="40" s="1"/>
  <c r="I264" i="40"/>
  <c r="H264" i="40"/>
  <c r="G264" i="40"/>
  <c r="E264" i="40"/>
  <c r="D264" i="40"/>
  <c r="O263" i="40"/>
  <c r="L263" i="40"/>
  <c r="I263" i="40"/>
  <c r="F263" i="40"/>
  <c r="O262" i="40"/>
  <c r="L262" i="40"/>
  <c r="I262" i="40"/>
  <c r="F262" i="40"/>
  <c r="O261" i="40"/>
  <c r="L261" i="40"/>
  <c r="L260" i="40" s="1"/>
  <c r="I261" i="40"/>
  <c r="I260" i="40" s="1"/>
  <c r="I259" i="40" s="1"/>
  <c r="F261" i="40"/>
  <c r="N260" i="40"/>
  <c r="M260" i="40"/>
  <c r="M259" i="40" s="1"/>
  <c r="K260" i="40"/>
  <c r="J260" i="40"/>
  <c r="H260" i="40"/>
  <c r="H259" i="40" s="1"/>
  <c r="G260" i="40"/>
  <c r="E260" i="40"/>
  <c r="D260" i="40"/>
  <c r="N259" i="40"/>
  <c r="K259" i="40"/>
  <c r="G259" i="40"/>
  <c r="D259" i="40"/>
  <c r="O258" i="40"/>
  <c r="L258" i="40"/>
  <c r="I258" i="40"/>
  <c r="F258" i="40"/>
  <c r="O257" i="40"/>
  <c r="L257" i="40"/>
  <c r="I257" i="40"/>
  <c r="F257" i="40"/>
  <c r="O256" i="40"/>
  <c r="L256" i="40"/>
  <c r="I256" i="40"/>
  <c r="F256" i="40"/>
  <c r="O255" i="40"/>
  <c r="L255" i="40"/>
  <c r="C255" i="40" s="1"/>
  <c r="I255" i="40"/>
  <c r="F255" i="40"/>
  <c r="O254" i="40"/>
  <c r="L254" i="40"/>
  <c r="I254" i="40"/>
  <c r="C254" i="40" s="1"/>
  <c r="F254" i="40"/>
  <c r="O253" i="40"/>
  <c r="L253" i="40"/>
  <c r="I253" i="40"/>
  <c r="F253" i="40"/>
  <c r="N252" i="40"/>
  <c r="N251" i="40" s="1"/>
  <c r="M252" i="40"/>
  <c r="M251" i="40" s="1"/>
  <c r="K252" i="40"/>
  <c r="J252" i="40"/>
  <c r="I252" i="40"/>
  <c r="I251" i="40" s="1"/>
  <c r="H252" i="40"/>
  <c r="G252" i="40"/>
  <c r="E252" i="40"/>
  <c r="E251" i="40" s="1"/>
  <c r="D252" i="40"/>
  <c r="D251" i="40" s="1"/>
  <c r="K251" i="40"/>
  <c r="J251" i="40"/>
  <c r="H251" i="40"/>
  <c r="G251" i="40"/>
  <c r="O250" i="40"/>
  <c r="L250" i="40"/>
  <c r="I250" i="40"/>
  <c r="F250" i="40"/>
  <c r="O249" i="40"/>
  <c r="L249" i="40"/>
  <c r="I249" i="40"/>
  <c r="F249" i="40"/>
  <c r="O248" i="40"/>
  <c r="L248" i="40"/>
  <c r="I248" i="40"/>
  <c r="F248" i="40"/>
  <c r="O247" i="40"/>
  <c r="L247" i="40"/>
  <c r="I247" i="40"/>
  <c r="F247" i="40"/>
  <c r="F246" i="40" s="1"/>
  <c r="O246" i="40"/>
  <c r="N246" i="40"/>
  <c r="M246" i="40"/>
  <c r="K246" i="40"/>
  <c r="J246" i="40"/>
  <c r="J231" i="40" s="1"/>
  <c r="J230" i="40" s="1"/>
  <c r="H246" i="40"/>
  <c r="G246" i="40"/>
  <c r="E246" i="40"/>
  <c r="D246" i="40"/>
  <c r="O245" i="40"/>
  <c r="L245" i="40"/>
  <c r="I245" i="40"/>
  <c r="F245" i="40"/>
  <c r="C245" i="40" s="1"/>
  <c r="O244" i="40"/>
  <c r="L244" i="40"/>
  <c r="I244" i="40"/>
  <c r="F244" i="40"/>
  <c r="O243" i="40"/>
  <c r="L243" i="40"/>
  <c r="I243" i="40"/>
  <c r="F243" i="40"/>
  <c r="O242" i="40"/>
  <c r="L242" i="40"/>
  <c r="I242" i="40"/>
  <c r="F242" i="40"/>
  <c r="C242" i="40" s="1"/>
  <c r="O241" i="40"/>
  <c r="L241" i="40"/>
  <c r="I241" i="40"/>
  <c r="F241" i="40"/>
  <c r="O240" i="40"/>
  <c r="L240" i="40"/>
  <c r="I240" i="40"/>
  <c r="C240" i="40" s="1"/>
  <c r="F240" i="40"/>
  <c r="O239" i="40"/>
  <c r="L239" i="40"/>
  <c r="I239" i="40"/>
  <c r="F239" i="40"/>
  <c r="O238" i="40"/>
  <c r="N238" i="40"/>
  <c r="M238" i="40"/>
  <c r="K238" i="40"/>
  <c r="J238" i="40"/>
  <c r="H238" i="40"/>
  <c r="G238" i="40"/>
  <c r="G231" i="40" s="1"/>
  <c r="G230" i="40" s="1"/>
  <c r="E238" i="40"/>
  <c r="D238" i="40"/>
  <c r="O237" i="40"/>
  <c r="L237" i="40"/>
  <c r="I237" i="40"/>
  <c r="F237" i="40"/>
  <c r="O236" i="40"/>
  <c r="L236" i="40"/>
  <c r="L235" i="40" s="1"/>
  <c r="I236" i="40"/>
  <c r="I235" i="40" s="1"/>
  <c r="F236" i="40"/>
  <c r="O235" i="40"/>
  <c r="N235" i="40"/>
  <c r="N231" i="40" s="1"/>
  <c r="N230" i="40" s="1"/>
  <c r="M235" i="40"/>
  <c r="K235" i="40"/>
  <c r="J235" i="40"/>
  <c r="H235" i="40"/>
  <c r="G235" i="40"/>
  <c r="F235" i="40"/>
  <c r="E235" i="40"/>
  <c r="D235" i="40"/>
  <c r="O234" i="40"/>
  <c r="O233" i="40" s="1"/>
  <c r="L234" i="40"/>
  <c r="I234" i="40"/>
  <c r="F234" i="40"/>
  <c r="N233" i="40"/>
  <c r="M233" i="40"/>
  <c r="L233" i="40"/>
  <c r="K233" i="40"/>
  <c r="J233" i="40"/>
  <c r="I233" i="40"/>
  <c r="H233" i="40"/>
  <c r="G233" i="40"/>
  <c r="E233" i="40"/>
  <c r="E231" i="40" s="1"/>
  <c r="D233" i="40"/>
  <c r="O232" i="40"/>
  <c r="L232" i="40"/>
  <c r="I232" i="40"/>
  <c r="F232" i="40"/>
  <c r="O229" i="40"/>
  <c r="L229" i="40"/>
  <c r="I229" i="40"/>
  <c r="F229" i="40"/>
  <c r="O228" i="40"/>
  <c r="L228" i="40"/>
  <c r="L227" i="40" s="1"/>
  <c r="I228" i="40"/>
  <c r="I227" i="40" s="1"/>
  <c r="F228" i="40"/>
  <c r="O227" i="40"/>
  <c r="N227" i="40"/>
  <c r="M227" i="40"/>
  <c r="K227" i="40"/>
  <c r="J227" i="40"/>
  <c r="H227" i="40"/>
  <c r="G227" i="40"/>
  <c r="F227" i="40"/>
  <c r="E227" i="40"/>
  <c r="D227" i="40"/>
  <c r="O226" i="40"/>
  <c r="L226" i="40"/>
  <c r="I226" i="40"/>
  <c r="F226" i="40"/>
  <c r="C226" i="40"/>
  <c r="O225" i="40"/>
  <c r="L225" i="40"/>
  <c r="I225" i="40"/>
  <c r="F225" i="40"/>
  <c r="C225" i="40" s="1"/>
  <c r="O224" i="40"/>
  <c r="L224" i="40"/>
  <c r="I224" i="40"/>
  <c r="F224" i="40"/>
  <c r="O223" i="40"/>
  <c r="L223" i="40"/>
  <c r="I223" i="40"/>
  <c r="F223" i="40"/>
  <c r="O222" i="40"/>
  <c r="L222" i="40"/>
  <c r="I222" i="40"/>
  <c r="F222" i="40"/>
  <c r="C222" i="40" s="1"/>
  <c r="O221" i="40"/>
  <c r="L221" i="40"/>
  <c r="I221" i="40"/>
  <c r="F221" i="40"/>
  <c r="O220" i="40"/>
  <c r="L220" i="40"/>
  <c r="I220" i="40"/>
  <c r="C220" i="40" s="1"/>
  <c r="F220" i="40"/>
  <c r="O219" i="40"/>
  <c r="L219" i="40"/>
  <c r="I219" i="40"/>
  <c r="F219" i="40"/>
  <c r="O218" i="40"/>
  <c r="L218" i="40"/>
  <c r="I218" i="40"/>
  <c r="I216" i="40" s="1"/>
  <c r="F218" i="40"/>
  <c r="O217" i="40"/>
  <c r="L217" i="40"/>
  <c r="L216" i="40" s="1"/>
  <c r="I217" i="40"/>
  <c r="F217" i="40"/>
  <c r="N216" i="40"/>
  <c r="M216" i="40"/>
  <c r="M204" i="40" s="1"/>
  <c r="K216" i="40"/>
  <c r="J216" i="40"/>
  <c r="H216" i="40"/>
  <c r="G216" i="40"/>
  <c r="E216" i="40"/>
  <c r="D216" i="40"/>
  <c r="O215" i="40"/>
  <c r="L215" i="40"/>
  <c r="I215" i="40"/>
  <c r="F215" i="40"/>
  <c r="O214" i="40"/>
  <c r="L214" i="40"/>
  <c r="I214" i="40"/>
  <c r="F214" i="40"/>
  <c r="C214" i="40"/>
  <c r="O213" i="40"/>
  <c r="L213" i="40"/>
  <c r="I213" i="40"/>
  <c r="F213" i="40"/>
  <c r="C213" i="40" s="1"/>
  <c r="O212" i="40"/>
  <c r="L212" i="40"/>
  <c r="I212" i="40"/>
  <c r="F212" i="40"/>
  <c r="O211" i="40"/>
  <c r="L211" i="40"/>
  <c r="I211" i="40"/>
  <c r="F211" i="40"/>
  <c r="O210" i="40"/>
  <c r="L210" i="40"/>
  <c r="I210" i="40"/>
  <c r="F210" i="40"/>
  <c r="C210" i="40" s="1"/>
  <c r="O209" i="40"/>
  <c r="L209" i="40"/>
  <c r="I209" i="40"/>
  <c r="F209" i="40"/>
  <c r="O208" i="40"/>
  <c r="L208" i="40"/>
  <c r="I208" i="40"/>
  <c r="C208" i="40" s="1"/>
  <c r="F208" i="40"/>
  <c r="O207" i="40"/>
  <c r="L207" i="40"/>
  <c r="I207" i="40"/>
  <c r="F207" i="40"/>
  <c r="O206" i="40"/>
  <c r="L206" i="40"/>
  <c r="I206" i="40"/>
  <c r="C206" i="40" s="1"/>
  <c r="F206" i="40"/>
  <c r="N205" i="40"/>
  <c r="M205" i="40"/>
  <c r="L205" i="40"/>
  <c r="K205" i="40"/>
  <c r="J205" i="40"/>
  <c r="H205" i="40"/>
  <c r="H204" i="40" s="1"/>
  <c r="G205" i="40"/>
  <c r="G204" i="40" s="1"/>
  <c r="E205" i="40"/>
  <c r="D205" i="40"/>
  <c r="D204" i="40" s="1"/>
  <c r="K204" i="40"/>
  <c r="E204" i="40"/>
  <c r="O203" i="40"/>
  <c r="L203" i="40"/>
  <c r="I203" i="40"/>
  <c r="F203" i="40"/>
  <c r="O202" i="40"/>
  <c r="L202" i="40"/>
  <c r="I202" i="40"/>
  <c r="F202" i="40"/>
  <c r="C202" i="40"/>
  <c r="O201" i="40"/>
  <c r="L201" i="40"/>
  <c r="I201" i="40"/>
  <c r="F201" i="40"/>
  <c r="C201" i="40" s="1"/>
  <c r="O200" i="40"/>
  <c r="L200" i="40"/>
  <c r="I200" i="40"/>
  <c r="F200" i="40"/>
  <c r="O199" i="40"/>
  <c r="L199" i="40"/>
  <c r="I199" i="40"/>
  <c r="F199" i="40"/>
  <c r="F198" i="40" s="1"/>
  <c r="O198" i="40"/>
  <c r="N198" i="40"/>
  <c r="M198" i="40"/>
  <c r="K198" i="40"/>
  <c r="K196" i="40" s="1"/>
  <c r="K195" i="40" s="1"/>
  <c r="J198" i="40"/>
  <c r="H198" i="40"/>
  <c r="H196" i="40" s="1"/>
  <c r="G198" i="40"/>
  <c r="G196" i="40" s="1"/>
  <c r="E198" i="40"/>
  <c r="E196" i="40" s="1"/>
  <c r="E195" i="40" s="1"/>
  <c r="D198" i="40"/>
  <c r="D196" i="40" s="1"/>
  <c r="D195" i="40" s="1"/>
  <c r="O197" i="40"/>
  <c r="L197" i="40"/>
  <c r="I197" i="40"/>
  <c r="F197" i="40"/>
  <c r="N196" i="40"/>
  <c r="M196" i="40"/>
  <c r="J196" i="40"/>
  <c r="O193" i="40"/>
  <c r="L193" i="40"/>
  <c r="L192" i="40" s="1"/>
  <c r="L191" i="40" s="1"/>
  <c r="I193" i="40"/>
  <c r="I192" i="40" s="1"/>
  <c r="I191" i="40" s="1"/>
  <c r="F193" i="40"/>
  <c r="O192" i="40"/>
  <c r="N192" i="40"/>
  <c r="M192" i="40"/>
  <c r="M191" i="40" s="1"/>
  <c r="K192" i="40"/>
  <c r="K191" i="40" s="1"/>
  <c r="K187" i="40" s="1"/>
  <c r="J192" i="40"/>
  <c r="H192" i="40"/>
  <c r="G192" i="40"/>
  <c r="E192" i="40"/>
  <c r="E191" i="40" s="1"/>
  <c r="D192" i="40"/>
  <c r="D191" i="40" s="1"/>
  <c r="O191" i="40"/>
  <c r="N191" i="40"/>
  <c r="J191" i="40"/>
  <c r="H191" i="40"/>
  <c r="G191" i="40"/>
  <c r="O190" i="40"/>
  <c r="L190" i="40"/>
  <c r="I190" i="40"/>
  <c r="F190" i="40"/>
  <c r="O189" i="40"/>
  <c r="L189" i="40"/>
  <c r="I189" i="40"/>
  <c r="F189" i="40"/>
  <c r="N188" i="40"/>
  <c r="N187" i="40" s="1"/>
  <c r="M188" i="40"/>
  <c r="K188" i="40"/>
  <c r="J188" i="40"/>
  <c r="I188" i="40"/>
  <c r="I187" i="40" s="1"/>
  <c r="H188" i="40"/>
  <c r="G188" i="40"/>
  <c r="E188" i="40"/>
  <c r="D188" i="40"/>
  <c r="J187" i="40"/>
  <c r="H187" i="40"/>
  <c r="G187" i="40"/>
  <c r="O186" i="40"/>
  <c r="L186" i="40"/>
  <c r="I186" i="40"/>
  <c r="F186" i="40"/>
  <c r="O185" i="40"/>
  <c r="L185" i="40"/>
  <c r="I185" i="40"/>
  <c r="F185" i="40"/>
  <c r="N184" i="40"/>
  <c r="M184" i="40"/>
  <c r="K184" i="40"/>
  <c r="J184" i="40"/>
  <c r="I184" i="40"/>
  <c r="H184" i="40"/>
  <c r="G184" i="40"/>
  <c r="E184" i="40"/>
  <c r="D184" i="40"/>
  <c r="O183" i="40"/>
  <c r="L183" i="40"/>
  <c r="I183" i="40"/>
  <c r="F183" i="40"/>
  <c r="O182" i="40"/>
  <c r="L182" i="40"/>
  <c r="I182" i="40"/>
  <c r="F182" i="40"/>
  <c r="C182" i="40" s="1"/>
  <c r="O181" i="40"/>
  <c r="L181" i="40"/>
  <c r="I181" i="40"/>
  <c r="F181" i="40"/>
  <c r="O180" i="40"/>
  <c r="L180" i="40"/>
  <c r="I180" i="40"/>
  <c r="I179" i="40" s="1"/>
  <c r="F180" i="40"/>
  <c r="N179" i="40"/>
  <c r="M179" i="40"/>
  <c r="K179" i="40"/>
  <c r="K174" i="40" s="1"/>
  <c r="K173" i="40" s="1"/>
  <c r="J179" i="40"/>
  <c r="H179" i="40"/>
  <c r="G179" i="40"/>
  <c r="F179" i="40"/>
  <c r="E179" i="40"/>
  <c r="D179" i="40"/>
  <c r="O178" i="40"/>
  <c r="L178" i="40"/>
  <c r="I178" i="40"/>
  <c r="F178" i="40"/>
  <c r="C178" i="40" s="1"/>
  <c r="O177" i="40"/>
  <c r="L177" i="40"/>
  <c r="I177" i="40"/>
  <c r="F177" i="40"/>
  <c r="O176" i="40"/>
  <c r="O175" i="40" s="1"/>
  <c r="L176" i="40"/>
  <c r="L175" i="40" s="1"/>
  <c r="I176" i="40"/>
  <c r="F176" i="40"/>
  <c r="N175" i="40"/>
  <c r="N174" i="40" s="1"/>
  <c r="N173" i="40" s="1"/>
  <c r="M175" i="40"/>
  <c r="M174" i="40" s="1"/>
  <c r="M173" i="40" s="1"/>
  <c r="K175" i="40"/>
  <c r="J175" i="40"/>
  <c r="J174" i="40" s="1"/>
  <c r="J173" i="40" s="1"/>
  <c r="H175" i="40"/>
  <c r="H174" i="40" s="1"/>
  <c r="H173" i="40" s="1"/>
  <c r="G175" i="40"/>
  <c r="F175" i="40"/>
  <c r="E175" i="40"/>
  <c r="E174" i="40" s="1"/>
  <c r="E173" i="40" s="1"/>
  <c r="D175" i="40"/>
  <c r="D174" i="40" s="1"/>
  <c r="G174" i="40"/>
  <c r="G173" i="40" s="1"/>
  <c r="O172" i="40"/>
  <c r="L172" i="40"/>
  <c r="I172" i="40"/>
  <c r="C172" i="40" s="1"/>
  <c r="F172" i="40"/>
  <c r="O171" i="40"/>
  <c r="L171" i="40"/>
  <c r="I171" i="40"/>
  <c r="F171" i="40"/>
  <c r="O170" i="40"/>
  <c r="L170" i="40"/>
  <c r="I170" i="40"/>
  <c r="F170" i="40"/>
  <c r="C170" i="40" s="1"/>
  <c r="O169" i="40"/>
  <c r="L169" i="40"/>
  <c r="I169" i="40"/>
  <c r="F169" i="40"/>
  <c r="O168" i="40"/>
  <c r="L168" i="40"/>
  <c r="I168" i="40"/>
  <c r="F168" i="40"/>
  <c r="O167" i="40"/>
  <c r="L167" i="40"/>
  <c r="L166" i="40" s="1"/>
  <c r="L165" i="40" s="1"/>
  <c r="I167" i="40"/>
  <c r="F167" i="40"/>
  <c r="O166" i="40"/>
  <c r="O165" i="40" s="1"/>
  <c r="N166" i="40"/>
  <c r="M166" i="40"/>
  <c r="M165" i="40" s="1"/>
  <c r="K166" i="40"/>
  <c r="K165" i="40" s="1"/>
  <c r="J166" i="40"/>
  <c r="H166" i="40"/>
  <c r="H165" i="40" s="1"/>
  <c r="G166" i="40"/>
  <c r="G165" i="40" s="1"/>
  <c r="E166" i="40"/>
  <c r="E165" i="40" s="1"/>
  <c r="D166" i="40"/>
  <c r="N165" i="40"/>
  <c r="J165" i="40"/>
  <c r="D165" i="40"/>
  <c r="O164" i="40"/>
  <c r="L164" i="40"/>
  <c r="I164" i="40"/>
  <c r="F164" i="40"/>
  <c r="O163" i="40"/>
  <c r="L163" i="40"/>
  <c r="I163" i="40"/>
  <c r="F163" i="40"/>
  <c r="O162" i="40"/>
  <c r="O160" i="40" s="1"/>
  <c r="L162" i="40"/>
  <c r="I162" i="40"/>
  <c r="F162" i="40"/>
  <c r="C162" i="40"/>
  <c r="O161" i="40"/>
  <c r="L161" i="40"/>
  <c r="I161" i="40"/>
  <c r="F161" i="40"/>
  <c r="C161" i="40" s="1"/>
  <c r="N160" i="40"/>
  <c r="M160" i="40"/>
  <c r="K160" i="40"/>
  <c r="J160" i="40"/>
  <c r="I160" i="40"/>
  <c r="H160" i="40"/>
  <c r="G160" i="40"/>
  <c r="E160" i="40"/>
  <c r="D160" i="40"/>
  <c r="O159" i="40"/>
  <c r="L159" i="40"/>
  <c r="I159" i="40"/>
  <c r="F159" i="40"/>
  <c r="O158" i="40"/>
  <c r="L158" i="40"/>
  <c r="I158" i="40"/>
  <c r="F158" i="40"/>
  <c r="C158" i="40" s="1"/>
  <c r="O157" i="40"/>
  <c r="L157" i="40"/>
  <c r="I157" i="40"/>
  <c r="F157" i="40"/>
  <c r="O156" i="40"/>
  <c r="L156" i="40"/>
  <c r="I156" i="40"/>
  <c r="F156" i="40"/>
  <c r="O155" i="40"/>
  <c r="L155" i="40"/>
  <c r="I155" i="40"/>
  <c r="F155" i="40"/>
  <c r="O154" i="40"/>
  <c r="L154" i="40"/>
  <c r="I154" i="40"/>
  <c r="F154" i="40"/>
  <c r="C154" i="40" s="1"/>
  <c r="O153" i="40"/>
  <c r="L153" i="40"/>
  <c r="I153" i="40"/>
  <c r="F153" i="40"/>
  <c r="O152" i="40"/>
  <c r="O151" i="40" s="1"/>
  <c r="L152" i="40"/>
  <c r="I152" i="40"/>
  <c r="F152" i="40"/>
  <c r="N151" i="40"/>
  <c r="M151" i="40"/>
  <c r="K151" i="40"/>
  <c r="J151" i="40"/>
  <c r="H151" i="40"/>
  <c r="G151" i="40"/>
  <c r="F151" i="40"/>
  <c r="E151" i="40"/>
  <c r="D151" i="40"/>
  <c r="O150" i="40"/>
  <c r="L150" i="40"/>
  <c r="I150" i="40"/>
  <c r="F150" i="40"/>
  <c r="C150" i="40" s="1"/>
  <c r="O149" i="40"/>
  <c r="L149" i="40"/>
  <c r="I149" i="40"/>
  <c r="F149" i="40"/>
  <c r="O148" i="40"/>
  <c r="L148" i="40"/>
  <c r="I148" i="40"/>
  <c r="C148" i="40" s="1"/>
  <c r="F148" i="40"/>
  <c r="O147" i="40"/>
  <c r="L147" i="40"/>
  <c r="I147" i="40"/>
  <c r="F147" i="40"/>
  <c r="O146" i="40"/>
  <c r="O144" i="40" s="1"/>
  <c r="L146" i="40"/>
  <c r="I146" i="40"/>
  <c r="F146" i="40"/>
  <c r="O145" i="40"/>
  <c r="L145" i="40"/>
  <c r="L144" i="40" s="1"/>
  <c r="I145" i="40"/>
  <c r="I144" i="40" s="1"/>
  <c r="F145" i="40"/>
  <c r="N144" i="40"/>
  <c r="M144" i="40"/>
  <c r="K144" i="40"/>
  <c r="J144" i="40"/>
  <c r="H144" i="40"/>
  <c r="G144" i="40"/>
  <c r="E144" i="40"/>
  <c r="D144" i="40"/>
  <c r="O143" i="40"/>
  <c r="L143" i="40"/>
  <c r="I143" i="40"/>
  <c r="F143" i="40"/>
  <c r="O142" i="40"/>
  <c r="O141" i="40" s="1"/>
  <c r="L142" i="40"/>
  <c r="L141" i="40" s="1"/>
  <c r="I142" i="40"/>
  <c r="I141" i="40" s="1"/>
  <c r="F142" i="40"/>
  <c r="C142" i="40"/>
  <c r="N141" i="40"/>
  <c r="M141" i="40"/>
  <c r="K141" i="40"/>
  <c r="J141" i="40"/>
  <c r="H141" i="40"/>
  <c r="G141" i="40"/>
  <c r="F141" i="40"/>
  <c r="E141" i="40"/>
  <c r="D141" i="40"/>
  <c r="O140" i="40"/>
  <c r="L140" i="40"/>
  <c r="I140" i="40"/>
  <c r="F140" i="40"/>
  <c r="O139" i="40"/>
  <c r="L139" i="40"/>
  <c r="I139" i="40"/>
  <c r="F139" i="40"/>
  <c r="O138" i="40"/>
  <c r="L138" i="40"/>
  <c r="I138" i="40"/>
  <c r="F138" i="40"/>
  <c r="O137" i="40"/>
  <c r="L137" i="40"/>
  <c r="I137" i="40"/>
  <c r="F137" i="40"/>
  <c r="N136" i="40"/>
  <c r="M136" i="40"/>
  <c r="K136" i="40"/>
  <c r="J136" i="40"/>
  <c r="I136" i="40"/>
  <c r="H136" i="40"/>
  <c r="G136" i="40"/>
  <c r="E136" i="40"/>
  <c r="D136" i="40"/>
  <c r="O135" i="40"/>
  <c r="L135" i="40"/>
  <c r="I135" i="40"/>
  <c r="F135" i="40"/>
  <c r="C135" i="40" s="1"/>
  <c r="O134" i="40"/>
  <c r="L134" i="40"/>
  <c r="I134" i="40"/>
  <c r="F134" i="40"/>
  <c r="O133" i="40"/>
  <c r="L133" i="40"/>
  <c r="I133" i="40"/>
  <c r="F133" i="40"/>
  <c r="O132" i="40"/>
  <c r="L132" i="40"/>
  <c r="I132" i="40"/>
  <c r="I131" i="40" s="1"/>
  <c r="F132" i="40"/>
  <c r="N131" i="40"/>
  <c r="M131" i="40"/>
  <c r="K131" i="40"/>
  <c r="J131" i="40"/>
  <c r="H131" i="40"/>
  <c r="G131" i="40"/>
  <c r="E131" i="40"/>
  <c r="D131" i="40"/>
  <c r="G130" i="40"/>
  <c r="O129" i="40"/>
  <c r="L129" i="40"/>
  <c r="L128" i="40" s="1"/>
  <c r="I129" i="40"/>
  <c r="F129" i="40"/>
  <c r="C129" i="40" s="1"/>
  <c r="O128" i="40"/>
  <c r="N128" i="40"/>
  <c r="M128" i="40"/>
  <c r="K128" i="40"/>
  <c r="J128" i="40"/>
  <c r="I128" i="40"/>
  <c r="H128" i="40"/>
  <c r="G128" i="40"/>
  <c r="E128" i="40"/>
  <c r="D128" i="40"/>
  <c r="O127" i="40"/>
  <c r="L127" i="40"/>
  <c r="I127" i="40"/>
  <c r="F127" i="40"/>
  <c r="O126" i="40"/>
  <c r="L126" i="40"/>
  <c r="I126" i="40"/>
  <c r="F126" i="40"/>
  <c r="C126" i="40" s="1"/>
  <c r="O125" i="40"/>
  <c r="L125" i="40"/>
  <c r="I125" i="40"/>
  <c r="F125" i="40"/>
  <c r="O124" i="40"/>
  <c r="L124" i="40"/>
  <c r="I124" i="40"/>
  <c r="F124" i="40"/>
  <c r="O123" i="40"/>
  <c r="L123" i="40"/>
  <c r="I123" i="40"/>
  <c r="F123" i="40"/>
  <c r="O122" i="40"/>
  <c r="N122" i="40"/>
  <c r="M122" i="40"/>
  <c r="K122" i="40"/>
  <c r="J122" i="40"/>
  <c r="J83" i="40" s="1"/>
  <c r="H122" i="40"/>
  <c r="G122" i="40"/>
  <c r="E122" i="40"/>
  <c r="D122" i="40"/>
  <c r="O121" i="40"/>
  <c r="L121" i="40"/>
  <c r="I121" i="40"/>
  <c r="F121" i="40"/>
  <c r="C121" i="40" s="1"/>
  <c r="O120" i="40"/>
  <c r="L120" i="40"/>
  <c r="I120" i="40"/>
  <c r="F120" i="40"/>
  <c r="O119" i="40"/>
  <c r="L119" i="40"/>
  <c r="I119" i="40"/>
  <c r="F119" i="40"/>
  <c r="C119" i="40" s="1"/>
  <c r="O118" i="40"/>
  <c r="O116" i="40" s="1"/>
  <c r="L118" i="40"/>
  <c r="I118" i="40"/>
  <c r="F118" i="40"/>
  <c r="C118" i="40" s="1"/>
  <c r="O117" i="40"/>
  <c r="L117" i="40"/>
  <c r="I117" i="40"/>
  <c r="I116" i="40" s="1"/>
  <c r="F117" i="40"/>
  <c r="N116" i="40"/>
  <c r="M116" i="40"/>
  <c r="K116" i="40"/>
  <c r="J116" i="40"/>
  <c r="H116" i="40"/>
  <c r="G116" i="40"/>
  <c r="E116" i="40"/>
  <c r="D116" i="40"/>
  <c r="O115" i="40"/>
  <c r="L115" i="40"/>
  <c r="I115" i="40"/>
  <c r="F115" i="40"/>
  <c r="O114" i="40"/>
  <c r="L114" i="40"/>
  <c r="I114" i="40"/>
  <c r="F114" i="40"/>
  <c r="C114" i="40" s="1"/>
  <c r="O113" i="40"/>
  <c r="L113" i="40"/>
  <c r="I113" i="40"/>
  <c r="F113" i="40"/>
  <c r="N112" i="40"/>
  <c r="M112" i="40"/>
  <c r="K112" i="40"/>
  <c r="J112" i="40"/>
  <c r="I112" i="40"/>
  <c r="H112" i="40"/>
  <c r="G112" i="40"/>
  <c r="E112" i="40"/>
  <c r="D112" i="40"/>
  <c r="O111" i="40"/>
  <c r="L111" i="40"/>
  <c r="I111" i="40"/>
  <c r="F111" i="40"/>
  <c r="C111" i="40" s="1"/>
  <c r="O110" i="40"/>
  <c r="L110" i="40"/>
  <c r="I110" i="40"/>
  <c r="F110" i="40"/>
  <c r="O109" i="40"/>
  <c r="L109" i="40"/>
  <c r="I109" i="40"/>
  <c r="F109" i="40"/>
  <c r="O108" i="40"/>
  <c r="L108" i="40"/>
  <c r="I108" i="40"/>
  <c r="C108" i="40" s="1"/>
  <c r="F108" i="40"/>
  <c r="O107" i="40"/>
  <c r="L107" i="40"/>
  <c r="I107" i="40"/>
  <c r="F107" i="40"/>
  <c r="O106" i="40"/>
  <c r="L106" i="40"/>
  <c r="I106" i="40"/>
  <c r="F106" i="40"/>
  <c r="O105" i="40"/>
  <c r="L105" i="40"/>
  <c r="I105" i="40"/>
  <c r="F105" i="40"/>
  <c r="O104" i="40"/>
  <c r="L104" i="40"/>
  <c r="I104" i="40"/>
  <c r="F104" i="40"/>
  <c r="N103" i="40"/>
  <c r="M103" i="40"/>
  <c r="K103" i="40"/>
  <c r="J103" i="40"/>
  <c r="H103" i="40"/>
  <c r="G103" i="40"/>
  <c r="E103" i="40"/>
  <c r="D103" i="40"/>
  <c r="O102" i="40"/>
  <c r="L102" i="40"/>
  <c r="I102" i="40"/>
  <c r="F102" i="40"/>
  <c r="C102" i="40"/>
  <c r="O101" i="40"/>
  <c r="L101" i="40"/>
  <c r="I101" i="40"/>
  <c r="F101" i="40"/>
  <c r="C101" i="40" s="1"/>
  <c r="O100" i="40"/>
  <c r="L100" i="40"/>
  <c r="I100" i="40"/>
  <c r="F100" i="40"/>
  <c r="O99" i="40"/>
  <c r="L99" i="40"/>
  <c r="I99" i="40"/>
  <c r="F99" i="40"/>
  <c r="C99" i="40" s="1"/>
  <c r="O98" i="40"/>
  <c r="L98" i="40"/>
  <c r="I98" i="40"/>
  <c r="F98" i="40"/>
  <c r="C98" i="40" s="1"/>
  <c r="O97" i="40"/>
  <c r="L97" i="40"/>
  <c r="I97" i="40"/>
  <c r="F97" i="40"/>
  <c r="O96" i="40"/>
  <c r="L96" i="40"/>
  <c r="I96" i="40"/>
  <c r="I95" i="40" s="1"/>
  <c r="F96" i="40"/>
  <c r="N95" i="40"/>
  <c r="M95" i="40"/>
  <c r="K95" i="40"/>
  <c r="J95" i="40"/>
  <c r="H95" i="40"/>
  <c r="G95" i="40"/>
  <c r="F95" i="40"/>
  <c r="E95" i="40"/>
  <c r="D95" i="40"/>
  <c r="O94" i="40"/>
  <c r="L94" i="40"/>
  <c r="I94" i="40"/>
  <c r="F94" i="40"/>
  <c r="C94" i="40" s="1"/>
  <c r="O93" i="40"/>
  <c r="L93" i="40"/>
  <c r="I93" i="40"/>
  <c r="F93" i="40"/>
  <c r="O92" i="40"/>
  <c r="L92" i="40"/>
  <c r="I92" i="40"/>
  <c r="F92" i="40"/>
  <c r="O91" i="40"/>
  <c r="L91" i="40"/>
  <c r="I91" i="40"/>
  <c r="F91" i="40"/>
  <c r="O90" i="40"/>
  <c r="O89" i="40" s="1"/>
  <c r="L90" i="40"/>
  <c r="L89" i="40" s="1"/>
  <c r="I90" i="40"/>
  <c r="F90" i="40"/>
  <c r="C90" i="40"/>
  <c r="N89" i="40"/>
  <c r="M89" i="40"/>
  <c r="K89" i="40"/>
  <c r="J89" i="40"/>
  <c r="H89" i="40"/>
  <c r="G89" i="40"/>
  <c r="E89" i="40"/>
  <c r="D89" i="40"/>
  <c r="O88" i="40"/>
  <c r="L88" i="40"/>
  <c r="I88" i="40"/>
  <c r="C88" i="40" s="1"/>
  <c r="F88" i="40"/>
  <c r="O87" i="40"/>
  <c r="L87" i="40"/>
  <c r="I87" i="40"/>
  <c r="F87" i="40"/>
  <c r="O86" i="40"/>
  <c r="O84" i="40" s="1"/>
  <c r="L86" i="40"/>
  <c r="I86" i="40"/>
  <c r="F86" i="40"/>
  <c r="O85" i="40"/>
  <c r="L85" i="40"/>
  <c r="L84" i="40" s="1"/>
  <c r="I85" i="40"/>
  <c r="I84" i="40" s="1"/>
  <c r="F85" i="40"/>
  <c r="N84" i="40"/>
  <c r="M84" i="40"/>
  <c r="K84" i="40"/>
  <c r="J84" i="40"/>
  <c r="H84" i="40"/>
  <c r="G84" i="40"/>
  <c r="E84" i="40"/>
  <c r="D84" i="40"/>
  <c r="N83" i="40"/>
  <c r="O82" i="40"/>
  <c r="O80" i="40" s="1"/>
  <c r="L82" i="40"/>
  <c r="I82" i="40"/>
  <c r="F82" i="40"/>
  <c r="C82" i="40" s="1"/>
  <c r="O81" i="40"/>
  <c r="L81" i="40"/>
  <c r="L80" i="40" s="1"/>
  <c r="I81" i="40"/>
  <c r="I80" i="40" s="1"/>
  <c r="F81" i="40"/>
  <c r="N80" i="40"/>
  <c r="M80" i="40"/>
  <c r="K80" i="40"/>
  <c r="J80" i="40"/>
  <c r="H80" i="40"/>
  <c r="G80" i="40"/>
  <c r="E80" i="40"/>
  <c r="D80" i="40"/>
  <c r="O79" i="40"/>
  <c r="L79" i="40"/>
  <c r="I79" i="40"/>
  <c r="F79" i="40"/>
  <c r="O78" i="40"/>
  <c r="O77" i="40" s="1"/>
  <c r="L78" i="40"/>
  <c r="L77" i="40" s="1"/>
  <c r="I78" i="40"/>
  <c r="I77" i="40" s="1"/>
  <c r="F78" i="40"/>
  <c r="C78" i="40"/>
  <c r="N77" i="40"/>
  <c r="N76" i="40" s="1"/>
  <c r="M77" i="40"/>
  <c r="K77" i="40"/>
  <c r="J77" i="40"/>
  <c r="J76" i="40" s="1"/>
  <c r="H77" i="40"/>
  <c r="G77" i="40"/>
  <c r="F77" i="40"/>
  <c r="E77" i="40"/>
  <c r="E76" i="40" s="1"/>
  <c r="D77" i="40"/>
  <c r="D76" i="40" s="1"/>
  <c r="K76" i="40"/>
  <c r="G76" i="40"/>
  <c r="O74" i="40"/>
  <c r="L74" i="40"/>
  <c r="I74" i="40"/>
  <c r="F74" i="40"/>
  <c r="O73" i="40"/>
  <c r="L73" i="40"/>
  <c r="I73" i="40"/>
  <c r="F73" i="40"/>
  <c r="O72" i="40"/>
  <c r="L72" i="40"/>
  <c r="I72" i="40"/>
  <c r="F72" i="40"/>
  <c r="O71" i="40"/>
  <c r="L71" i="40"/>
  <c r="I71" i="40"/>
  <c r="F71" i="40"/>
  <c r="O70" i="40"/>
  <c r="O69" i="40" s="1"/>
  <c r="L70" i="40"/>
  <c r="L69" i="40" s="1"/>
  <c r="L67" i="40" s="1"/>
  <c r="I70" i="40"/>
  <c r="F70" i="40"/>
  <c r="C70" i="40"/>
  <c r="N69" i="40"/>
  <c r="N67" i="40" s="1"/>
  <c r="M69" i="40"/>
  <c r="M67" i="40" s="1"/>
  <c r="K69" i="40"/>
  <c r="K67" i="40" s="1"/>
  <c r="J69" i="40"/>
  <c r="H69" i="40"/>
  <c r="H67" i="40" s="1"/>
  <c r="G69" i="40"/>
  <c r="E69" i="40"/>
  <c r="E67" i="40" s="1"/>
  <c r="D69" i="40"/>
  <c r="D67" i="40" s="1"/>
  <c r="O68" i="40"/>
  <c r="L68" i="40"/>
  <c r="I68" i="40"/>
  <c r="F68" i="40"/>
  <c r="J67" i="40"/>
  <c r="G67" i="40"/>
  <c r="O66" i="40"/>
  <c r="L66" i="40"/>
  <c r="I66" i="40"/>
  <c r="F66" i="40"/>
  <c r="O65" i="40"/>
  <c r="L65" i="40"/>
  <c r="I65" i="40"/>
  <c r="F65" i="40"/>
  <c r="O64" i="40"/>
  <c r="L64" i="40"/>
  <c r="I64" i="40"/>
  <c r="C64" i="40" s="1"/>
  <c r="F64" i="40"/>
  <c r="O63" i="40"/>
  <c r="L63" i="40"/>
  <c r="I63" i="40"/>
  <c r="F63" i="40"/>
  <c r="O62" i="40"/>
  <c r="L62" i="40"/>
  <c r="I62" i="40"/>
  <c r="F62" i="40"/>
  <c r="O61" i="40"/>
  <c r="L61" i="40"/>
  <c r="I61" i="40"/>
  <c r="F61" i="40"/>
  <c r="O60" i="40"/>
  <c r="L60" i="40"/>
  <c r="I60" i="40"/>
  <c r="F60" i="40"/>
  <c r="O59" i="40"/>
  <c r="L59" i="40"/>
  <c r="L58" i="40" s="1"/>
  <c r="I59" i="40"/>
  <c r="F59" i="40"/>
  <c r="O58" i="40"/>
  <c r="N58" i="40"/>
  <c r="M58" i="40"/>
  <c r="K58" i="40"/>
  <c r="J58" i="40"/>
  <c r="H58" i="40"/>
  <c r="G58" i="40"/>
  <c r="E58" i="40"/>
  <c r="D58" i="40"/>
  <c r="O57" i="40"/>
  <c r="L57" i="40"/>
  <c r="I57" i="40"/>
  <c r="F57" i="40"/>
  <c r="C57" i="40" s="1"/>
  <c r="O56" i="40"/>
  <c r="O55" i="40" s="1"/>
  <c r="L56" i="40"/>
  <c r="L55" i="40" s="1"/>
  <c r="I56" i="40"/>
  <c r="I55" i="40" s="1"/>
  <c r="F56" i="40"/>
  <c r="F55" i="40" s="1"/>
  <c r="N55" i="40"/>
  <c r="N54" i="40" s="1"/>
  <c r="M55" i="40"/>
  <c r="M54" i="40" s="1"/>
  <c r="K55" i="40"/>
  <c r="J55" i="40"/>
  <c r="J54" i="40" s="1"/>
  <c r="H55" i="40"/>
  <c r="H54" i="40" s="1"/>
  <c r="G55" i="40"/>
  <c r="E55" i="40"/>
  <c r="D55" i="40"/>
  <c r="K54" i="40"/>
  <c r="K53" i="40" s="1"/>
  <c r="G54" i="40"/>
  <c r="G53" i="40" s="1"/>
  <c r="E54" i="40"/>
  <c r="E53" i="40" s="1"/>
  <c r="H53" i="40"/>
  <c r="O47" i="40"/>
  <c r="C47" i="40" s="1"/>
  <c r="O46" i="40"/>
  <c r="C46" i="40" s="1"/>
  <c r="N45" i="40"/>
  <c r="N20" i="40" s="1"/>
  <c r="M45" i="40"/>
  <c r="L44" i="40"/>
  <c r="I44" i="40"/>
  <c r="F44" i="40"/>
  <c r="L43" i="40"/>
  <c r="K43" i="40"/>
  <c r="J43" i="40"/>
  <c r="H43" i="40"/>
  <c r="G43" i="40"/>
  <c r="F43" i="40"/>
  <c r="E43" i="40"/>
  <c r="D43" i="40"/>
  <c r="F42" i="40"/>
  <c r="E41" i="40"/>
  <c r="D41" i="40"/>
  <c r="L40" i="40"/>
  <c r="C40" i="40"/>
  <c r="L39" i="40"/>
  <c r="C39" i="40"/>
  <c r="L38" i="40"/>
  <c r="C38" i="40"/>
  <c r="L37" i="40"/>
  <c r="C37" i="40"/>
  <c r="K36" i="40"/>
  <c r="J36" i="40"/>
  <c r="L35" i="40"/>
  <c r="C35" i="40" s="1"/>
  <c r="L34" i="40"/>
  <c r="C34" i="40" s="1"/>
  <c r="K33" i="40"/>
  <c r="J33" i="40"/>
  <c r="L32" i="40"/>
  <c r="C32" i="40"/>
  <c r="L31" i="40"/>
  <c r="K31" i="40"/>
  <c r="J31" i="40"/>
  <c r="C31" i="40"/>
  <c r="L30" i="40"/>
  <c r="C30" i="40"/>
  <c r="L29" i="40"/>
  <c r="C29" i="40"/>
  <c r="L28" i="40"/>
  <c r="L27" i="40" s="1"/>
  <c r="C28" i="40"/>
  <c r="K27" i="40"/>
  <c r="J27" i="40"/>
  <c r="J26" i="40" s="1"/>
  <c r="J20" i="40" s="1"/>
  <c r="C27" i="40"/>
  <c r="F25" i="40"/>
  <c r="C25" i="40"/>
  <c r="I24" i="40"/>
  <c r="F24" i="40"/>
  <c r="C24" i="40" s="1"/>
  <c r="O23" i="40"/>
  <c r="L23" i="40"/>
  <c r="I23" i="40"/>
  <c r="F23" i="40"/>
  <c r="O22" i="40"/>
  <c r="L22" i="40"/>
  <c r="L21" i="40" s="1"/>
  <c r="L289" i="40" s="1"/>
  <c r="I22" i="40"/>
  <c r="F22" i="40"/>
  <c r="F21" i="40" s="1"/>
  <c r="O21" i="40"/>
  <c r="N21" i="40"/>
  <c r="N289" i="40" s="1"/>
  <c r="N288" i="40" s="1"/>
  <c r="M21" i="40"/>
  <c r="M289" i="40" s="1"/>
  <c r="M288" i="40" s="1"/>
  <c r="K21" i="40"/>
  <c r="J21" i="40"/>
  <c r="J289" i="40" s="1"/>
  <c r="J288" i="40" s="1"/>
  <c r="H21" i="40"/>
  <c r="G21" i="40"/>
  <c r="E21" i="40"/>
  <c r="E289" i="40" s="1"/>
  <c r="E288" i="40" s="1"/>
  <c r="D21" i="40"/>
  <c r="D289" i="40" s="1"/>
  <c r="D288" i="40" s="1"/>
  <c r="D20" i="40"/>
  <c r="O298" i="39"/>
  <c r="L298" i="39"/>
  <c r="I298" i="39"/>
  <c r="F298" i="39"/>
  <c r="O297" i="39"/>
  <c r="L297" i="39"/>
  <c r="I297" i="39"/>
  <c r="F297" i="39"/>
  <c r="O296" i="39"/>
  <c r="L296" i="39"/>
  <c r="I296" i="39"/>
  <c r="F296" i="39"/>
  <c r="C296" i="39"/>
  <c r="O295" i="39"/>
  <c r="L295" i="39"/>
  <c r="I295" i="39"/>
  <c r="F295" i="39"/>
  <c r="C295" i="39" s="1"/>
  <c r="O294" i="39"/>
  <c r="L294" i="39"/>
  <c r="I294" i="39"/>
  <c r="F294" i="39"/>
  <c r="O293" i="39"/>
  <c r="L293" i="39"/>
  <c r="I293" i="39"/>
  <c r="F293" i="39"/>
  <c r="O292" i="39"/>
  <c r="L292" i="39"/>
  <c r="I292" i="39"/>
  <c r="F292" i="39"/>
  <c r="C292" i="39" s="1"/>
  <c r="O291" i="39"/>
  <c r="L291" i="39"/>
  <c r="I291" i="39"/>
  <c r="I290" i="39" s="1"/>
  <c r="F291" i="39"/>
  <c r="N290" i="39"/>
  <c r="M290" i="39"/>
  <c r="K290" i="39"/>
  <c r="J290" i="39"/>
  <c r="H290" i="39"/>
  <c r="G290" i="39"/>
  <c r="E290" i="39"/>
  <c r="D290" i="39"/>
  <c r="O285" i="39"/>
  <c r="L285" i="39"/>
  <c r="I285" i="39"/>
  <c r="F285" i="39"/>
  <c r="O284" i="39"/>
  <c r="O283" i="39" s="1"/>
  <c r="L284" i="39"/>
  <c r="C284" i="39" s="1"/>
  <c r="I284" i="39"/>
  <c r="I283" i="39" s="1"/>
  <c r="F284" i="39"/>
  <c r="N283" i="39"/>
  <c r="M283" i="39"/>
  <c r="K283" i="39"/>
  <c r="J283" i="39"/>
  <c r="H283" i="39"/>
  <c r="G283" i="39"/>
  <c r="F283" i="39"/>
  <c r="E283" i="39"/>
  <c r="D283" i="39"/>
  <c r="O282" i="39"/>
  <c r="O281" i="39" s="1"/>
  <c r="L282" i="39"/>
  <c r="I282" i="39"/>
  <c r="F282" i="39"/>
  <c r="N281" i="39"/>
  <c r="M281" i="39"/>
  <c r="L281" i="39"/>
  <c r="K281" i="39"/>
  <c r="J281" i="39"/>
  <c r="H281" i="39"/>
  <c r="G281" i="39"/>
  <c r="F281" i="39"/>
  <c r="E281" i="39"/>
  <c r="D281" i="39"/>
  <c r="O280" i="39"/>
  <c r="L280" i="39"/>
  <c r="C280" i="39" s="1"/>
  <c r="I280" i="39"/>
  <c r="F280" i="39"/>
  <c r="O279" i="39"/>
  <c r="L279" i="39"/>
  <c r="I279" i="39"/>
  <c r="F279" i="39"/>
  <c r="O278" i="39"/>
  <c r="L278" i="39"/>
  <c r="I278" i="39"/>
  <c r="F278" i="39"/>
  <c r="O277" i="39"/>
  <c r="L277" i="39"/>
  <c r="L276" i="39" s="1"/>
  <c r="I277" i="39"/>
  <c r="F277" i="39"/>
  <c r="F276" i="39" s="1"/>
  <c r="O276" i="39"/>
  <c r="N276" i="39"/>
  <c r="M276" i="39"/>
  <c r="K276" i="39"/>
  <c r="J276" i="39"/>
  <c r="H276" i="39"/>
  <c r="G276" i="39"/>
  <c r="E276" i="39"/>
  <c r="D276" i="39"/>
  <c r="D270" i="39" s="1"/>
  <c r="D269" i="39" s="1"/>
  <c r="O275" i="39"/>
  <c r="L275" i="39"/>
  <c r="I275" i="39"/>
  <c r="F275" i="39"/>
  <c r="C275" i="39" s="1"/>
  <c r="O274" i="39"/>
  <c r="L274" i="39"/>
  <c r="I274" i="39"/>
  <c r="F274" i="39"/>
  <c r="O273" i="39"/>
  <c r="L273" i="39"/>
  <c r="L272" i="39" s="1"/>
  <c r="I273" i="39"/>
  <c r="F273" i="39"/>
  <c r="F272" i="39" s="1"/>
  <c r="O272" i="39"/>
  <c r="N272" i="39"/>
  <c r="M272" i="39"/>
  <c r="K272" i="39"/>
  <c r="J272" i="39"/>
  <c r="H272" i="39"/>
  <c r="G272" i="39"/>
  <c r="G270" i="39" s="1"/>
  <c r="G269" i="39" s="1"/>
  <c r="E272" i="39"/>
  <c r="E270" i="39" s="1"/>
  <c r="E269" i="39" s="1"/>
  <c r="D272" i="39"/>
  <c r="O271" i="39"/>
  <c r="L271" i="39"/>
  <c r="I271" i="39"/>
  <c r="F271" i="39"/>
  <c r="N270" i="39"/>
  <c r="M270" i="39"/>
  <c r="M269" i="39" s="1"/>
  <c r="J270" i="39"/>
  <c r="J269" i="39" s="1"/>
  <c r="H270" i="39"/>
  <c r="N269" i="39"/>
  <c r="H269" i="39"/>
  <c r="O268" i="39"/>
  <c r="O264" i="39" s="1"/>
  <c r="L268" i="39"/>
  <c r="I268" i="39"/>
  <c r="F268" i="39"/>
  <c r="C268" i="39"/>
  <c r="O267" i="39"/>
  <c r="L267" i="39"/>
  <c r="I267" i="39"/>
  <c r="F267" i="39"/>
  <c r="C267" i="39" s="1"/>
  <c r="O266" i="39"/>
  <c r="L266" i="39"/>
  <c r="I266" i="39"/>
  <c r="F266" i="39"/>
  <c r="O265" i="39"/>
  <c r="L265" i="39"/>
  <c r="L264" i="39" s="1"/>
  <c r="I265" i="39"/>
  <c r="F265" i="39"/>
  <c r="F264" i="39" s="1"/>
  <c r="N264" i="39"/>
  <c r="M264" i="39"/>
  <c r="K264" i="39"/>
  <c r="J264" i="39"/>
  <c r="J259" i="39" s="1"/>
  <c r="H264" i="39"/>
  <c r="G264" i="39"/>
  <c r="E264" i="39"/>
  <c r="D264" i="39"/>
  <c r="D259" i="39" s="1"/>
  <c r="O263" i="39"/>
  <c r="L263" i="39"/>
  <c r="I263" i="39"/>
  <c r="F263" i="39"/>
  <c r="C263" i="39" s="1"/>
  <c r="O262" i="39"/>
  <c r="L262" i="39"/>
  <c r="I262" i="39"/>
  <c r="F262" i="39"/>
  <c r="O261" i="39"/>
  <c r="L261" i="39"/>
  <c r="L260" i="39" s="1"/>
  <c r="L259" i="39" s="1"/>
  <c r="I261" i="39"/>
  <c r="F261" i="39"/>
  <c r="F260" i="39" s="1"/>
  <c r="O260" i="39"/>
  <c r="N260" i="39"/>
  <c r="M260" i="39"/>
  <c r="M259" i="39" s="1"/>
  <c r="K260" i="39"/>
  <c r="J260" i="39"/>
  <c r="H260" i="39"/>
  <c r="G260" i="39"/>
  <c r="E260" i="39"/>
  <c r="E259" i="39" s="1"/>
  <c r="D260" i="39"/>
  <c r="N259" i="39"/>
  <c r="H259" i="39"/>
  <c r="O258" i="39"/>
  <c r="L258" i="39"/>
  <c r="I258" i="39"/>
  <c r="C258" i="39" s="1"/>
  <c r="F258" i="39"/>
  <c r="O257" i="39"/>
  <c r="L257" i="39"/>
  <c r="I257" i="39"/>
  <c r="F257" i="39"/>
  <c r="O256" i="39"/>
  <c r="L256" i="39"/>
  <c r="I256" i="39"/>
  <c r="C256" i="39" s="1"/>
  <c r="F256" i="39"/>
  <c r="O255" i="39"/>
  <c r="L255" i="39"/>
  <c r="I255" i="39"/>
  <c r="F255" i="39"/>
  <c r="O254" i="39"/>
  <c r="L254" i="39"/>
  <c r="I254" i="39"/>
  <c r="F254" i="39"/>
  <c r="O253" i="39"/>
  <c r="L253" i="39"/>
  <c r="L252" i="39" s="1"/>
  <c r="L251" i="39" s="1"/>
  <c r="I253" i="39"/>
  <c r="F253" i="39"/>
  <c r="F252" i="39" s="1"/>
  <c r="F251" i="39" s="1"/>
  <c r="O252" i="39"/>
  <c r="O251" i="39" s="1"/>
  <c r="N252" i="39"/>
  <c r="M252" i="39"/>
  <c r="M251" i="39" s="1"/>
  <c r="K252" i="39"/>
  <c r="K251" i="39" s="1"/>
  <c r="J252" i="39"/>
  <c r="H252" i="39"/>
  <c r="H251" i="39" s="1"/>
  <c r="G252" i="39"/>
  <c r="G251" i="39" s="1"/>
  <c r="E252" i="39"/>
  <c r="E251" i="39" s="1"/>
  <c r="D252" i="39"/>
  <c r="N251" i="39"/>
  <c r="J251" i="39"/>
  <c r="D251" i="39"/>
  <c r="O250" i="39"/>
  <c r="L250" i="39"/>
  <c r="I250" i="39"/>
  <c r="F250" i="39"/>
  <c r="O249" i="39"/>
  <c r="L249" i="39"/>
  <c r="I249" i="39"/>
  <c r="F249" i="39"/>
  <c r="O248" i="39"/>
  <c r="O246" i="39" s="1"/>
  <c r="L248" i="39"/>
  <c r="I248" i="39"/>
  <c r="F248" i="39"/>
  <c r="C248" i="39"/>
  <c r="O247" i="39"/>
  <c r="L247" i="39"/>
  <c r="I247" i="39"/>
  <c r="I246" i="39" s="1"/>
  <c r="F247" i="39"/>
  <c r="N246" i="39"/>
  <c r="M246" i="39"/>
  <c r="K246" i="39"/>
  <c r="J246" i="39"/>
  <c r="H246" i="39"/>
  <c r="G246" i="39"/>
  <c r="E246" i="39"/>
  <c r="D246" i="39"/>
  <c r="O245" i="39"/>
  <c r="L245" i="39"/>
  <c r="I245" i="39"/>
  <c r="F245" i="39"/>
  <c r="O244" i="39"/>
  <c r="L244" i="39"/>
  <c r="I244" i="39"/>
  <c r="C244" i="39" s="1"/>
  <c r="F244" i="39"/>
  <c r="O243" i="39"/>
  <c r="L243" i="39"/>
  <c r="I243" i="39"/>
  <c r="F243" i="39"/>
  <c r="O242" i="39"/>
  <c r="L242" i="39"/>
  <c r="I242" i="39"/>
  <c r="F242" i="39"/>
  <c r="O241" i="39"/>
  <c r="L241" i="39"/>
  <c r="I241" i="39"/>
  <c r="F241" i="39"/>
  <c r="O240" i="39"/>
  <c r="L240" i="39"/>
  <c r="I240" i="39"/>
  <c r="F240" i="39"/>
  <c r="C240" i="39" s="1"/>
  <c r="O239" i="39"/>
  <c r="L239" i="39"/>
  <c r="I239" i="39"/>
  <c r="F239" i="39"/>
  <c r="N238" i="39"/>
  <c r="M238" i="39"/>
  <c r="K238" i="39"/>
  <c r="J238" i="39"/>
  <c r="H238" i="39"/>
  <c r="H231" i="39" s="1"/>
  <c r="G238" i="39"/>
  <c r="E238" i="39"/>
  <c r="D238" i="39"/>
  <c r="O237" i="39"/>
  <c r="L237" i="39"/>
  <c r="I237" i="39"/>
  <c r="F237" i="39"/>
  <c r="O236" i="39"/>
  <c r="O235" i="39" s="1"/>
  <c r="L236" i="39"/>
  <c r="I236" i="39"/>
  <c r="I235" i="39" s="1"/>
  <c r="F236" i="39"/>
  <c r="C236" i="39"/>
  <c r="N235" i="39"/>
  <c r="M235" i="39"/>
  <c r="K235" i="39"/>
  <c r="J235" i="39"/>
  <c r="H235" i="39"/>
  <c r="G235" i="39"/>
  <c r="F235" i="39"/>
  <c r="E235" i="39"/>
  <c r="D235" i="39"/>
  <c r="O234" i="39"/>
  <c r="O233" i="39" s="1"/>
  <c r="L234" i="39"/>
  <c r="I234" i="39"/>
  <c r="F234" i="39"/>
  <c r="N233" i="39"/>
  <c r="M233" i="39"/>
  <c r="L233" i="39"/>
  <c r="K233" i="39"/>
  <c r="J233" i="39"/>
  <c r="H233" i="39"/>
  <c r="G233" i="39"/>
  <c r="F233" i="39"/>
  <c r="E233" i="39"/>
  <c r="D233" i="39"/>
  <c r="O232" i="39"/>
  <c r="L232" i="39"/>
  <c r="I232" i="39"/>
  <c r="F232" i="39"/>
  <c r="C232" i="39"/>
  <c r="D231" i="39"/>
  <c r="O229" i="39"/>
  <c r="L229" i="39"/>
  <c r="I229" i="39"/>
  <c r="F229" i="39"/>
  <c r="O228" i="39"/>
  <c r="O227" i="39" s="1"/>
  <c r="L228" i="39"/>
  <c r="L227" i="39" s="1"/>
  <c r="I228" i="39"/>
  <c r="I227" i="39" s="1"/>
  <c r="F228" i="39"/>
  <c r="N227" i="39"/>
  <c r="M227" i="39"/>
  <c r="K227" i="39"/>
  <c r="J227" i="39"/>
  <c r="H227" i="39"/>
  <c r="G227" i="39"/>
  <c r="E227" i="39"/>
  <c r="D227" i="39"/>
  <c r="O226" i="39"/>
  <c r="L226" i="39"/>
  <c r="I226" i="39"/>
  <c r="C226" i="39" s="1"/>
  <c r="F226" i="39"/>
  <c r="O225" i="39"/>
  <c r="L225" i="39"/>
  <c r="I225" i="39"/>
  <c r="F225" i="39"/>
  <c r="O224" i="39"/>
  <c r="L224" i="39"/>
  <c r="I224" i="39"/>
  <c r="C224" i="39" s="1"/>
  <c r="F224" i="39"/>
  <c r="O223" i="39"/>
  <c r="L223" i="39"/>
  <c r="I223" i="39"/>
  <c r="F223" i="39"/>
  <c r="O222" i="39"/>
  <c r="L222" i="39"/>
  <c r="I222" i="39"/>
  <c r="F222" i="39"/>
  <c r="O221" i="39"/>
  <c r="L221" i="39"/>
  <c r="I221" i="39"/>
  <c r="F221" i="39"/>
  <c r="O220" i="39"/>
  <c r="L220" i="39"/>
  <c r="I220" i="39"/>
  <c r="F220" i="39"/>
  <c r="O219" i="39"/>
  <c r="L219" i="39"/>
  <c r="I219" i="39"/>
  <c r="F219" i="39"/>
  <c r="O218" i="39"/>
  <c r="L218" i="39"/>
  <c r="I218" i="39"/>
  <c r="F218" i="39"/>
  <c r="O217" i="39"/>
  <c r="L217" i="39"/>
  <c r="I217" i="39"/>
  <c r="F217" i="39"/>
  <c r="N216" i="39"/>
  <c r="M216" i="39"/>
  <c r="K216" i="39"/>
  <c r="J216" i="39"/>
  <c r="H216" i="39"/>
  <c r="G216" i="39"/>
  <c r="E216" i="39"/>
  <c r="D216" i="39"/>
  <c r="O215" i="39"/>
  <c r="L215" i="39"/>
  <c r="I215" i="39"/>
  <c r="F215" i="39"/>
  <c r="O214" i="39"/>
  <c r="L214" i="39"/>
  <c r="I214" i="39"/>
  <c r="F214" i="39"/>
  <c r="O213" i="39"/>
  <c r="L213" i="39"/>
  <c r="I213" i="39"/>
  <c r="F213" i="39"/>
  <c r="O212" i="39"/>
  <c r="L212" i="39"/>
  <c r="I212" i="39"/>
  <c r="F212" i="39"/>
  <c r="C212" i="39"/>
  <c r="O211" i="39"/>
  <c r="L211" i="39"/>
  <c r="I211" i="39"/>
  <c r="F211" i="39"/>
  <c r="C211" i="39" s="1"/>
  <c r="O210" i="39"/>
  <c r="L210" i="39"/>
  <c r="I210" i="39"/>
  <c r="F210" i="39"/>
  <c r="O209" i="39"/>
  <c r="L209" i="39"/>
  <c r="I209" i="39"/>
  <c r="F209" i="39"/>
  <c r="O208" i="39"/>
  <c r="L208" i="39"/>
  <c r="I208" i="39"/>
  <c r="F208" i="39"/>
  <c r="C208" i="39" s="1"/>
  <c r="O207" i="39"/>
  <c r="L207" i="39"/>
  <c r="I207" i="39"/>
  <c r="F207" i="39"/>
  <c r="O206" i="39"/>
  <c r="L206" i="39"/>
  <c r="I206" i="39"/>
  <c r="F206" i="39"/>
  <c r="N205" i="39"/>
  <c r="M205" i="39"/>
  <c r="K205" i="39"/>
  <c r="K204" i="39" s="1"/>
  <c r="J205" i="39"/>
  <c r="H205" i="39"/>
  <c r="G205" i="39"/>
  <c r="E205" i="39"/>
  <c r="D205" i="39"/>
  <c r="D204" i="39" s="1"/>
  <c r="M204" i="39"/>
  <c r="E204" i="39"/>
  <c r="O203" i="39"/>
  <c r="L203" i="39"/>
  <c r="I203" i="39"/>
  <c r="F203" i="39"/>
  <c r="C203" i="39" s="1"/>
  <c r="O202" i="39"/>
  <c r="L202" i="39"/>
  <c r="I202" i="39"/>
  <c r="F202" i="39"/>
  <c r="C202" i="39" s="1"/>
  <c r="O201" i="39"/>
  <c r="L201" i="39"/>
  <c r="I201" i="39"/>
  <c r="F201" i="39"/>
  <c r="O200" i="39"/>
  <c r="L200" i="39"/>
  <c r="I200" i="39"/>
  <c r="C200" i="39" s="1"/>
  <c r="F200" i="39"/>
  <c r="O199" i="39"/>
  <c r="L199" i="39"/>
  <c r="L198" i="39" s="1"/>
  <c r="I199" i="39"/>
  <c r="I198" i="39" s="1"/>
  <c r="I196" i="39" s="1"/>
  <c r="F199" i="39"/>
  <c r="O198" i="39"/>
  <c r="N198" i="39"/>
  <c r="M198" i="39"/>
  <c r="M196" i="39" s="1"/>
  <c r="M195" i="39" s="1"/>
  <c r="K198" i="39"/>
  <c r="J198" i="39"/>
  <c r="J196" i="39" s="1"/>
  <c r="H198" i="39"/>
  <c r="G198" i="39"/>
  <c r="E198" i="39"/>
  <c r="E196" i="39" s="1"/>
  <c r="D198" i="39"/>
  <c r="O197" i="39"/>
  <c r="L197" i="39"/>
  <c r="I197" i="39"/>
  <c r="F197" i="39"/>
  <c r="N196" i="39"/>
  <c r="K196" i="39"/>
  <c r="H196" i="39"/>
  <c r="G196" i="39"/>
  <c r="D196" i="39"/>
  <c r="O193" i="39"/>
  <c r="L193" i="39"/>
  <c r="L192" i="39" s="1"/>
  <c r="L191" i="39" s="1"/>
  <c r="I193" i="39"/>
  <c r="F193" i="39"/>
  <c r="O192" i="39"/>
  <c r="O191" i="39" s="1"/>
  <c r="N192" i="39"/>
  <c r="N191" i="39" s="1"/>
  <c r="M192" i="39"/>
  <c r="M191" i="39" s="1"/>
  <c r="K192" i="39"/>
  <c r="K191" i="39" s="1"/>
  <c r="J192" i="39"/>
  <c r="I192" i="39"/>
  <c r="I191" i="39" s="1"/>
  <c r="H192" i="39"/>
  <c r="G192" i="39"/>
  <c r="G191" i="39" s="1"/>
  <c r="E192" i="39"/>
  <c r="E191" i="39" s="1"/>
  <c r="D192" i="39"/>
  <c r="J191" i="39"/>
  <c r="J187" i="39" s="1"/>
  <c r="H191" i="39"/>
  <c r="D191" i="39"/>
  <c r="O190" i="39"/>
  <c r="L190" i="39"/>
  <c r="I190" i="39"/>
  <c r="F190" i="39"/>
  <c r="O189" i="39"/>
  <c r="L189" i="39"/>
  <c r="L188" i="39" s="1"/>
  <c r="I189" i="39"/>
  <c r="F189" i="39"/>
  <c r="O188" i="39"/>
  <c r="O187" i="39" s="1"/>
  <c r="N188" i="39"/>
  <c r="M188" i="39"/>
  <c r="K188" i="39"/>
  <c r="J188" i="39"/>
  <c r="I188" i="39"/>
  <c r="I187" i="39" s="1"/>
  <c r="H188" i="39"/>
  <c r="G188" i="39"/>
  <c r="E188" i="39"/>
  <c r="E187" i="39" s="1"/>
  <c r="D188" i="39"/>
  <c r="D187" i="39" s="1"/>
  <c r="O186" i="39"/>
  <c r="L186" i="39"/>
  <c r="I186" i="39"/>
  <c r="F186" i="39"/>
  <c r="O185" i="39"/>
  <c r="L185" i="39"/>
  <c r="I185" i="39"/>
  <c r="F185" i="39"/>
  <c r="N184" i="39"/>
  <c r="M184" i="39"/>
  <c r="K184" i="39"/>
  <c r="J184" i="39"/>
  <c r="I184" i="39"/>
  <c r="H184" i="39"/>
  <c r="G184" i="39"/>
  <c r="E184" i="39"/>
  <c r="D184" i="39"/>
  <c r="O183" i="39"/>
  <c r="L183" i="39"/>
  <c r="I183" i="39"/>
  <c r="F183" i="39"/>
  <c r="C183" i="39" s="1"/>
  <c r="O182" i="39"/>
  <c r="L182" i="39"/>
  <c r="I182" i="39"/>
  <c r="F182" i="39"/>
  <c r="C182" i="39" s="1"/>
  <c r="O181" i="39"/>
  <c r="L181" i="39"/>
  <c r="I181" i="39"/>
  <c r="F181" i="39"/>
  <c r="O180" i="39"/>
  <c r="L180" i="39"/>
  <c r="I180" i="39"/>
  <c r="I179" i="39" s="1"/>
  <c r="F180" i="39"/>
  <c r="N179" i="39"/>
  <c r="M179" i="39"/>
  <c r="L179" i="39"/>
  <c r="K179" i="39"/>
  <c r="J179" i="39"/>
  <c r="H179" i="39"/>
  <c r="G179" i="39"/>
  <c r="G174" i="39" s="1"/>
  <c r="G173" i="39" s="1"/>
  <c r="E179" i="39"/>
  <c r="D179" i="39"/>
  <c r="O178" i="39"/>
  <c r="L178" i="39"/>
  <c r="L175" i="39" s="1"/>
  <c r="L174" i="39" s="1"/>
  <c r="I178" i="39"/>
  <c r="F178" i="39"/>
  <c r="C178" i="39" s="1"/>
  <c r="O177" i="39"/>
  <c r="L177" i="39"/>
  <c r="I177" i="39"/>
  <c r="F177" i="39"/>
  <c r="O176" i="39"/>
  <c r="L176" i="39"/>
  <c r="I176" i="39"/>
  <c r="I175" i="39" s="1"/>
  <c r="F176" i="39"/>
  <c r="N175" i="39"/>
  <c r="N174" i="39" s="1"/>
  <c r="N173" i="39" s="1"/>
  <c r="M175" i="39"/>
  <c r="K175" i="39"/>
  <c r="J175" i="39"/>
  <c r="J174" i="39" s="1"/>
  <c r="J173" i="39" s="1"/>
  <c r="H175" i="39"/>
  <c r="H174" i="39" s="1"/>
  <c r="H173" i="39" s="1"/>
  <c r="G175" i="39"/>
  <c r="E175" i="39"/>
  <c r="D175" i="39"/>
  <c r="D174" i="39" s="1"/>
  <c r="D173" i="39" s="1"/>
  <c r="M174" i="39"/>
  <c r="K174" i="39"/>
  <c r="E174" i="39"/>
  <c r="E173" i="39" s="1"/>
  <c r="O172" i="39"/>
  <c r="L172" i="39"/>
  <c r="I172" i="39"/>
  <c r="F172" i="39"/>
  <c r="O171" i="39"/>
  <c r="L171" i="39"/>
  <c r="I171" i="39"/>
  <c r="F171" i="39"/>
  <c r="O170" i="39"/>
  <c r="L170" i="39"/>
  <c r="I170" i="39"/>
  <c r="F170" i="39"/>
  <c r="O169" i="39"/>
  <c r="L169" i="39"/>
  <c r="I169" i="39"/>
  <c r="F169" i="39"/>
  <c r="O168" i="39"/>
  <c r="O166" i="39" s="1"/>
  <c r="O165" i="39" s="1"/>
  <c r="L168" i="39"/>
  <c r="I168" i="39"/>
  <c r="F168" i="39"/>
  <c r="C168" i="39"/>
  <c r="O167" i="39"/>
  <c r="L167" i="39"/>
  <c r="I167" i="39"/>
  <c r="F167" i="39"/>
  <c r="N166" i="39"/>
  <c r="M166" i="39"/>
  <c r="M165" i="39" s="1"/>
  <c r="K166" i="39"/>
  <c r="K165" i="39" s="1"/>
  <c r="J166" i="39"/>
  <c r="J165" i="39" s="1"/>
  <c r="H166" i="39"/>
  <c r="H165" i="39" s="1"/>
  <c r="G166" i="39"/>
  <c r="G165" i="39" s="1"/>
  <c r="E166" i="39"/>
  <c r="E165" i="39" s="1"/>
  <c r="D166" i="39"/>
  <c r="D165" i="39" s="1"/>
  <c r="N165" i="39"/>
  <c r="O164" i="39"/>
  <c r="L164" i="39"/>
  <c r="I164" i="39"/>
  <c r="F164" i="39"/>
  <c r="O163" i="39"/>
  <c r="L163" i="39"/>
  <c r="I163" i="39"/>
  <c r="F163" i="39"/>
  <c r="O162" i="39"/>
  <c r="L162" i="39"/>
  <c r="I162" i="39"/>
  <c r="F162" i="39"/>
  <c r="O161" i="39"/>
  <c r="L161" i="39"/>
  <c r="L160" i="39" s="1"/>
  <c r="I161" i="39"/>
  <c r="F161" i="39"/>
  <c r="O160" i="39"/>
  <c r="N160" i="39"/>
  <c r="M160" i="39"/>
  <c r="K160" i="39"/>
  <c r="J160" i="39"/>
  <c r="I160" i="39"/>
  <c r="H160" i="39"/>
  <c r="G160" i="39"/>
  <c r="E160" i="39"/>
  <c r="D160" i="39"/>
  <c r="O159" i="39"/>
  <c r="L159" i="39"/>
  <c r="I159" i="39"/>
  <c r="F159" i="39"/>
  <c r="O158" i="39"/>
  <c r="L158" i="39"/>
  <c r="I158" i="39"/>
  <c r="F158" i="39"/>
  <c r="O157" i="39"/>
  <c r="L157" i="39"/>
  <c r="I157" i="39"/>
  <c r="F157" i="39"/>
  <c r="O156" i="39"/>
  <c r="L156" i="39"/>
  <c r="L151" i="39" s="1"/>
  <c r="I156" i="39"/>
  <c r="F156" i="39"/>
  <c r="O155" i="39"/>
  <c r="L155" i="39"/>
  <c r="I155" i="39"/>
  <c r="F155" i="39"/>
  <c r="O154" i="39"/>
  <c r="L154" i="39"/>
  <c r="I154" i="39"/>
  <c r="F154" i="39"/>
  <c r="C154" i="39"/>
  <c r="O153" i="39"/>
  <c r="L153" i="39"/>
  <c r="I153" i="39"/>
  <c r="F153" i="39"/>
  <c r="C153" i="39" s="1"/>
  <c r="O152" i="39"/>
  <c r="L152" i="39"/>
  <c r="I152" i="39"/>
  <c r="I151" i="39" s="1"/>
  <c r="F152" i="39"/>
  <c r="N151" i="39"/>
  <c r="M151" i="39"/>
  <c r="K151" i="39"/>
  <c r="J151" i="39"/>
  <c r="H151" i="39"/>
  <c r="G151" i="39"/>
  <c r="E151" i="39"/>
  <c r="D151" i="39"/>
  <c r="O150" i="39"/>
  <c r="L150" i="39"/>
  <c r="I150" i="39"/>
  <c r="F150" i="39"/>
  <c r="C150" i="39" s="1"/>
  <c r="O149" i="39"/>
  <c r="L149" i="39"/>
  <c r="I149" i="39"/>
  <c r="F149" i="39"/>
  <c r="O148" i="39"/>
  <c r="L148" i="39"/>
  <c r="I148" i="39"/>
  <c r="F148" i="39"/>
  <c r="O147" i="39"/>
  <c r="L147" i="39"/>
  <c r="I147" i="39"/>
  <c r="F147" i="39"/>
  <c r="O146" i="39"/>
  <c r="L146" i="39"/>
  <c r="I146" i="39"/>
  <c r="F146" i="39"/>
  <c r="O145" i="39"/>
  <c r="L145" i="39"/>
  <c r="I145" i="39"/>
  <c r="F145" i="39"/>
  <c r="O144" i="39"/>
  <c r="N144" i="39"/>
  <c r="M144" i="39"/>
  <c r="K144" i="39"/>
  <c r="J144" i="39"/>
  <c r="H144" i="39"/>
  <c r="G144" i="39"/>
  <c r="E144" i="39"/>
  <c r="D144" i="39"/>
  <c r="O143" i="39"/>
  <c r="L143" i="39"/>
  <c r="I143" i="39"/>
  <c r="F143" i="39"/>
  <c r="O142" i="39"/>
  <c r="O141" i="39" s="1"/>
  <c r="L142" i="39"/>
  <c r="I142" i="39"/>
  <c r="I141" i="39" s="1"/>
  <c r="F142" i="39"/>
  <c r="N141" i="39"/>
  <c r="M141" i="39"/>
  <c r="K141" i="39"/>
  <c r="J141" i="39"/>
  <c r="H141" i="39"/>
  <c r="G141" i="39"/>
  <c r="F141" i="39"/>
  <c r="E141" i="39"/>
  <c r="D141" i="39"/>
  <c r="O140" i="39"/>
  <c r="L140" i="39"/>
  <c r="I140" i="39"/>
  <c r="F140" i="39"/>
  <c r="O139" i="39"/>
  <c r="L139" i="39"/>
  <c r="I139" i="39"/>
  <c r="F139" i="39"/>
  <c r="O138" i="39"/>
  <c r="L138" i="39"/>
  <c r="I138" i="39"/>
  <c r="F138" i="39"/>
  <c r="O137" i="39"/>
  <c r="L137" i="39"/>
  <c r="I137" i="39"/>
  <c r="F137" i="39"/>
  <c r="O136" i="39"/>
  <c r="N136" i="39"/>
  <c r="M136" i="39"/>
  <c r="K136" i="39"/>
  <c r="K130" i="39" s="1"/>
  <c r="J136" i="39"/>
  <c r="I136" i="39"/>
  <c r="H136" i="39"/>
  <c r="G136" i="39"/>
  <c r="G130" i="39" s="1"/>
  <c r="E136" i="39"/>
  <c r="D136" i="39"/>
  <c r="O135" i="39"/>
  <c r="L135" i="39"/>
  <c r="I135" i="39"/>
  <c r="F135" i="39"/>
  <c r="O134" i="39"/>
  <c r="L134" i="39"/>
  <c r="I134" i="39"/>
  <c r="F134" i="39"/>
  <c r="O133" i="39"/>
  <c r="L133" i="39"/>
  <c r="I133" i="39"/>
  <c r="F133" i="39"/>
  <c r="O132" i="39"/>
  <c r="O131" i="39" s="1"/>
  <c r="L132" i="39"/>
  <c r="C132" i="39" s="1"/>
  <c r="I132" i="39"/>
  <c r="F132" i="39"/>
  <c r="N131" i="39"/>
  <c r="M131" i="39"/>
  <c r="K131" i="39"/>
  <c r="J131" i="39"/>
  <c r="H131" i="39"/>
  <c r="G131" i="39"/>
  <c r="F131" i="39"/>
  <c r="E131" i="39"/>
  <c r="D131" i="39"/>
  <c r="M130" i="39"/>
  <c r="E130" i="39"/>
  <c r="O129" i="39"/>
  <c r="L129" i="39"/>
  <c r="L128" i="39" s="1"/>
  <c r="I129" i="39"/>
  <c r="F129" i="39"/>
  <c r="O128" i="39"/>
  <c r="N128" i="39"/>
  <c r="M128" i="39"/>
  <c r="K128" i="39"/>
  <c r="J128" i="39"/>
  <c r="I128" i="39"/>
  <c r="H128" i="39"/>
  <c r="G128" i="39"/>
  <c r="E128" i="39"/>
  <c r="D128" i="39"/>
  <c r="O127" i="39"/>
  <c r="L127" i="39"/>
  <c r="I127" i="39"/>
  <c r="F127" i="39"/>
  <c r="O126" i="39"/>
  <c r="L126" i="39"/>
  <c r="C126" i="39" s="1"/>
  <c r="I126" i="39"/>
  <c r="F126" i="39"/>
  <c r="O125" i="39"/>
  <c r="L125" i="39"/>
  <c r="I125" i="39"/>
  <c r="F125" i="39"/>
  <c r="O124" i="39"/>
  <c r="L124" i="39"/>
  <c r="I124" i="39"/>
  <c r="F124" i="39"/>
  <c r="O123" i="39"/>
  <c r="L123" i="39"/>
  <c r="I123" i="39"/>
  <c r="F123" i="39"/>
  <c r="N122" i="39"/>
  <c r="M122" i="39"/>
  <c r="K122" i="39"/>
  <c r="J122" i="39"/>
  <c r="I122" i="39"/>
  <c r="H122" i="39"/>
  <c r="G122" i="39"/>
  <c r="E122" i="39"/>
  <c r="D122" i="39"/>
  <c r="O121" i="39"/>
  <c r="L121" i="39"/>
  <c r="I121" i="39"/>
  <c r="F121" i="39"/>
  <c r="C121" i="39" s="1"/>
  <c r="O120" i="39"/>
  <c r="L120" i="39"/>
  <c r="I120" i="39"/>
  <c r="F120" i="39"/>
  <c r="O119" i="39"/>
  <c r="L119" i="39"/>
  <c r="I119" i="39"/>
  <c r="F119" i="39"/>
  <c r="O118" i="39"/>
  <c r="L118" i="39"/>
  <c r="I118" i="39"/>
  <c r="F118" i="39"/>
  <c r="O117" i="39"/>
  <c r="L117" i="39"/>
  <c r="I117" i="39"/>
  <c r="F117" i="39"/>
  <c r="O116" i="39"/>
  <c r="N116" i="39"/>
  <c r="M116" i="39"/>
  <c r="K116" i="39"/>
  <c r="J116" i="39"/>
  <c r="H116" i="39"/>
  <c r="G116" i="39"/>
  <c r="E116" i="39"/>
  <c r="D116" i="39"/>
  <c r="O115" i="39"/>
  <c r="L115" i="39"/>
  <c r="I115" i="39"/>
  <c r="F115" i="39"/>
  <c r="O114" i="39"/>
  <c r="L114" i="39"/>
  <c r="I114" i="39"/>
  <c r="C114" i="39" s="1"/>
  <c r="F114" i="39"/>
  <c r="O113" i="39"/>
  <c r="L113" i="39"/>
  <c r="I113" i="39"/>
  <c r="I112" i="39" s="1"/>
  <c r="F113" i="39"/>
  <c r="O112" i="39"/>
  <c r="N112" i="39"/>
  <c r="M112" i="39"/>
  <c r="K112" i="39"/>
  <c r="J112" i="39"/>
  <c r="H112" i="39"/>
  <c r="G112" i="39"/>
  <c r="E112" i="39"/>
  <c r="D112" i="39"/>
  <c r="O111" i="39"/>
  <c r="L111" i="39"/>
  <c r="I111" i="39"/>
  <c r="F111" i="39"/>
  <c r="O110" i="39"/>
  <c r="L110" i="39"/>
  <c r="I110" i="39"/>
  <c r="F110" i="39"/>
  <c r="O109" i="39"/>
  <c r="L109" i="39"/>
  <c r="I109" i="39"/>
  <c r="F109" i="39"/>
  <c r="O108" i="39"/>
  <c r="L108" i="39"/>
  <c r="I108" i="39"/>
  <c r="F108" i="39"/>
  <c r="C108" i="39"/>
  <c r="O107" i="39"/>
  <c r="L107" i="39"/>
  <c r="I107" i="39"/>
  <c r="F107" i="39"/>
  <c r="C107" i="39" s="1"/>
  <c r="O106" i="39"/>
  <c r="L106" i="39"/>
  <c r="I106" i="39"/>
  <c r="F106" i="39"/>
  <c r="C106" i="39" s="1"/>
  <c r="O105" i="39"/>
  <c r="L105" i="39"/>
  <c r="I105" i="39"/>
  <c r="F105" i="39"/>
  <c r="O104" i="39"/>
  <c r="L104" i="39"/>
  <c r="I104" i="39"/>
  <c r="I103" i="39" s="1"/>
  <c r="F104" i="39"/>
  <c r="N103" i="39"/>
  <c r="M103" i="39"/>
  <c r="K103" i="39"/>
  <c r="J103" i="39"/>
  <c r="H103" i="39"/>
  <c r="G103" i="39"/>
  <c r="E103" i="39"/>
  <c r="D103" i="39"/>
  <c r="O102" i="39"/>
  <c r="L102" i="39"/>
  <c r="I102" i="39"/>
  <c r="F102" i="39"/>
  <c r="O101" i="39"/>
  <c r="L101" i="39"/>
  <c r="I101" i="39"/>
  <c r="F101" i="39"/>
  <c r="O100" i="39"/>
  <c r="L100" i="39"/>
  <c r="I100" i="39"/>
  <c r="F100" i="39"/>
  <c r="O99" i="39"/>
  <c r="L99" i="39"/>
  <c r="I99" i="39"/>
  <c r="F99" i="39"/>
  <c r="O98" i="39"/>
  <c r="L98" i="39"/>
  <c r="I98" i="39"/>
  <c r="F98" i="39"/>
  <c r="O97" i="39"/>
  <c r="L97" i="39"/>
  <c r="I97" i="39"/>
  <c r="F97" i="39"/>
  <c r="O96" i="39"/>
  <c r="L96" i="39"/>
  <c r="I96" i="39"/>
  <c r="F96" i="39"/>
  <c r="N95" i="39"/>
  <c r="N83" i="39" s="1"/>
  <c r="M95" i="39"/>
  <c r="K95" i="39"/>
  <c r="J95" i="39"/>
  <c r="H95" i="39"/>
  <c r="G95" i="39"/>
  <c r="F95" i="39"/>
  <c r="E95" i="39"/>
  <c r="D95" i="39"/>
  <c r="O94" i="39"/>
  <c r="L94" i="39"/>
  <c r="I94" i="39"/>
  <c r="F94" i="39"/>
  <c r="C94" i="39" s="1"/>
  <c r="O93" i="39"/>
  <c r="L93" i="39"/>
  <c r="I93" i="39"/>
  <c r="F93" i="39"/>
  <c r="O92" i="39"/>
  <c r="L92" i="39"/>
  <c r="I92" i="39"/>
  <c r="F92" i="39"/>
  <c r="O91" i="39"/>
  <c r="L91" i="39"/>
  <c r="I91" i="39"/>
  <c r="C91" i="39" s="1"/>
  <c r="F91" i="39"/>
  <c r="O90" i="39"/>
  <c r="O89" i="39" s="1"/>
  <c r="L90" i="39"/>
  <c r="L89" i="39" s="1"/>
  <c r="I90" i="39"/>
  <c r="C90" i="39" s="1"/>
  <c r="F90" i="39"/>
  <c r="N89" i="39"/>
  <c r="M89" i="39"/>
  <c r="K89" i="39"/>
  <c r="J89" i="39"/>
  <c r="H89" i="39"/>
  <c r="G89" i="39"/>
  <c r="E89" i="39"/>
  <c r="D89" i="39"/>
  <c r="O88" i="39"/>
  <c r="L88" i="39"/>
  <c r="I88" i="39"/>
  <c r="F88" i="39"/>
  <c r="O87" i="39"/>
  <c r="L87" i="39"/>
  <c r="I87" i="39"/>
  <c r="F87" i="39"/>
  <c r="O86" i="39"/>
  <c r="L86" i="39"/>
  <c r="I86" i="39"/>
  <c r="F86" i="39"/>
  <c r="C86" i="39"/>
  <c r="O85" i="39"/>
  <c r="L85" i="39"/>
  <c r="I85" i="39"/>
  <c r="F85" i="39"/>
  <c r="F84" i="39" s="1"/>
  <c r="N84" i="39"/>
  <c r="M84" i="39"/>
  <c r="K84" i="39"/>
  <c r="J84" i="39"/>
  <c r="J83" i="39" s="1"/>
  <c r="I84" i="39"/>
  <c r="H84" i="39"/>
  <c r="G84" i="39"/>
  <c r="E84" i="39"/>
  <c r="D84" i="39"/>
  <c r="O82" i="39"/>
  <c r="L82" i="39"/>
  <c r="I82" i="39"/>
  <c r="F82" i="39"/>
  <c r="C82" i="39"/>
  <c r="O81" i="39"/>
  <c r="L81" i="39"/>
  <c r="L80" i="39" s="1"/>
  <c r="I81" i="39"/>
  <c r="F81" i="39"/>
  <c r="F80" i="39" s="1"/>
  <c r="N80" i="39"/>
  <c r="M80" i="39"/>
  <c r="K80" i="39"/>
  <c r="J80" i="39"/>
  <c r="I80" i="39"/>
  <c r="H80" i="39"/>
  <c r="G80" i="39"/>
  <c r="E80" i="39"/>
  <c r="D80" i="39"/>
  <c r="O79" i="39"/>
  <c r="L79" i="39"/>
  <c r="I79" i="39"/>
  <c r="F79" i="39"/>
  <c r="O78" i="39"/>
  <c r="O77" i="39" s="1"/>
  <c r="L78" i="39"/>
  <c r="L77" i="39" s="1"/>
  <c r="L76" i="39" s="1"/>
  <c r="I78" i="39"/>
  <c r="F78" i="39"/>
  <c r="C78" i="39" s="1"/>
  <c r="N77" i="39"/>
  <c r="N76" i="39" s="1"/>
  <c r="M77" i="39"/>
  <c r="K77" i="39"/>
  <c r="J77" i="39"/>
  <c r="J76" i="39" s="1"/>
  <c r="H77" i="39"/>
  <c r="H76" i="39" s="1"/>
  <c r="G77" i="39"/>
  <c r="F77" i="39"/>
  <c r="E77" i="39"/>
  <c r="E76" i="39" s="1"/>
  <c r="D77" i="39"/>
  <c r="D76" i="39" s="1"/>
  <c r="M76" i="39"/>
  <c r="O74" i="39"/>
  <c r="L74" i="39"/>
  <c r="I74" i="39"/>
  <c r="F74" i="39"/>
  <c r="O73" i="39"/>
  <c r="L73" i="39"/>
  <c r="I73" i="39"/>
  <c r="F73" i="39"/>
  <c r="O72" i="39"/>
  <c r="L72" i="39"/>
  <c r="I72" i="39"/>
  <c r="F72" i="39"/>
  <c r="O71" i="39"/>
  <c r="L71" i="39"/>
  <c r="I71" i="39"/>
  <c r="F71" i="39"/>
  <c r="O70" i="39"/>
  <c r="O69" i="39" s="1"/>
  <c r="L70" i="39"/>
  <c r="I70" i="39"/>
  <c r="F70" i="39"/>
  <c r="N69" i="39"/>
  <c r="N67" i="39" s="1"/>
  <c r="M69" i="39"/>
  <c r="K69" i="39"/>
  <c r="K67" i="39" s="1"/>
  <c r="J69" i="39"/>
  <c r="J67" i="39" s="1"/>
  <c r="H69" i="39"/>
  <c r="H67" i="39" s="1"/>
  <c r="G69" i="39"/>
  <c r="G67" i="39" s="1"/>
  <c r="E69" i="39"/>
  <c r="D69" i="39"/>
  <c r="D67" i="39" s="1"/>
  <c r="D53" i="39" s="1"/>
  <c r="O68" i="39"/>
  <c r="L68" i="39"/>
  <c r="I68" i="39"/>
  <c r="F68" i="39"/>
  <c r="C68" i="39" s="1"/>
  <c r="M67" i="39"/>
  <c r="E67" i="39"/>
  <c r="O66" i="39"/>
  <c r="L66" i="39"/>
  <c r="I66" i="39"/>
  <c r="F66" i="39"/>
  <c r="C66" i="39" s="1"/>
  <c r="O65" i="39"/>
  <c r="L65" i="39"/>
  <c r="I65" i="39"/>
  <c r="F65" i="39"/>
  <c r="O64" i="39"/>
  <c r="L64" i="39"/>
  <c r="I64" i="39"/>
  <c r="F64" i="39"/>
  <c r="O63" i="39"/>
  <c r="L63" i="39"/>
  <c r="I63" i="39"/>
  <c r="F63" i="39"/>
  <c r="O62" i="39"/>
  <c r="L62" i="39"/>
  <c r="I62" i="39"/>
  <c r="F62" i="39"/>
  <c r="O61" i="39"/>
  <c r="L61" i="39"/>
  <c r="I61" i="39"/>
  <c r="F61" i="39"/>
  <c r="O60" i="39"/>
  <c r="L60" i="39"/>
  <c r="I60" i="39"/>
  <c r="F60" i="39"/>
  <c r="O59" i="39"/>
  <c r="L59" i="39"/>
  <c r="L58" i="39" s="1"/>
  <c r="I59" i="39"/>
  <c r="F59" i="39"/>
  <c r="O58" i="39"/>
  <c r="N58" i="39"/>
  <c r="M58" i="39"/>
  <c r="K58" i="39"/>
  <c r="J58" i="39"/>
  <c r="H58" i="39"/>
  <c r="H54" i="39" s="1"/>
  <c r="G58" i="39"/>
  <c r="E58" i="39"/>
  <c r="D58" i="39"/>
  <c r="O57" i="39"/>
  <c r="L57" i="39"/>
  <c r="I57" i="39"/>
  <c r="F57" i="39"/>
  <c r="O56" i="39"/>
  <c r="L56" i="39"/>
  <c r="L55" i="39" s="1"/>
  <c r="I56" i="39"/>
  <c r="I55" i="39" s="1"/>
  <c r="F56" i="39"/>
  <c r="N55" i="39"/>
  <c r="N54" i="39" s="1"/>
  <c r="M55" i="39"/>
  <c r="M54" i="39" s="1"/>
  <c r="M53" i="39" s="1"/>
  <c r="K55" i="39"/>
  <c r="K54" i="39" s="1"/>
  <c r="K53" i="39" s="1"/>
  <c r="J55" i="39"/>
  <c r="J54" i="39" s="1"/>
  <c r="J53" i="39" s="1"/>
  <c r="H55" i="39"/>
  <c r="G55" i="39"/>
  <c r="F55" i="39"/>
  <c r="E55" i="39"/>
  <c r="E54" i="39" s="1"/>
  <c r="E53" i="39" s="1"/>
  <c r="D55" i="39"/>
  <c r="G54" i="39"/>
  <c r="G53" i="39" s="1"/>
  <c r="D54" i="39"/>
  <c r="O47" i="39"/>
  <c r="C47" i="39" s="1"/>
  <c r="O46" i="39"/>
  <c r="C46" i="39"/>
  <c r="O45" i="39"/>
  <c r="N45" i="39"/>
  <c r="M45" i="39"/>
  <c r="C45" i="39"/>
  <c r="L44" i="39"/>
  <c r="I44" i="39"/>
  <c r="F44" i="39"/>
  <c r="C44" i="39"/>
  <c r="L43" i="39"/>
  <c r="K43" i="39"/>
  <c r="J43" i="39"/>
  <c r="I43" i="39"/>
  <c r="C43" i="39" s="1"/>
  <c r="H43" i="39"/>
  <c r="G43" i="39"/>
  <c r="F43" i="39"/>
  <c r="E43" i="39"/>
  <c r="D43" i="39"/>
  <c r="F42" i="39"/>
  <c r="C42" i="39"/>
  <c r="F41" i="39"/>
  <c r="C41" i="39" s="1"/>
  <c r="E41" i="39"/>
  <c r="D41" i="39"/>
  <c r="L40" i="39"/>
  <c r="C40" i="39" s="1"/>
  <c r="L39" i="39"/>
  <c r="C39" i="39" s="1"/>
  <c r="L38" i="39"/>
  <c r="C38" i="39" s="1"/>
  <c r="L37" i="39"/>
  <c r="K36" i="39"/>
  <c r="J36" i="39"/>
  <c r="L35" i="39"/>
  <c r="C35" i="39" s="1"/>
  <c r="L34" i="39"/>
  <c r="L33" i="39" s="1"/>
  <c r="C34" i="39"/>
  <c r="K33" i="39"/>
  <c r="J33" i="39"/>
  <c r="C33" i="39"/>
  <c r="L32" i="39"/>
  <c r="L31" i="39" s="1"/>
  <c r="K31" i="39"/>
  <c r="J31" i="39"/>
  <c r="L30" i="39"/>
  <c r="C30" i="39" s="1"/>
  <c r="L29" i="39"/>
  <c r="C29" i="39" s="1"/>
  <c r="L28" i="39"/>
  <c r="L27" i="39" s="1"/>
  <c r="C28" i="39"/>
  <c r="K27" i="39"/>
  <c r="J27" i="39"/>
  <c r="C27" i="39"/>
  <c r="F25" i="39"/>
  <c r="C25" i="39" s="1"/>
  <c r="I24" i="39"/>
  <c r="F24" i="39"/>
  <c r="C24" i="39" s="1"/>
  <c r="O23" i="39"/>
  <c r="L23" i="39"/>
  <c r="I23" i="39"/>
  <c r="F23" i="39"/>
  <c r="O22" i="39"/>
  <c r="L22" i="39"/>
  <c r="L21" i="39" s="1"/>
  <c r="I22" i="39"/>
  <c r="F22" i="39"/>
  <c r="O21" i="39"/>
  <c r="O289" i="39" s="1"/>
  <c r="N21" i="39"/>
  <c r="M21" i="39"/>
  <c r="M289" i="39" s="1"/>
  <c r="M288" i="39" s="1"/>
  <c r="K21" i="39"/>
  <c r="K289" i="39" s="1"/>
  <c r="J21" i="39"/>
  <c r="J289" i="39" s="1"/>
  <c r="J288" i="39" s="1"/>
  <c r="H21" i="39"/>
  <c r="G21" i="39"/>
  <c r="G289" i="39" s="1"/>
  <c r="F21" i="39"/>
  <c r="F289" i="39" s="1"/>
  <c r="E21" i="39"/>
  <c r="E289" i="39" s="1"/>
  <c r="E288" i="39" s="1"/>
  <c r="D21" i="39"/>
  <c r="N20" i="39"/>
  <c r="M20" i="39"/>
  <c r="H20" i="39"/>
  <c r="D20" i="39"/>
  <c r="O298" i="38"/>
  <c r="L298" i="38"/>
  <c r="I298" i="38"/>
  <c r="C298" i="38" s="1"/>
  <c r="F298" i="38"/>
  <c r="O297" i="38"/>
  <c r="L297" i="38"/>
  <c r="I297" i="38"/>
  <c r="F297" i="38"/>
  <c r="O296" i="38"/>
  <c r="L296" i="38"/>
  <c r="I296" i="38"/>
  <c r="C296" i="38" s="1"/>
  <c r="F296" i="38"/>
  <c r="O295" i="38"/>
  <c r="L295" i="38"/>
  <c r="I295" i="38"/>
  <c r="F295" i="38"/>
  <c r="O294" i="38"/>
  <c r="L294" i="38"/>
  <c r="I294" i="38"/>
  <c r="F294" i="38"/>
  <c r="O293" i="38"/>
  <c r="L293" i="38"/>
  <c r="I293" i="38"/>
  <c r="F293" i="38"/>
  <c r="O292" i="38"/>
  <c r="L292" i="38"/>
  <c r="C292" i="38" s="1"/>
  <c r="I292" i="38"/>
  <c r="F292" i="38"/>
  <c r="O291" i="38"/>
  <c r="L291" i="38"/>
  <c r="I291" i="38"/>
  <c r="F291" i="38"/>
  <c r="F290" i="38" s="1"/>
  <c r="N290" i="38"/>
  <c r="M290" i="38"/>
  <c r="K290" i="38"/>
  <c r="J290" i="38"/>
  <c r="H290" i="38"/>
  <c r="G290" i="38"/>
  <c r="E290" i="38"/>
  <c r="D290" i="38"/>
  <c r="O285" i="38"/>
  <c r="L285" i="38"/>
  <c r="I285" i="38"/>
  <c r="F285" i="38"/>
  <c r="C285" i="38" s="1"/>
  <c r="O284" i="38"/>
  <c r="O283" i="38" s="1"/>
  <c r="L284" i="38"/>
  <c r="I284" i="38"/>
  <c r="I283" i="38" s="1"/>
  <c r="F284" i="38"/>
  <c r="N283" i="38"/>
  <c r="M283" i="38"/>
  <c r="L283" i="38"/>
  <c r="K283" i="38"/>
  <c r="J283" i="38"/>
  <c r="H283" i="38"/>
  <c r="G283" i="38"/>
  <c r="E283" i="38"/>
  <c r="D283" i="38"/>
  <c r="O282" i="38"/>
  <c r="O281" i="38" s="1"/>
  <c r="L282" i="38"/>
  <c r="I282" i="38"/>
  <c r="I281" i="38" s="1"/>
  <c r="F282" i="38"/>
  <c r="N281" i="38"/>
  <c r="M281" i="38"/>
  <c r="L281" i="38"/>
  <c r="K281" i="38"/>
  <c r="J281" i="38"/>
  <c r="H281" i="38"/>
  <c r="G281" i="38"/>
  <c r="F281" i="38"/>
  <c r="E281" i="38"/>
  <c r="D281" i="38"/>
  <c r="O280" i="38"/>
  <c r="L280" i="38"/>
  <c r="I280" i="38"/>
  <c r="F280" i="38"/>
  <c r="O279" i="38"/>
  <c r="L279" i="38"/>
  <c r="I279" i="38"/>
  <c r="F279" i="38"/>
  <c r="O278" i="38"/>
  <c r="L278" i="38"/>
  <c r="I278" i="38"/>
  <c r="F278" i="38"/>
  <c r="O277" i="38"/>
  <c r="L277" i="38"/>
  <c r="L276" i="38" s="1"/>
  <c r="I277" i="38"/>
  <c r="F277" i="38"/>
  <c r="O276" i="38"/>
  <c r="N276" i="38"/>
  <c r="M276" i="38"/>
  <c r="K276" i="38"/>
  <c r="J276" i="38"/>
  <c r="H276" i="38"/>
  <c r="H270" i="38" s="1"/>
  <c r="H269" i="38" s="1"/>
  <c r="G276" i="38"/>
  <c r="E276" i="38"/>
  <c r="D276" i="38"/>
  <c r="O275" i="38"/>
  <c r="L275" i="38"/>
  <c r="I275" i="38"/>
  <c r="F275" i="38"/>
  <c r="O274" i="38"/>
  <c r="L274" i="38"/>
  <c r="I274" i="38"/>
  <c r="F274" i="38"/>
  <c r="O273" i="38"/>
  <c r="L273" i="38"/>
  <c r="L272" i="38" s="1"/>
  <c r="I273" i="38"/>
  <c r="F273" i="38"/>
  <c r="O272" i="38"/>
  <c r="O270" i="38" s="1"/>
  <c r="N272" i="38"/>
  <c r="M272" i="38"/>
  <c r="K272" i="38"/>
  <c r="K270" i="38" s="1"/>
  <c r="K269" i="38" s="1"/>
  <c r="J272" i="38"/>
  <c r="J270" i="38" s="1"/>
  <c r="H272" i="38"/>
  <c r="G272" i="38"/>
  <c r="G270" i="38" s="1"/>
  <c r="G269" i="38" s="1"/>
  <c r="E272" i="38"/>
  <c r="D272" i="38"/>
  <c r="O271" i="38"/>
  <c r="L271" i="38"/>
  <c r="I271" i="38"/>
  <c r="F271" i="38"/>
  <c r="M270" i="38"/>
  <c r="M269" i="38" s="1"/>
  <c r="E270" i="38"/>
  <c r="D270" i="38"/>
  <c r="D269" i="38" s="1"/>
  <c r="O268" i="38"/>
  <c r="L268" i="38"/>
  <c r="C268" i="38" s="1"/>
  <c r="I268" i="38"/>
  <c r="F268" i="38"/>
  <c r="O267" i="38"/>
  <c r="L267" i="38"/>
  <c r="I267" i="38"/>
  <c r="F267" i="38"/>
  <c r="O266" i="38"/>
  <c r="L266" i="38"/>
  <c r="I266" i="38"/>
  <c r="F266" i="38"/>
  <c r="O265" i="38"/>
  <c r="L265" i="38"/>
  <c r="I265" i="38"/>
  <c r="F265" i="38"/>
  <c r="O264" i="38"/>
  <c r="N264" i="38"/>
  <c r="M264" i="38"/>
  <c r="K264" i="38"/>
  <c r="J264" i="38"/>
  <c r="J259" i="38" s="1"/>
  <c r="H264" i="38"/>
  <c r="G264" i="38"/>
  <c r="E264" i="38"/>
  <c r="D264" i="38"/>
  <c r="D259" i="38" s="1"/>
  <c r="O263" i="38"/>
  <c r="L263" i="38"/>
  <c r="I263" i="38"/>
  <c r="F263" i="38"/>
  <c r="C263" i="38" s="1"/>
  <c r="O262" i="38"/>
  <c r="L262" i="38"/>
  <c r="I262" i="38"/>
  <c r="F262" i="38"/>
  <c r="O261" i="38"/>
  <c r="L261" i="38"/>
  <c r="L260" i="38" s="1"/>
  <c r="I261" i="38"/>
  <c r="F261" i="38"/>
  <c r="C261" i="38" s="1"/>
  <c r="O260" i="38"/>
  <c r="N260" i="38"/>
  <c r="M260" i="38"/>
  <c r="M259" i="38" s="1"/>
  <c r="K260" i="38"/>
  <c r="K259" i="38" s="1"/>
  <c r="J260" i="38"/>
  <c r="H260" i="38"/>
  <c r="G260" i="38"/>
  <c r="G259" i="38" s="1"/>
  <c r="E260" i="38"/>
  <c r="E259" i="38" s="1"/>
  <c r="D260" i="38"/>
  <c r="N259" i="38"/>
  <c r="H259" i="38"/>
  <c r="O258" i="38"/>
  <c r="L258" i="38"/>
  <c r="I258" i="38"/>
  <c r="C258" i="38" s="1"/>
  <c r="F258" i="38"/>
  <c r="O257" i="38"/>
  <c r="L257" i="38"/>
  <c r="I257" i="38"/>
  <c r="F257" i="38"/>
  <c r="O256" i="38"/>
  <c r="L256" i="38"/>
  <c r="I256" i="38"/>
  <c r="F256" i="38"/>
  <c r="C256" i="38" s="1"/>
  <c r="O255" i="38"/>
  <c r="L255" i="38"/>
  <c r="I255" i="38"/>
  <c r="F255" i="38"/>
  <c r="O254" i="38"/>
  <c r="L254" i="38"/>
  <c r="I254" i="38"/>
  <c r="F254" i="38"/>
  <c r="O253" i="38"/>
  <c r="L253" i="38"/>
  <c r="L252" i="38" s="1"/>
  <c r="L251" i="38" s="1"/>
  <c r="I253" i="38"/>
  <c r="F253" i="38"/>
  <c r="O252" i="38"/>
  <c r="O251" i="38" s="1"/>
  <c r="N252" i="38"/>
  <c r="M252" i="38"/>
  <c r="M251" i="38" s="1"/>
  <c r="K252" i="38"/>
  <c r="K251" i="38" s="1"/>
  <c r="J252" i="38"/>
  <c r="J251" i="38" s="1"/>
  <c r="H252" i="38"/>
  <c r="H251" i="38" s="1"/>
  <c r="G252" i="38"/>
  <c r="G251" i="38" s="1"/>
  <c r="E252" i="38"/>
  <c r="E251" i="38" s="1"/>
  <c r="D252" i="38"/>
  <c r="N251" i="38"/>
  <c r="D251" i="38"/>
  <c r="O250" i="38"/>
  <c r="L250" i="38"/>
  <c r="I250" i="38"/>
  <c r="F250" i="38"/>
  <c r="O249" i="38"/>
  <c r="L249" i="38"/>
  <c r="I249" i="38"/>
  <c r="F249" i="38"/>
  <c r="O248" i="38"/>
  <c r="O246" i="38" s="1"/>
  <c r="L248" i="38"/>
  <c r="I248" i="38"/>
  <c r="F248" i="38"/>
  <c r="C248" i="38"/>
  <c r="O247" i="38"/>
  <c r="L247" i="38"/>
  <c r="L246" i="38" s="1"/>
  <c r="I247" i="38"/>
  <c r="I246" i="38" s="1"/>
  <c r="F247" i="38"/>
  <c r="F246" i="38" s="1"/>
  <c r="N246" i="38"/>
  <c r="M246" i="38"/>
  <c r="K246" i="38"/>
  <c r="J246" i="38"/>
  <c r="H246" i="38"/>
  <c r="G246" i="38"/>
  <c r="E246" i="38"/>
  <c r="D246" i="38"/>
  <c r="O245" i="38"/>
  <c r="L245" i="38"/>
  <c r="I245" i="38"/>
  <c r="F245" i="38"/>
  <c r="O244" i="38"/>
  <c r="L244" i="38"/>
  <c r="I244" i="38"/>
  <c r="F244" i="38"/>
  <c r="C244" i="38" s="1"/>
  <c r="O243" i="38"/>
  <c r="L243" i="38"/>
  <c r="I243" i="38"/>
  <c r="F243" i="38"/>
  <c r="O242" i="38"/>
  <c r="L242" i="38"/>
  <c r="I242" i="38"/>
  <c r="F242" i="38"/>
  <c r="O241" i="38"/>
  <c r="L241" i="38"/>
  <c r="I241" i="38"/>
  <c r="F241" i="38"/>
  <c r="O240" i="38"/>
  <c r="L240" i="38"/>
  <c r="C240" i="38" s="1"/>
  <c r="I240" i="38"/>
  <c r="F240" i="38"/>
  <c r="O239" i="38"/>
  <c r="L239" i="38"/>
  <c r="I239" i="38"/>
  <c r="F239" i="38"/>
  <c r="F238" i="38" s="1"/>
  <c r="N238" i="38"/>
  <c r="M238" i="38"/>
  <c r="K238" i="38"/>
  <c r="J238" i="38"/>
  <c r="I238" i="38"/>
  <c r="H238" i="38"/>
  <c r="G238" i="38"/>
  <c r="E238" i="38"/>
  <c r="D238" i="38"/>
  <c r="O237" i="38"/>
  <c r="L237" i="38"/>
  <c r="I237" i="38"/>
  <c r="F237" i="38"/>
  <c r="C237" i="38" s="1"/>
  <c r="O236" i="38"/>
  <c r="O235" i="38" s="1"/>
  <c r="L236" i="38"/>
  <c r="I236" i="38"/>
  <c r="I235" i="38" s="1"/>
  <c r="F236" i="38"/>
  <c r="N235" i="38"/>
  <c r="M235" i="38"/>
  <c r="L235" i="38"/>
  <c r="K235" i="38"/>
  <c r="J235" i="38"/>
  <c r="H235" i="38"/>
  <c r="G235" i="38"/>
  <c r="E235" i="38"/>
  <c r="D235" i="38"/>
  <c r="O234" i="38"/>
  <c r="O233" i="38" s="1"/>
  <c r="L234" i="38"/>
  <c r="I234" i="38"/>
  <c r="I233" i="38" s="1"/>
  <c r="F234" i="38"/>
  <c r="N233" i="38"/>
  <c r="M233" i="38"/>
  <c r="M231" i="38" s="1"/>
  <c r="M230" i="38" s="1"/>
  <c r="L233" i="38"/>
  <c r="K233" i="38"/>
  <c r="J233" i="38"/>
  <c r="H233" i="38"/>
  <c r="G233" i="38"/>
  <c r="F233" i="38"/>
  <c r="E233" i="38"/>
  <c r="E231" i="38" s="1"/>
  <c r="D233" i="38"/>
  <c r="O232" i="38"/>
  <c r="L232" i="38"/>
  <c r="I232" i="38"/>
  <c r="F232" i="38"/>
  <c r="C232" i="38" s="1"/>
  <c r="H231" i="38"/>
  <c r="D231" i="38"/>
  <c r="D230" i="38" s="1"/>
  <c r="O229" i="38"/>
  <c r="L229" i="38"/>
  <c r="I229" i="38"/>
  <c r="F229" i="38"/>
  <c r="C229" i="38" s="1"/>
  <c r="O228" i="38"/>
  <c r="O227" i="38" s="1"/>
  <c r="L228" i="38"/>
  <c r="I228" i="38"/>
  <c r="I227" i="38" s="1"/>
  <c r="F228" i="38"/>
  <c r="N227" i="38"/>
  <c r="M227" i="38"/>
  <c r="L227" i="38"/>
  <c r="K227" i="38"/>
  <c r="J227" i="38"/>
  <c r="H227" i="38"/>
  <c r="G227" i="38"/>
  <c r="E227" i="38"/>
  <c r="D227" i="38"/>
  <c r="O226" i="38"/>
  <c r="L226" i="38"/>
  <c r="I226" i="38"/>
  <c r="F226" i="38"/>
  <c r="O225" i="38"/>
  <c r="L225" i="38"/>
  <c r="I225" i="38"/>
  <c r="F225" i="38"/>
  <c r="O224" i="38"/>
  <c r="O216" i="38" s="1"/>
  <c r="L224" i="38"/>
  <c r="I224" i="38"/>
  <c r="F224" i="38"/>
  <c r="C224" i="38"/>
  <c r="O223" i="38"/>
  <c r="L223" i="38"/>
  <c r="I223" i="38"/>
  <c r="F223" i="38"/>
  <c r="C223" i="38" s="1"/>
  <c r="O222" i="38"/>
  <c r="L222" i="38"/>
  <c r="I222" i="38"/>
  <c r="F222" i="38"/>
  <c r="O221" i="38"/>
  <c r="L221" i="38"/>
  <c r="I221" i="38"/>
  <c r="F221" i="38"/>
  <c r="C221" i="38" s="1"/>
  <c r="O220" i="38"/>
  <c r="L220" i="38"/>
  <c r="I220" i="38"/>
  <c r="F220" i="38"/>
  <c r="C220" i="38" s="1"/>
  <c r="O219" i="38"/>
  <c r="L219" i="38"/>
  <c r="I219" i="38"/>
  <c r="F219" i="38"/>
  <c r="O218" i="38"/>
  <c r="L218" i="38"/>
  <c r="I218" i="38"/>
  <c r="C218" i="38" s="1"/>
  <c r="F218" i="38"/>
  <c r="O217" i="38"/>
  <c r="L217" i="38"/>
  <c r="L216" i="38" s="1"/>
  <c r="I217" i="38"/>
  <c r="F217" i="38"/>
  <c r="N216" i="38"/>
  <c r="M216" i="38"/>
  <c r="M204" i="38" s="1"/>
  <c r="K216" i="38"/>
  <c r="J216" i="38"/>
  <c r="H216" i="38"/>
  <c r="G216" i="38"/>
  <c r="G204" i="38" s="1"/>
  <c r="E216" i="38"/>
  <c r="D216" i="38"/>
  <c r="O215" i="38"/>
  <c r="L215" i="38"/>
  <c r="I215" i="38"/>
  <c r="F215" i="38"/>
  <c r="O214" i="38"/>
  <c r="L214" i="38"/>
  <c r="I214" i="38"/>
  <c r="F214" i="38"/>
  <c r="O213" i="38"/>
  <c r="L213" i="38"/>
  <c r="I213" i="38"/>
  <c r="F213" i="38"/>
  <c r="O212" i="38"/>
  <c r="L212" i="38"/>
  <c r="C212" i="38" s="1"/>
  <c r="I212" i="38"/>
  <c r="F212" i="38"/>
  <c r="O211" i="38"/>
  <c r="L211" i="38"/>
  <c r="I211" i="38"/>
  <c r="F211" i="38"/>
  <c r="O210" i="38"/>
  <c r="L210" i="38"/>
  <c r="I210" i="38"/>
  <c r="F210" i="38"/>
  <c r="O209" i="38"/>
  <c r="L209" i="38"/>
  <c r="I209" i="38"/>
  <c r="F209" i="38"/>
  <c r="O208" i="38"/>
  <c r="L208" i="38"/>
  <c r="I208" i="38"/>
  <c r="F208" i="38"/>
  <c r="C208" i="38"/>
  <c r="O207" i="38"/>
  <c r="L207" i="38"/>
  <c r="I207" i="38"/>
  <c r="F207" i="38"/>
  <c r="C207" i="38" s="1"/>
  <c r="O206" i="38"/>
  <c r="L206" i="38"/>
  <c r="I206" i="38"/>
  <c r="I205" i="38" s="1"/>
  <c r="F206" i="38"/>
  <c r="F205" i="38" s="1"/>
  <c r="N205" i="38"/>
  <c r="N204" i="38" s="1"/>
  <c r="M205" i="38"/>
  <c r="K205" i="38"/>
  <c r="J205" i="38"/>
  <c r="J204" i="38" s="1"/>
  <c r="J195" i="38" s="1"/>
  <c r="H205" i="38"/>
  <c r="H204" i="38" s="1"/>
  <c r="G205" i="38"/>
  <c r="E205" i="38"/>
  <c r="E204" i="38" s="1"/>
  <c r="D205" i="38"/>
  <c r="D204" i="38" s="1"/>
  <c r="K204" i="38"/>
  <c r="O203" i="38"/>
  <c r="L203" i="38"/>
  <c r="I203" i="38"/>
  <c r="F203" i="38"/>
  <c r="O202" i="38"/>
  <c r="L202" i="38"/>
  <c r="I202" i="38"/>
  <c r="C202" i="38" s="1"/>
  <c r="F202" i="38"/>
  <c r="O201" i="38"/>
  <c r="L201" i="38"/>
  <c r="I201" i="38"/>
  <c r="F201" i="38"/>
  <c r="O200" i="38"/>
  <c r="L200" i="38"/>
  <c r="I200" i="38"/>
  <c r="F200" i="38"/>
  <c r="O199" i="38"/>
  <c r="L199" i="38"/>
  <c r="L198" i="38" s="1"/>
  <c r="I199" i="38"/>
  <c r="I198" i="38" s="1"/>
  <c r="I196" i="38" s="1"/>
  <c r="F199" i="38"/>
  <c r="N198" i="38"/>
  <c r="M198" i="38"/>
  <c r="M196" i="38" s="1"/>
  <c r="K198" i="38"/>
  <c r="J198" i="38"/>
  <c r="H198" i="38"/>
  <c r="H196" i="38" s="1"/>
  <c r="G198" i="38"/>
  <c r="E198" i="38"/>
  <c r="E196" i="38" s="1"/>
  <c r="D198" i="38"/>
  <c r="D196" i="38" s="1"/>
  <c r="O197" i="38"/>
  <c r="L197" i="38"/>
  <c r="I197" i="38"/>
  <c r="F197" i="38"/>
  <c r="N196" i="38"/>
  <c r="K196" i="38"/>
  <c r="K195" i="38" s="1"/>
  <c r="J196" i="38"/>
  <c r="G196" i="38"/>
  <c r="O193" i="38"/>
  <c r="L193" i="38"/>
  <c r="L192" i="38" s="1"/>
  <c r="L191" i="38" s="1"/>
  <c r="I193" i="38"/>
  <c r="F193" i="38"/>
  <c r="O192" i="38"/>
  <c r="O191" i="38" s="1"/>
  <c r="N192" i="38"/>
  <c r="N191" i="38" s="1"/>
  <c r="N187" i="38" s="1"/>
  <c r="M192" i="38"/>
  <c r="M191" i="38" s="1"/>
  <c r="K192" i="38"/>
  <c r="K191" i="38" s="1"/>
  <c r="J192" i="38"/>
  <c r="J191" i="38" s="1"/>
  <c r="J187" i="38" s="1"/>
  <c r="I192" i="38"/>
  <c r="I191" i="38" s="1"/>
  <c r="H192" i="38"/>
  <c r="G192" i="38"/>
  <c r="G191" i="38" s="1"/>
  <c r="E192" i="38"/>
  <c r="E191" i="38" s="1"/>
  <c r="D192" i="38"/>
  <c r="H191" i="38"/>
  <c r="H187" i="38" s="1"/>
  <c r="D191" i="38"/>
  <c r="O190" i="38"/>
  <c r="L190" i="38"/>
  <c r="I190" i="38"/>
  <c r="C190" i="38" s="1"/>
  <c r="F190" i="38"/>
  <c r="O189" i="38"/>
  <c r="L189" i="38"/>
  <c r="L188" i="38" s="1"/>
  <c r="I189" i="38"/>
  <c r="F189" i="38"/>
  <c r="O188" i="38"/>
  <c r="N188" i="38"/>
  <c r="M188" i="38"/>
  <c r="K188" i="38"/>
  <c r="K187" i="38" s="1"/>
  <c r="J188" i="38"/>
  <c r="H188" i="38"/>
  <c r="G188" i="38"/>
  <c r="G187" i="38" s="1"/>
  <c r="E188" i="38"/>
  <c r="D188" i="38"/>
  <c r="D187" i="38"/>
  <c r="O186" i="38"/>
  <c r="L186" i="38"/>
  <c r="I186" i="38"/>
  <c r="F186" i="38"/>
  <c r="O185" i="38"/>
  <c r="L185" i="38"/>
  <c r="L184" i="38" s="1"/>
  <c r="I185" i="38"/>
  <c r="F185" i="38"/>
  <c r="O184" i="38"/>
  <c r="N184" i="38"/>
  <c r="M184" i="38"/>
  <c r="K184" i="38"/>
  <c r="J184" i="38"/>
  <c r="H184" i="38"/>
  <c r="G184" i="38"/>
  <c r="E184" i="38"/>
  <c r="D184" i="38"/>
  <c r="O183" i="38"/>
  <c r="L183" i="38"/>
  <c r="I183" i="38"/>
  <c r="F183" i="38"/>
  <c r="O182" i="38"/>
  <c r="L182" i="38"/>
  <c r="I182" i="38"/>
  <c r="F182" i="38"/>
  <c r="O181" i="38"/>
  <c r="L181" i="38"/>
  <c r="I181" i="38"/>
  <c r="F181" i="38"/>
  <c r="O180" i="38"/>
  <c r="O179" i="38" s="1"/>
  <c r="L180" i="38"/>
  <c r="I180" i="38"/>
  <c r="I179" i="38" s="1"/>
  <c r="F180" i="38"/>
  <c r="C180" i="38"/>
  <c r="N179" i="38"/>
  <c r="M179" i="38"/>
  <c r="K179" i="38"/>
  <c r="J179" i="38"/>
  <c r="H179" i="38"/>
  <c r="G179" i="38"/>
  <c r="E179" i="38"/>
  <c r="D179" i="38"/>
  <c r="O178" i="38"/>
  <c r="L178" i="38"/>
  <c r="I178" i="38"/>
  <c r="F178" i="38"/>
  <c r="O177" i="38"/>
  <c r="L177" i="38"/>
  <c r="I177" i="38"/>
  <c r="F177" i="38"/>
  <c r="C177" i="38" s="1"/>
  <c r="O176" i="38"/>
  <c r="O175" i="38" s="1"/>
  <c r="L176" i="38"/>
  <c r="I176" i="38"/>
  <c r="I175" i="38" s="1"/>
  <c r="I174" i="38" s="1"/>
  <c r="F176" i="38"/>
  <c r="N175" i="38"/>
  <c r="M175" i="38"/>
  <c r="L175" i="38"/>
  <c r="K175" i="38"/>
  <c r="J175" i="38"/>
  <c r="H175" i="38"/>
  <c r="H174" i="38" s="1"/>
  <c r="G175" i="38"/>
  <c r="G174" i="38" s="1"/>
  <c r="G173" i="38" s="1"/>
  <c r="E175" i="38"/>
  <c r="D175" i="38"/>
  <c r="M174" i="38"/>
  <c r="M173" i="38" s="1"/>
  <c r="K174" i="38"/>
  <c r="K173" i="38" s="1"/>
  <c r="E174" i="38"/>
  <c r="E173" i="38" s="1"/>
  <c r="O172" i="38"/>
  <c r="L172" i="38"/>
  <c r="I172" i="38"/>
  <c r="F172" i="38"/>
  <c r="C172" i="38" s="1"/>
  <c r="O171" i="38"/>
  <c r="L171" i="38"/>
  <c r="I171" i="38"/>
  <c r="F171" i="38"/>
  <c r="O170" i="38"/>
  <c r="L170" i="38"/>
  <c r="I170" i="38"/>
  <c r="C170" i="38" s="1"/>
  <c r="F170" i="38"/>
  <c r="O169" i="38"/>
  <c r="L169" i="38"/>
  <c r="I169" i="38"/>
  <c r="F169" i="38"/>
  <c r="O168" i="38"/>
  <c r="L168" i="38"/>
  <c r="I168" i="38"/>
  <c r="F168" i="38"/>
  <c r="O167" i="38"/>
  <c r="L167" i="38"/>
  <c r="L166" i="38" s="1"/>
  <c r="L165" i="38" s="1"/>
  <c r="I167" i="38"/>
  <c r="F167" i="38"/>
  <c r="N166" i="38"/>
  <c r="M166" i="38"/>
  <c r="M165" i="38" s="1"/>
  <c r="K166" i="38"/>
  <c r="K165" i="38" s="1"/>
  <c r="J166" i="38"/>
  <c r="H166" i="38"/>
  <c r="H165" i="38" s="1"/>
  <c r="G166" i="38"/>
  <c r="G165" i="38" s="1"/>
  <c r="E166" i="38"/>
  <c r="E165" i="38" s="1"/>
  <c r="D166" i="38"/>
  <c r="N165" i="38"/>
  <c r="J165" i="38"/>
  <c r="D165" i="38"/>
  <c r="O164" i="38"/>
  <c r="L164" i="38"/>
  <c r="C164" i="38" s="1"/>
  <c r="I164" i="38"/>
  <c r="F164" i="38"/>
  <c r="O163" i="38"/>
  <c r="L163" i="38"/>
  <c r="I163" i="38"/>
  <c r="F163" i="38"/>
  <c r="O162" i="38"/>
  <c r="L162" i="38"/>
  <c r="I162" i="38"/>
  <c r="F162" i="38"/>
  <c r="O161" i="38"/>
  <c r="L161" i="38"/>
  <c r="L160" i="38" s="1"/>
  <c r="I161" i="38"/>
  <c r="F161" i="38"/>
  <c r="O160" i="38"/>
  <c r="N160" i="38"/>
  <c r="M160" i="38"/>
  <c r="K160" i="38"/>
  <c r="J160" i="38"/>
  <c r="H160" i="38"/>
  <c r="G160" i="38"/>
  <c r="E160" i="38"/>
  <c r="D160" i="38"/>
  <c r="O159" i="38"/>
  <c r="L159" i="38"/>
  <c r="I159" i="38"/>
  <c r="F159" i="38"/>
  <c r="C159" i="38" s="1"/>
  <c r="O158" i="38"/>
  <c r="L158" i="38"/>
  <c r="I158" i="38"/>
  <c r="F158" i="38"/>
  <c r="O157" i="38"/>
  <c r="L157" i="38"/>
  <c r="I157" i="38"/>
  <c r="F157" i="38"/>
  <c r="O156" i="38"/>
  <c r="L156" i="38"/>
  <c r="I156" i="38"/>
  <c r="F156" i="38"/>
  <c r="C156" i="38" s="1"/>
  <c r="O155" i="38"/>
  <c r="L155" i="38"/>
  <c r="I155" i="38"/>
  <c r="F155" i="38"/>
  <c r="O154" i="38"/>
  <c r="L154" i="38"/>
  <c r="I154" i="38"/>
  <c r="C154" i="38" s="1"/>
  <c r="F154" i="38"/>
  <c r="O153" i="38"/>
  <c r="L153" i="38"/>
  <c r="I153" i="38"/>
  <c r="F153" i="38"/>
  <c r="O152" i="38"/>
  <c r="L152" i="38"/>
  <c r="L151" i="38" s="1"/>
  <c r="I152" i="38"/>
  <c r="I151" i="38" s="1"/>
  <c r="F152" i="38"/>
  <c r="N151" i="38"/>
  <c r="M151" i="38"/>
  <c r="K151" i="38"/>
  <c r="J151" i="38"/>
  <c r="H151" i="38"/>
  <c r="G151" i="38"/>
  <c r="E151" i="38"/>
  <c r="D151" i="38"/>
  <c r="O150" i="38"/>
  <c r="L150" i="38"/>
  <c r="I150" i="38"/>
  <c r="F150" i="38"/>
  <c r="O149" i="38"/>
  <c r="L149" i="38"/>
  <c r="I149" i="38"/>
  <c r="F149" i="38"/>
  <c r="O148" i="38"/>
  <c r="O144" i="38" s="1"/>
  <c r="L148" i="38"/>
  <c r="I148" i="38"/>
  <c r="F148" i="38"/>
  <c r="C148" i="38"/>
  <c r="O147" i="38"/>
  <c r="L147" i="38"/>
  <c r="I147" i="38"/>
  <c r="F147" i="38"/>
  <c r="C147" i="38" s="1"/>
  <c r="O146" i="38"/>
  <c r="L146" i="38"/>
  <c r="I146" i="38"/>
  <c r="F146" i="38"/>
  <c r="O145" i="38"/>
  <c r="L145" i="38"/>
  <c r="I145" i="38"/>
  <c r="F145" i="38"/>
  <c r="N144" i="38"/>
  <c r="M144" i="38"/>
  <c r="K144" i="38"/>
  <c r="J144" i="38"/>
  <c r="H144" i="38"/>
  <c r="G144" i="38"/>
  <c r="E144" i="38"/>
  <c r="D144" i="38"/>
  <c r="O143" i="38"/>
  <c r="L143" i="38"/>
  <c r="I143" i="38"/>
  <c r="F143" i="38"/>
  <c r="O142" i="38"/>
  <c r="O141" i="38" s="1"/>
  <c r="L142" i="38"/>
  <c r="I142" i="38"/>
  <c r="F142" i="38"/>
  <c r="N141" i="38"/>
  <c r="M141" i="38"/>
  <c r="L141" i="38"/>
  <c r="K141" i="38"/>
  <c r="J141" i="38"/>
  <c r="H141" i="38"/>
  <c r="G141" i="38"/>
  <c r="F141" i="38"/>
  <c r="E141" i="38"/>
  <c r="D141" i="38"/>
  <c r="O140" i="38"/>
  <c r="L140" i="38"/>
  <c r="I140" i="38"/>
  <c r="F140" i="38"/>
  <c r="C140" i="38"/>
  <c r="O139" i="38"/>
  <c r="L139" i="38"/>
  <c r="I139" i="38"/>
  <c r="F139" i="38"/>
  <c r="C139" i="38" s="1"/>
  <c r="O138" i="38"/>
  <c r="L138" i="38"/>
  <c r="I138" i="38"/>
  <c r="F138" i="38"/>
  <c r="O137" i="38"/>
  <c r="L137" i="38"/>
  <c r="L136" i="38" s="1"/>
  <c r="I137" i="38"/>
  <c r="F137" i="38"/>
  <c r="C137" i="38" s="1"/>
  <c r="O136" i="38"/>
  <c r="N136" i="38"/>
  <c r="M136" i="38"/>
  <c r="K136" i="38"/>
  <c r="K130" i="38" s="1"/>
  <c r="J136" i="38"/>
  <c r="H136" i="38"/>
  <c r="G136" i="38"/>
  <c r="E136" i="38"/>
  <c r="E130" i="38" s="1"/>
  <c r="D136" i="38"/>
  <c r="O135" i="38"/>
  <c r="L135" i="38"/>
  <c r="I135" i="38"/>
  <c r="F135" i="38"/>
  <c r="O134" i="38"/>
  <c r="L134" i="38"/>
  <c r="I134" i="38"/>
  <c r="C134" i="38" s="1"/>
  <c r="F134" i="38"/>
  <c r="O133" i="38"/>
  <c r="L133" i="38"/>
  <c r="I133" i="38"/>
  <c r="F133" i="38"/>
  <c r="O132" i="38"/>
  <c r="O131" i="38" s="1"/>
  <c r="L132" i="38"/>
  <c r="I132" i="38"/>
  <c r="F132" i="38"/>
  <c r="N131" i="38"/>
  <c r="N130" i="38" s="1"/>
  <c r="M131" i="38"/>
  <c r="M130" i="38" s="1"/>
  <c r="K131" i="38"/>
  <c r="J131" i="38"/>
  <c r="H131" i="38"/>
  <c r="G131" i="38"/>
  <c r="E131" i="38"/>
  <c r="D131" i="38"/>
  <c r="O129" i="38"/>
  <c r="L129" i="38"/>
  <c r="L128" i="38" s="1"/>
  <c r="I129" i="38"/>
  <c r="I128" i="38" s="1"/>
  <c r="F129" i="38"/>
  <c r="O128" i="38"/>
  <c r="N128" i="38"/>
  <c r="M128" i="38"/>
  <c r="K128" i="38"/>
  <c r="J128" i="38"/>
  <c r="H128" i="38"/>
  <c r="G128" i="38"/>
  <c r="E128" i="38"/>
  <c r="D128" i="38"/>
  <c r="O127" i="38"/>
  <c r="L127" i="38"/>
  <c r="I127" i="38"/>
  <c r="F127" i="38"/>
  <c r="O126" i="38"/>
  <c r="L126" i="38"/>
  <c r="I126" i="38"/>
  <c r="F126" i="38"/>
  <c r="O125" i="38"/>
  <c r="L125" i="38"/>
  <c r="I125" i="38"/>
  <c r="F125" i="38"/>
  <c r="O124" i="38"/>
  <c r="L124" i="38"/>
  <c r="C124" i="38" s="1"/>
  <c r="I124" i="38"/>
  <c r="F124" i="38"/>
  <c r="O123" i="38"/>
  <c r="L123" i="38"/>
  <c r="I123" i="38"/>
  <c r="F123" i="38"/>
  <c r="N122" i="38"/>
  <c r="M122" i="38"/>
  <c r="K122" i="38"/>
  <c r="J122" i="38"/>
  <c r="I122" i="38"/>
  <c r="H122" i="38"/>
  <c r="G122" i="38"/>
  <c r="E122" i="38"/>
  <c r="D122" i="38"/>
  <c r="O121" i="38"/>
  <c r="L121" i="38"/>
  <c r="I121" i="38"/>
  <c r="F121" i="38"/>
  <c r="C121" i="38" s="1"/>
  <c r="O120" i="38"/>
  <c r="L120" i="38"/>
  <c r="I120" i="38"/>
  <c r="F120" i="38"/>
  <c r="C120" i="38" s="1"/>
  <c r="O119" i="38"/>
  <c r="L119" i="38"/>
  <c r="I119" i="38"/>
  <c r="F119" i="38"/>
  <c r="O118" i="38"/>
  <c r="L118" i="38"/>
  <c r="I118" i="38"/>
  <c r="F118" i="38"/>
  <c r="O117" i="38"/>
  <c r="L117" i="38"/>
  <c r="L116" i="38" s="1"/>
  <c r="I117" i="38"/>
  <c r="F117" i="38"/>
  <c r="N116" i="38"/>
  <c r="M116" i="38"/>
  <c r="K116" i="38"/>
  <c r="J116" i="38"/>
  <c r="H116" i="38"/>
  <c r="G116" i="38"/>
  <c r="E116" i="38"/>
  <c r="D116" i="38"/>
  <c r="O115" i="38"/>
  <c r="L115" i="38"/>
  <c r="I115" i="38"/>
  <c r="F115" i="38"/>
  <c r="O114" i="38"/>
  <c r="L114" i="38"/>
  <c r="I114" i="38"/>
  <c r="F114" i="38"/>
  <c r="O113" i="38"/>
  <c r="L113" i="38"/>
  <c r="L112" i="38" s="1"/>
  <c r="I113" i="38"/>
  <c r="F113" i="38"/>
  <c r="O112" i="38"/>
  <c r="N112" i="38"/>
  <c r="M112" i="38"/>
  <c r="K112" i="38"/>
  <c r="J112" i="38"/>
  <c r="H112" i="38"/>
  <c r="G112" i="38"/>
  <c r="E112" i="38"/>
  <c r="D112" i="38"/>
  <c r="O111" i="38"/>
  <c r="L111" i="38"/>
  <c r="I111" i="38"/>
  <c r="F111" i="38"/>
  <c r="O110" i="38"/>
  <c r="L110" i="38"/>
  <c r="I110" i="38"/>
  <c r="F110" i="38"/>
  <c r="O109" i="38"/>
  <c r="L109" i="38"/>
  <c r="I109" i="38"/>
  <c r="F109" i="38"/>
  <c r="O108" i="38"/>
  <c r="L108" i="38"/>
  <c r="C108" i="38" s="1"/>
  <c r="I108" i="38"/>
  <c r="F108" i="38"/>
  <c r="O107" i="38"/>
  <c r="L107" i="38"/>
  <c r="I107" i="38"/>
  <c r="F107" i="38"/>
  <c r="O106" i="38"/>
  <c r="L106" i="38"/>
  <c r="I106" i="38"/>
  <c r="F106" i="38"/>
  <c r="O105" i="38"/>
  <c r="L105" i="38"/>
  <c r="I105" i="38"/>
  <c r="F105" i="38"/>
  <c r="O104" i="38"/>
  <c r="O103" i="38" s="1"/>
  <c r="L104" i="38"/>
  <c r="I104" i="38"/>
  <c r="F104" i="38"/>
  <c r="C104" i="38"/>
  <c r="N103" i="38"/>
  <c r="M103" i="38"/>
  <c r="K103" i="38"/>
  <c r="J103" i="38"/>
  <c r="H103" i="38"/>
  <c r="G103" i="38"/>
  <c r="E103" i="38"/>
  <c r="D103" i="38"/>
  <c r="O102" i="38"/>
  <c r="L102" i="38"/>
  <c r="I102" i="38"/>
  <c r="F102" i="38"/>
  <c r="O101" i="38"/>
  <c r="L101" i="38"/>
  <c r="I101" i="38"/>
  <c r="F101" i="38"/>
  <c r="C101" i="38" s="1"/>
  <c r="O100" i="38"/>
  <c r="L100" i="38"/>
  <c r="I100" i="38"/>
  <c r="F100" i="38"/>
  <c r="C100" i="38" s="1"/>
  <c r="O99" i="38"/>
  <c r="L99" i="38"/>
  <c r="I99" i="38"/>
  <c r="F99" i="38"/>
  <c r="O98" i="38"/>
  <c r="L98" i="38"/>
  <c r="I98" i="38"/>
  <c r="C98" i="38" s="1"/>
  <c r="F98" i="38"/>
  <c r="O97" i="38"/>
  <c r="L97" i="38"/>
  <c r="I97" i="38"/>
  <c r="F97" i="38"/>
  <c r="O96" i="38"/>
  <c r="L96" i="38"/>
  <c r="L95" i="38" s="1"/>
  <c r="I96" i="38"/>
  <c r="I95" i="38" s="1"/>
  <c r="F96" i="38"/>
  <c r="N95" i="38"/>
  <c r="M95" i="38"/>
  <c r="K95" i="38"/>
  <c r="J95" i="38"/>
  <c r="H95" i="38"/>
  <c r="H83" i="38" s="1"/>
  <c r="G95" i="38"/>
  <c r="E95" i="38"/>
  <c r="D95" i="38"/>
  <c r="O94" i="38"/>
  <c r="L94" i="38"/>
  <c r="I94" i="38"/>
  <c r="F94" i="38"/>
  <c r="O93" i="38"/>
  <c r="L93" i="38"/>
  <c r="I93" i="38"/>
  <c r="F93" i="38"/>
  <c r="O92" i="38"/>
  <c r="L92" i="38"/>
  <c r="I92" i="38"/>
  <c r="F92" i="38"/>
  <c r="C92" i="38"/>
  <c r="O91" i="38"/>
  <c r="L91" i="38"/>
  <c r="I91" i="38"/>
  <c r="F91" i="38"/>
  <c r="C91" i="38" s="1"/>
  <c r="O90" i="38"/>
  <c r="L90" i="38"/>
  <c r="I90" i="38"/>
  <c r="F90" i="38"/>
  <c r="N89" i="38"/>
  <c r="M89" i="38"/>
  <c r="K89" i="38"/>
  <c r="J89" i="38"/>
  <c r="J83" i="38" s="1"/>
  <c r="H89" i="38"/>
  <c r="G89" i="38"/>
  <c r="E89" i="38"/>
  <c r="D89" i="38"/>
  <c r="O88" i="38"/>
  <c r="L88" i="38"/>
  <c r="I88" i="38"/>
  <c r="F88" i="38"/>
  <c r="C88" i="38" s="1"/>
  <c r="O87" i="38"/>
  <c r="L87" i="38"/>
  <c r="I87" i="38"/>
  <c r="F87" i="38"/>
  <c r="O86" i="38"/>
  <c r="L86" i="38"/>
  <c r="I86" i="38"/>
  <c r="F86" i="38"/>
  <c r="O85" i="38"/>
  <c r="L85" i="38"/>
  <c r="L84" i="38" s="1"/>
  <c r="I85" i="38"/>
  <c r="F85" i="38"/>
  <c r="O84" i="38"/>
  <c r="N84" i="38"/>
  <c r="M84" i="38"/>
  <c r="K84" i="38"/>
  <c r="J84" i="38"/>
  <c r="H84" i="38"/>
  <c r="G84" i="38"/>
  <c r="E84" i="38"/>
  <c r="D84" i="38"/>
  <c r="O82" i="38"/>
  <c r="L82" i="38"/>
  <c r="I82" i="38"/>
  <c r="F82" i="38"/>
  <c r="O81" i="38"/>
  <c r="L81" i="38"/>
  <c r="L80" i="38" s="1"/>
  <c r="I81" i="38"/>
  <c r="F81" i="38"/>
  <c r="O80" i="38"/>
  <c r="N80" i="38"/>
  <c r="M80" i="38"/>
  <c r="K80" i="38"/>
  <c r="J80" i="38"/>
  <c r="H80" i="38"/>
  <c r="G80" i="38"/>
  <c r="E80" i="38"/>
  <c r="D80" i="38"/>
  <c r="O79" i="38"/>
  <c r="L79" i="38"/>
  <c r="I79" i="38"/>
  <c r="F79" i="38"/>
  <c r="O78" i="38"/>
  <c r="O77" i="38" s="1"/>
  <c r="O76" i="38" s="1"/>
  <c r="L78" i="38"/>
  <c r="I78" i="38"/>
  <c r="F78" i="38"/>
  <c r="N77" i="38"/>
  <c r="N76" i="38" s="1"/>
  <c r="M77" i="38"/>
  <c r="L77" i="38"/>
  <c r="K77" i="38"/>
  <c r="J77" i="38"/>
  <c r="J76" i="38" s="1"/>
  <c r="H77" i="38"/>
  <c r="G77" i="38"/>
  <c r="F77" i="38"/>
  <c r="E77" i="38"/>
  <c r="E76" i="38" s="1"/>
  <c r="D77" i="38"/>
  <c r="D76" i="38" s="1"/>
  <c r="M76" i="38"/>
  <c r="G76" i="38"/>
  <c r="O74" i="38"/>
  <c r="L74" i="38"/>
  <c r="I74" i="38"/>
  <c r="C74" i="38" s="1"/>
  <c r="F74" i="38"/>
  <c r="O73" i="38"/>
  <c r="L73" i="38"/>
  <c r="I73" i="38"/>
  <c r="F73" i="38"/>
  <c r="O72" i="38"/>
  <c r="L72" i="38"/>
  <c r="I72" i="38"/>
  <c r="F72" i="38"/>
  <c r="C72" i="38" s="1"/>
  <c r="O71" i="38"/>
  <c r="L71" i="38"/>
  <c r="I71" i="38"/>
  <c r="F71" i="38"/>
  <c r="O70" i="38"/>
  <c r="L70" i="38"/>
  <c r="I70" i="38"/>
  <c r="F70" i="38"/>
  <c r="N69" i="38"/>
  <c r="N67" i="38" s="1"/>
  <c r="M69" i="38"/>
  <c r="M67" i="38" s="1"/>
  <c r="K69" i="38"/>
  <c r="J69" i="38"/>
  <c r="J67" i="38" s="1"/>
  <c r="H69" i="38"/>
  <c r="G69" i="38"/>
  <c r="G67" i="38" s="1"/>
  <c r="F69" i="38"/>
  <c r="E69" i="38"/>
  <c r="D69" i="38"/>
  <c r="O68" i="38"/>
  <c r="L68" i="38"/>
  <c r="I68" i="38"/>
  <c r="F68" i="38"/>
  <c r="C68" i="38"/>
  <c r="K67" i="38"/>
  <c r="H67" i="38"/>
  <c r="E67" i="38"/>
  <c r="D67" i="38"/>
  <c r="O66" i="38"/>
  <c r="L66" i="38"/>
  <c r="I66" i="38"/>
  <c r="F66" i="38"/>
  <c r="O65" i="38"/>
  <c r="L65" i="38"/>
  <c r="I65" i="38"/>
  <c r="F65" i="38"/>
  <c r="O64" i="38"/>
  <c r="L64" i="38"/>
  <c r="I64" i="38"/>
  <c r="F64" i="38"/>
  <c r="C64" i="38"/>
  <c r="O63" i="38"/>
  <c r="L63" i="38"/>
  <c r="I63" i="38"/>
  <c r="F63" i="38"/>
  <c r="C63" i="38" s="1"/>
  <c r="O62" i="38"/>
  <c r="L62" i="38"/>
  <c r="I62" i="38"/>
  <c r="F62" i="38"/>
  <c r="O61" i="38"/>
  <c r="L61" i="38"/>
  <c r="I61" i="38"/>
  <c r="F61" i="38"/>
  <c r="O60" i="38"/>
  <c r="L60" i="38"/>
  <c r="I60" i="38"/>
  <c r="F60" i="38"/>
  <c r="C60" i="38" s="1"/>
  <c r="O59" i="38"/>
  <c r="L59" i="38"/>
  <c r="I59" i="38"/>
  <c r="I58" i="38" s="1"/>
  <c r="F59" i="38"/>
  <c r="N58" i="38"/>
  <c r="M58" i="38"/>
  <c r="K58" i="38"/>
  <c r="K54" i="38" s="1"/>
  <c r="K53" i="38" s="1"/>
  <c r="J58" i="38"/>
  <c r="H58" i="38"/>
  <c r="G58" i="38"/>
  <c r="E58" i="38"/>
  <c r="D58" i="38"/>
  <c r="O57" i="38"/>
  <c r="L57" i="38"/>
  <c r="I57" i="38"/>
  <c r="F57" i="38"/>
  <c r="O56" i="38"/>
  <c r="O55" i="38" s="1"/>
  <c r="L56" i="38"/>
  <c r="L55" i="38" s="1"/>
  <c r="I56" i="38"/>
  <c r="I55" i="38" s="1"/>
  <c r="F56" i="38"/>
  <c r="C56" i="38" s="1"/>
  <c r="N55" i="38"/>
  <c r="N54" i="38" s="1"/>
  <c r="N53" i="38" s="1"/>
  <c r="M55" i="38"/>
  <c r="K55" i="38"/>
  <c r="J55" i="38"/>
  <c r="J54" i="38" s="1"/>
  <c r="H55" i="38"/>
  <c r="H54" i="38" s="1"/>
  <c r="G55" i="38"/>
  <c r="F55" i="38"/>
  <c r="E55" i="38"/>
  <c r="D55" i="38"/>
  <c r="D54" i="38" s="1"/>
  <c r="D53" i="38" s="1"/>
  <c r="M54" i="38"/>
  <c r="G54" i="38"/>
  <c r="G53" i="38" s="1"/>
  <c r="O47" i="38"/>
  <c r="C47" i="38" s="1"/>
  <c r="O46" i="38"/>
  <c r="C46" i="38"/>
  <c r="N45" i="38"/>
  <c r="M45" i="38"/>
  <c r="L44" i="38"/>
  <c r="I44" i="38"/>
  <c r="F44" i="38"/>
  <c r="F43" i="38" s="1"/>
  <c r="L43" i="38"/>
  <c r="K43" i="38"/>
  <c r="J43" i="38"/>
  <c r="H43" i="38"/>
  <c r="G43" i="38"/>
  <c r="E43" i="38"/>
  <c r="D43" i="38"/>
  <c r="F42" i="38"/>
  <c r="F41" i="38" s="1"/>
  <c r="C41" i="38" s="1"/>
  <c r="E41" i="38"/>
  <c r="D41" i="38"/>
  <c r="L40" i="38"/>
  <c r="C40" i="38" s="1"/>
  <c r="L39" i="38"/>
  <c r="C39" i="38" s="1"/>
  <c r="L38" i="38"/>
  <c r="C38" i="38" s="1"/>
  <c r="L37" i="38"/>
  <c r="K36" i="38"/>
  <c r="J36" i="38"/>
  <c r="L35" i="38"/>
  <c r="C35" i="38" s="1"/>
  <c r="L34" i="38"/>
  <c r="K33" i="38"/>
  <c r="J33" i="38"/>
  <c r="J26" i="38" s="1"/>
  <c r="L32" i="38"/>
  <c r="L31" i="38" s="1"/>
  <c r="K31" i="38"/>
  <c r="J31" i="38"/>
  <c r="C31" i="38"/>
  <c r="L30" i="38"/>
  <c r="C30" i="38"/>
  <c r="L29" i="38"/>
  <c r="C29" i="38"/>
  <c r="L28" i="38"/>
  <c r="C28" i="38"/>
  <c r="L27" i="38"/>
  <c r="K27" i="38"/>
  <c r="J27" i="38"/>
  <c r="C27" i="38"/>
  <c r="F25" i="38"/>
  <c r="C25" i="38"/>
  <c r="I24" i="38"/>
  <c r="E24" i="38"/>
  <c r="O23" i="38"/>
  <c r="L23" i="38"/>
  <c r="I23" i="38"/>
  <c r="F23" i="38"/>
  <c r="O22" i="38"/>
  <c r="L22" i="38"/>
  <c r="L21" i="38" s="1"/>
  <c r="L289" i="38" s="1"/>
  <c r="I22" i="38"/>
  <c r="F22" i="38"/>
  <c r="O21" i="38"/>
  <c r="N21" i="38"/>
  <c r="N289" i="38" s="1"/>
  <c r="N288" i="38" s="1"/>
  <c r="M21" i="38"/>
  <c r="M20" i="38" s="1"/>
  <c r="K21" i="38"/>
  <c r="J21" i="38"/>
  <c r="J289" i="38" s="1"/>
  <c r="J288" i="38" s="1"/>
  <c r="H21" i="38"/>
  <c r="H289" i="38" s="1"/>
  <c r="H288" i="38" s="1"/>
  <c r="G21" i="38"/>
  <c r="E21" i="38"/>
  <c r="D21" i="38"/>
  <c r="D289" i="38" s="1"/>
  <c r="D288" i="38" s="1"/>
  <c r="H20" i="38"/>
  <c r="O298" i="37"/>
  <c r="L298" i="37"/>
  <c r="I298" i="37"/>
  <c r="F298" i="37"/>
  <c r="O297" i="37"/>
  <c r="L297" i="37"/>
  <c r="I297" i="37"/>
  <c r="F297" i="37"/>
  <c r="C297" i="37" s="1"/>
  <c r="O296" i="37"/>
  <c r="L296" i="37"/>
  <c r="I296" i="37"/>
  <c r="F296" i="37"/>
  <c r="C296" i="37" s="1"/>
  <c r="O295" i="37"/>
  <c r="L295" i="37"/>
  <c r="I295" i="37"/>
  <c r="F295" i="37"/>
  <c r="O294" i="37"/>
  <c r="L294" i="37"/>
  <c r="I294" i="37"/>
  <c r="C294" i="37" s="1"/>
  <c r="F294" i="37"/>
  <c r="O293" i="37"/>
  <c r="L293" i="37"/>
  <c r="I293" i="37"/>
  <c r="F293" i="37"/>
  <c r="O292" i="37"/>
  <c r="L292" i="37"/>
  <c r="I292" i="37"/>
  <c r="C292" i="37" s="1"/>
  <c r="F292" i="37"/>
  <c r="O291" i="37"/>
  <c r="L291" i="37"/>
  <c r="L290" i="37" s="1"/>
  <c r="I291" i="37"/>
  <c r="F291" i="37"/>
  <c r="N290" i="37"/>
  <c r="M290" i="37"/>
  <c r="K290" i="37"/>
  <c r="J290" i="37"/>
  <c r="H290" i="37"/>
  <c r="G290" i="37"/>
  <c r="E290" i="37"/>
  <c r="D290" i="37"/>
  <c r="O285" i="37"/>
  <c r="L285" i="37"/>
  <c r="I285" i="37"/>
  <c r="F285" i="37"/>
  <c r="O284" i="37"/>
  <c r="O283" i="37" s="1"/>
  <c r="L284" i="37"/>
  <c r="I284" i="37"/>
  <c r="I283" i="37" s="1"/>
  <c r="F284" i="37"/>
  <c r="N283" i="37"/>
  <c r="M283" i="37"/>
  <c r="L283" i="37"/>
  <c r="K283" i="37"/>
  <c r="J283" i="37"/>
  <c r="H283" i="37"/>
  <c r="G283" i="37"/>
  <c r="E283" i="37"/>
  <c r="D283" i="37"/>
  <c r="O282" i="37"/>
  <c r="O281" i="37" s="1"/>
  <c r="L282" i="37"/>
  <c r="I282" i="37"/>
  <c r="I281" i="37" s="1"/>
  <c r="F282" i="37"/>
  <c r="C282" i="37" s="1"/>
  <c r="N281" i="37"/>
  <c r="M281" i="37"/>
  <c r="L281" i="37"/>
  <c r="K281" i="37"/>
  <c r="J281" i="37"/>
  <c r="H281" i="37"/>
  <c r="G281" i="37"/>
  <c r="E281" i="37"/>
  <c r="D281" i="37"/>
  <c r="O280" i="37"/>
  <c r="L280" i="37"/>
  <c r="I280" i="37"/>
  <c r="F280" i="37"/>
  <c r="C280" i="37"/>
  <c r="O279" i="37"/>
  <c r="L279" i="37"/>
  <c r="I279" i="37"/>
  <c r="F279" i="37"/>
  <c r="C279" i="37" s="1"/>
  <c r="O278" i="37"/>
  <c r="L278" i="37"/>
  <c r="I278" i="37"/>
  <c r="F278" i="37"/>
  <c r="C278" i="37" s="1"/>
  <c r="O277" i="37"/>
  <c r="L277" i="37"/>
  <c r="I277" i="37"/>
  <c r="I276" i="37" s="1"/>
  <c r="F277" i="37"/>
  <c r="N276" i="37"/>
  <c r="M276" i="37"/>
  <c r="K276" i="37"/>
  <c r="K270" i="37" s="1"/>
  <c r="K269" i="37" s="1"/>
  <c r="J276" i="37"/>
  <c r="H276" i="37"/>
  <c r="G276" i="37"/>
  <c r="E276" i="37"/>
  <c r="D276" i="37"/>
  <c r="O275" i="37"/>
  <c r="L275" i="37"/>
  <c r="I275" i="37"/>
  <c r="F275" i="37"/>
  <c r="O274" i="37"/>
  <c r="L274" i="37"/>
  <c r="I274" i="37"/>
  <c r="F274" i="37"/>
  <c r="C274" i="37" s="1"/>
  <c r="O273" i="37"/>
  <c r="L273" i="37"/>
  <c r="I273" i="37"/>
  <c r="F273" i="37"/>
  <c r="N272" i="37"/>
  <c r="N270" i="37" s="1"/>
  <c r="N269" i="37" s="1"/>
  <c r="M272" i="37"/>
  <c r="K272" i="37"/>
  <c r="J272" i="37"/>
  <c r="I272" i="37"/>
  <c r="H272" i="37"/>
  <c r="G272" i="37"/>
  <c r="G270" i="37" s="1"/>
  <c r="G269" i="37" s="1"/>
  <c r="E272" i="37"/>
  <c r="D272" i="37"/>
  <c r="D270" i="37" s="1"/>
  <c r="D269" i="37" s="1"/>
  <c r="O271" i="37"/>
  <c r="L271" i="37"/>
  <c r="I271" i="37"/>
  <c r="F271" i="37"/>
  <c r="J270" i="37"/>
  <c r="J269" i="37" s="1"/>
  <c r="H270" i="37"/>
  <c r="H269" i="37" s="1"/>
  <c r="E270" i="37"/>
  <c r="E269" i="37" s="1"/>
  <c r="O268" i="37"/>
  <c r="L268" i="37"/>
  <c r="I268" i="37"/>
  <c r="F268" i="37"/>
  <c r="O267" i="37"/>
  <c r="L267" i="37"/>
  <c r="I267" i="37"/>
  <c r="F267" i="37"/>
  <c r="O266" i="37"/>
  <c r="L266" i="37"/>
  <c r="I266" i="37"/>
  <c r="F266" i="37"/>
  <c r="O265" i="37"/>
  <c r="L265" i="37"/>
  <c r="I265" i="37"/>
  <c r="F265" i="37"/>
  <c r="O264" i="37"/>
  <c r="N264" i="37"/>
  <c r="M264" i="37"/>
  <c r="K264" i="37"/>
  <c r="J264" i="37"/>
  <c r="H264" i="37"/>
  <c r="G264" i="37"/>
  <c r="E264" i="37"/>
  <c r="D264" i="37"/>
  <c r="D259" i="37" s="1"/>
  <c r="O263" i="37"/>
  <c r="L263" i="37"/>
  <c r="I263" i="37"/>
  <c r="F263" i="37"/>
  <c r="O262" i="37"/>
  <c r="L262" i="37"/>
  <c r="I262" i="37"/>
  <c r="F262" i="37"/>
  <c r="O261" i="37"/>
  <c r="L261" i="37"/>
  <c r="I261" i="37"/>
  <c r="F261" i="37"/>
  <c r="O260" i="37"/>
  <c r="N260" i="37"/>
  <c r="N259" i="37" s="1"/>
  <c r="M260" i="37"/>
  <c r="K260" i="37"/>
  <c r="K259" i="37" s="1"/>
  <c r="J260" i="37"/>
  <c r="I260" i="37"/>
  <c r="H260" i="37"/>
  <c r="H259" i="37" s="1"/>
  <c r="G260" i="37"/>
  <c r="G259" i="37" s="1"/>
  <c r="E260" i="37"/>
  <c r="D260" i="37"/>
  <c r="J259" i="37"/>
  <c r="O258" i="37"/>
  <c r="L258" i="37"/>
  <c r="I258" i="37"/>
  <c r="F258" i="37"/>
  <c r="C258" i="37" s="1"/>
  <c r="O257" i="37"/>
  <c r="L257" i="37"/>
  <c r="I257" i="37"/>
  <c r="F257" i="37"/>
  <c r="O256" i="37"/>
  <c r="L256" i="37"/>
  <c r="I256" i="37"/>
  <c r="F256" i="37"/>
  <c r="O255" i="37"/>
  <c r="L255" i="37"/>
  <c r="I255" i="37"/>
  <c r="F255" i="37"/>
  <c r="O254" i="37"/>
  <c r="L254" i="37"/>
  <c r="I254" i="37"/>
  <c r="F254" i="37"/>
  <c r="O253" i="37"/>
  <c r="L253" i="37"/>
  <c r="I253" i="37"/>
  <c r="F253" i="37"/>
  <c r="O252" i="37"/>
  <c r="O251" i="37" s="1"/>
  <c r="N252" i="37"/>
  <c r="M252" i="37"/>
  <c r="M251" i="37" s="1"/>
  <c r="K252" i="37"/>
  <c r="K251" i="37" s="1"/>
  <c r="J252" i="37"/>
  <c r="J251" i="37" s="1"/>
  <c r="H252" i="37"/>
  <c r="G252" i="37"/>
  <c r="G251" i="37" s="1"/>
  <c r="E252" i="37"/>
  <c r="E251" i="37" s="1"/>
  <c r="D252" i="37"/>
  <c r="N251" i="37"/>
  <c r="H251" i="37"/>
  <c r="D251" i="37"/>
  <c r="O250" i="37"/>
  <c r="L250" i="37"/>
  <c r="I250" i="37"/>
  <c r="F250" i="37"/>
  <c r="C250" i="37" s="1"/>
  <c r="O249" i="37"/>
  <c r="L249" i="37"/>
  <c r="I249" i="37"/>
  <c r="F249" i="37"/>
  <c r="O248" i="37"/>
  <c r="L248" i="37"/>
  <c r="I248" i="37"/>
  <c r="C248" i="37" s="1"/>
  <c r="F248" i="37"/>
  <c r="O247" i="37"/>
  <c r="L247" i="37"/>
  <c r="I247" i="37"/>
  <c r="I246" i="37" s="1"/>
  <c r="F247" i="37"/>
  <c r="N246" i="37"/>
  <c r="M246" i="37"/>
  <c r="K246" i="37"/>
  <c r="J246" i="37"/>
  <c r="H246" i="37"/>
  <c r="G246" i="37"/>
  <c r="E246" i="37"/>
  <c r="D246" i="37"/>
  <c r="O245" i="37"/>
  <c r="L245" i="37"/>
  <c r="I245" i="37"/>
  <c r="F245" i="37"/>
  <c r="O244" i="37"/>
  <c r="L244" i="37"/>
  <c r="I244" i="37"/>
  <c r="F244" i="37"/>
  <c r="O243" i="37"/>
  <c r="L243" i="37"/>
  <c r="I243" i="37"/>
  <c r="F243" i="37"/>
  <c r="O242" i="37"/>
  <c r="L242" i="37"/>
  <c r="I242" i="37"/>
  <c r="F242" i="37"/>
  <c r="O241" i="37"/>
  <c r="L241" i="37"/>
  <c r="I241" i="37"/>
  <c r="F241" i="37"/>
  <c r="O240" i="37"/>
  <c r="L240" i="37"/>
  <c r="I240" i="37"/>
  <c r="F240" i="37"/>
  <c r="C240" i="37" s="1"/>
  <c r="O239" i="37"/>
  <c r="L239" i="37"/>
  <c r="I239" i="37"/>
  <c r="F239" i="37"/>
  <c r="N238" i="37"/>
  <c r="M238" i="37"/>
  <c r="K238" i="37"/>
  <c r="J238" i="37"/>
  <c r="H238" i="37"/>
  <c r="G238" i="37"/>
  <c r="E238" i="37"/>
  <c r="D238" i="37"/>
  <c r="O237" i="37"/>
  <c r="L237" i="37"/>
  <c r="I237" i="37"/>
  <c r="F237" i="37"/>
  <c r="O236" i="37"/>
  <c r="O235" i="37" s="1"/>
  <c r="L236" i="37"/>
  <c r="I236" i="37"/>
  <c r="I235" i="37" s="1"/>
  <c r="F236" i="37"/>
  <c r="C236" i="37"/>
  <c r="N235" i="37"/>
  <c r="M235" i="37"/>
  <c r="K235" i="37"/>
  <c r="J235" i="37"/>
  <c r="H235" i="37"/>
  <c r="G235" i="37"/>
  <c r="F235" i="37"/>
  <c r="E235" i="37"/>
  <c r="D235" i="37"/>
  <c r="O234" i="37"/>
  <c r="O233" i="37" s="1"/>
  <c r="L234" i="37"/>
  <c r="I234" i="37"/>
  <c r="I233" i="37" s="1"/>
  <c r="F234" i="37"/>
  <c r="N233" i="37"/>
  <c r="M233" i="37"/>
  <c r="L233" i="37"/>
  <c r="K233" i="37"/>
  <c r="J233" i="37"/>
  <c r="H233" i="37"/>
  <c r="G233" i="37"/>
  <c r="F233" i="37"/>
  <c r="E233" i="37"/>
  <c r="D233" i="37"/>
  <c r="O232" i="37"/>
  <c r="L232" i="37"/>
  <c r="I232" i="37"/>
  <c r="F232" i="37"/>
  <c r="D231" i="37"/>
  <c r="O229" i="37"/>
  <c r="L229" i="37"/>
  <c r="I229" i="37"/>
  <c r="F229" i="37"/>
  <c r="O228" i="37"/>
  <c r="O227" i="37" s="1"/>
  <c r="L228" i="37"/>
  <c r="I228" i="37"/>
  <c r="I227" i="37" s="1"/>
  <c r="F228" i="37"/>
  <c r="C228" i="37" s="1"/>
  <c r="N227" i="37"/>
  <c r="M227" i="37"/>
  <c r="L227" i="37"/>
  <c r="K227" i="37"/>
  <c r="J227" i="37"/>
  <c r="H227" i="37"/>
  <c r="G227" i="37"/>
  <c r="E227" i="37"/>
  <c r="D227" i="37"/>
  <c r="O226" i="37"/>
  <c r="L226" i="37"/>
  <c r="I226" i="37"/>
  <c r="F226" i="37"/>
  <c r="O225" i="37"/>
  <c r="L225" i="37"/>
  <c r="I225" i="37"/>
  <c r="F225" i="37"/>
  <c r="O224" i="37"/>
  <c r="O216" i="37" s="1"/>
  <c r="L224" i="37"/>
  <c r="I224" i="37"/>
  <c r="F224" i="37"/>
  <c r="C224" i="37"/>
  <c r="O223" i="37"/>
  <c r="L223" i="37"/>
  <c r="I223" i="37"/>
  <c r="F223" i="37"/>
  <c r="C223" i="37" s="1"/>
  <c r="O222" i="37"/>
  <c r="L222" i="37"/>
  <c r="I222" i="37"/>
  <c r="F222" i="37"/>
  <c r="C222" i="37" s="1"/>
  <c r="O221" i="37"/>
  <c r="L221" i="37"/>
  <c r="I221" i="37"/>
  <c r="F221" i="37"/>
  <c r="O220" i="37"/>
  <c r="L220" i="37"/>
  <c r="I220" i="37"/>
  <c r="F220" i="37"/>
  <c r="O219" i="37"/>
  <c r="L219" i="37"/>
  <c r="I219" i="37"/>
  <c r="F219" i="37"/>
  <c r="O218" i="37"/>
  <c r="L218" i="37"/>
  <c r="I218" i="37"/>
  <c r="C218" i="37" s="1"/>
  <c r="F218" i="37"/>
  <c r="O217" i="37"/>
  <c r="L217" i="37"/>
  <c r="I217" i="37"/>
  <c r="F217" i="37"/>
  <c r="N216" i="37"/>
  <c r="M216" i="37"/>
  <c r="K216" i="37"/>
  <c r="J216" i="37"/>
  <c r="H216" i="37"/>
  <c r="G216" i="37"/>
  <c r="G204" i="37" s="1"/>
  <c r="E216" i="37"/>
  <c r="D216" i="37"/>
  <c r="O215" i="37"/>
  <c r="L215" i="37"/>
  <c r="I215" i="37"/>
  <c r="F215" i="37"/>
  <c r="O214" i="37"/>
  <c r="L214" i="37"/>
  <c r="I214" i="37"/>
  <c r="F214" i="37"/>
  <c r="O213" i="37"/>
  <c r="L213" i="37"/>
  <c r="I213" i="37"/>
  <c r="F213" i="37"/>
  <c r="O212" i="37"/>
  <c r="L212" i="37"/>
  <c r="I212" i="37"/>
  <c r="F212" i="37"/>
  <c r="C212" i="37" s="1"/>
  <c r="O211" i="37"/>
  <c r="L211" i="37"/>
  <c r="I211" i="37"/>
  <c r="F211" i="37"/>
  <c r="O210" i="37"/>
  <c r="L210" i="37"/>
  <c r="I210" i="37"/>
  <c r="F210" i="37"/>
  <c r="C210" i="37"/>
  <c r="O209" i="37"/>
  <c r="L209" i="37"/>
  <c r="I209" i="37"/>
  <c r="F209" i="37"/>
  <c r="C209" i="37" s="1"/>
  <c r="O208" i="37"/>
  <c r="L208" i="37"/>
  <c r="I208" i="37"/>
  <c r="F208" i="37"/>
  <c r="O207" i="37"/>
  <c r="L207" i="37"/>
  <c r="I207" i="37"/>
  <c r="F207" i="37"/>
  <c r="O206" i="37"/>
  <c r="L206" i="37"/>
  <c r="I206" i="37"/>
  <c r="F206" i="37"/>
  <c r="N205" i="37"/>
  <c r="M205" i="37"/>
  <c r="M204" i="37" s="1"/>
  <c r="K205" i="37"/>
  <c r="J205" i="37"/>
  <c r="J204" i="37" s="1"/>
  <c r="H205" i="37"/>
  <c r="H204" i="37" s="1"/>
  <c r="G205" i="37"/>
  <c r="E205" i="37"/>
  <c r="D205" i="37"/>
  <c r="D204" i="37" s="1"/>
  <c r="K204" i="37"/>
  <c r="O203" i="37"/>
  <c r="L203" i="37"/>
  <c r="I203" i="37"/>
  <c r="F203" i="37"/>
  <c r="O202" i="37"/>
  <c r="L202" i="37"/>
  <c r="I202" i="37"/>
  <c r="F202" i="37"/>
  <c r="C202" i="37" s="1"/>
  <c r="O201" i="37"/>
  <c r="L201" i="37"/>
  <c r="I201" i="37"/>
  <c r="F201" i="37"/>
  <c r="O200" i="37"/>
  <c r="L200" i="37"/>
  <c r="I200" i="37"/>
  <c r="F200" i="37"/>
  <c r="O199" i="37"/>
  <c r="L199" i="37"/>
  <c r="L198" i="37" s="1"/>
  <c r="I199" i="37"/>
  <c r="I198" i="37" s="1"/>
  <c r="I196" i="37" s="1"/>
  <c r="F199" i="37"/>
  <c r="O198" i="37"/>
  <c r="O196" i="37" s="1"/>
  <c r="N198" i="37"/>
  <c r="M198" i="37"/>
  <c r="M196" i="37" s="1"/>
  <c r="M195" i="37" s="1"/>
  <c r="K198" i="37"/>
  <c r="J198" i="37"/>
  <c r="J196" i="37" s="1"/>
  <c r="H198" i="37"/>
  <c r="G198" i="37"/>
  <c r="E198" i="37"/>
  <c r="D198" i="37"/>
  <c r="O197" i="37"/>
  <c r="L197" i="37"/>
  <c r="I197" i="37"/>
  <c r="F197" i="37"/>
  <c r="N196" i="37"/>
  <c r="K196" i="37"/>
  <c r="K195" i="37" s="1"/>
  <c r="H196" i="37"/>
  <c r="H195" i="37" s="1"/>
  <c r="G196" i="37"/>
  <c r="E196" i="37"/>
  <c r="D196" i="37"/>
  <c r="O193" i="37"/>
  <c r="O192" i="37" s="1"/>
  <c r="O191" i="37" s="1"/>
  <c r="L193" i="37"/>
  <c r="I193" i="37"/>
  <c r="F193" i="37"/>
  <c r="F192" i="37" s="1"/>
  <c r="C193" i="37"/>
  <c r="N192" i="37"/>
  <c r="M192" i="37"/>
  <c r="L192" i="37"/>
  <c r="L191" i="37" s="1"/>
  <c r="K192" i="37"/>
  <c r="K191" i="37" s="1"/>
  <c r="J192" i="37"/>
  <c r="I192" i="37"/>
  <c r="H192" i="37"/>
  <c r="H191" i="37" s="1"/>
  <c r="G192" i="37"/>
  <c r="G191" i="37" s="1"/>
  <c r="E192" i="37"/>
  <c r="D192" i="37"/>
  <c r="D191" i="37" s="1"/>
  <c r="N191" i="37"/>
  <c r="M191" i="37"/>
  <c r="J191" i="37"/>
  <c r="I191" i="37"/>
  <c r="E191" i="37"/>
  <c r="O190" i="37"/>
  <c r="L190" i="37"/>
  <c r="I190" i="37"/>
  <c r="F190" i="37"/>
  <c r="O189" i="37"/>
  <c r="O188" i="37" s="1"/>
  <c r="O187" i="37" s="1"/>
  <c r="L189" i="37"/>
  <c r="I189" i="37"/>
  <c r="F189" i="37"/>
  <c r="F188" i="37" s="1"/>
  <c r="C189" i="37"/>
  <c r="N188" i="37"/>
  <c r="M188" i="37"/>
  <c r="M187" i="37" s="1"/>
  <c r="L188" i="37"/>
  <c r="L187" i="37" s="1"/>
  <c r="K188" i="37"/>
  <c r="K187" i="37" s="1"/>
  <c r="J188" i="37"/>
  <c r="H188" i="37"/>
  <c r="G188" i="37"/>
  <c r="E188" i="37"/>
  <c r="E187" i="37" s="1"/>
  <c r="D188" i="37"/>
  <c r="N187" i="37"/>
  <c r="J187" i="37"/>
  <c r="O186" i="37"/>
  <c r="L186" i="37"/>
  <c r="I186" i="37"/>
  <c r="C186" i="37" s="1"/>
  <c r="F186" i="37"/>
  <c r="O185" i="37"/>
  <c r="O184" i="37" s="1"/>
  <c r="L185" i="37"/>
  <c r="I185" i="37"/>
  <c r="C185" i="37" s="1"/>
  <c r="F185" i="37"/>
  <c r="F184" i="37" s="1"/>
  <c r="N184" i="37"/>
  <c r="M184" i="37"/>
  <c r="L184" i="37"/>
  <c r="K184" i="37"/>
  <c r="J184" i="37"/>
  <c r="H184" i="37"/>
  <c r="G184" i="37"/>
  <c r="E184" i="37"/>
  <c r="D184" i="37"/>
  <c r="O183" i="37"/>
  <c r="L183" i="37"/>
  <c r="I183" i="37"/>
  <c r="F183" i="37"/>
  <c r="O182" i="37"/>
  <c r="L182" i="37"/>
  <c r="I182" i="37"/>
  <c r="F182" i="37"/>
  <c r="O181" i="37"/>
  <c r="L181" i="37"/>
  <c r="I181" i="37"/>
  <c r="I179" i="37" s="1"/>
  <c r="F181" i="37"/>
  <c r="C181" i="37"/>
  <c r="O180" i="37"/>
  <c r="L180" i="37"/>
  <c r="I180" i="37"/>
  <c r="F180" i="37"/>
  <c r="F179" i="37" s="1"/>
  <c r="N179" i="37"/>
  <c r="M179" i="37"/>
  <c r="K179" i="37"/>
  <c r="J179" i="37"/>
  <c r="J174" i="37" s="1"/>
  <c r="J173" i="37" s="1"/>
  <c r="H179" i="37"/>
  <c r="G179" i="37"/>
  <c r="E179" i="37"/>
  <c r="D179" i="37"/>
  <c r="O178" i="37"/>
  <c r="L178" i="37"/>
  <c r="I178" i="37"/>
  <c r="C178" i="37" s="1"/>
  <c r="F178" i="37"/>
  <c r="O177" i="37"/>
  <c r="L177" i="37"/>
  <c r="I177" i="37"/>
  <c r="C177" i="37" s="1"/>
  <c r="F177" i="37"/>
  <c r="O176" i="37"/>
  <c r="L176" i="37"/>
  <c r="I176" i="37"/>
  <c r="F176" i="37"/>
  <c r="F175" i="37" s="1"/>
  <c r="N175" i="37"/>
  <c r="M175" i="37"/>
  <c r="M174" i="37" s="1"/>
  <c r="M173" i="37" s="1"/>
  <c r="K175" i="37"/>
  <c r="J175" i="37"/>
  <c r="H175" i="37"/>
  <c r="H174" i="37" s="1"/>
  <c r="H173" i="37" s="1"/>
  <c r="G175" i="37"/>
  <c r="E175" i="37"/>
  <c r="D175" i="37"/>
  <c r="D174" i="37" s="1"/>
  <c r="D173" i="37" s="1"/>
  <c r="N174" i="37"/>
  <c r="N173" i="37" s="1"/>
  <c r="K174" i="37"/>
  <c r="G174" i="37"/>
  <c r="G173" i="37" s="1"/>
  <c r="K173" i="37"/>
  <c r="O172" i="37"/>
  <c r="L172" i="37"/>
  <c r="I172" i="37"/>
  <c r="F172" i="37"/>
  <c r="O171" i="37"/>
  <c r="L171" i="37"/>
  <c r="I171" i="37"/>
  <c r="F171" i="37"/>
  <c r="O170" i="37"/>
  <c r="L170" i="37"/>
  <c r="I170" i="37"/>
  <c r="C170" i="37" s="1"/>
  <c r="F170" i="37"/>
  <c r="O169" i="37"/>
  <c r="L169" i="37"/>
  <c r="I169" i="37"/>
  <c r="C169" i="37" s="1"/>
  <c r="F169" i="37"/>
  <c r="O168" i="37"/>
  <c r="L168" i="37"/>
  <c r="I168" i="37"/>
  <c r="F168" i="37"/>
  <c r="O167" i="37"/>
  <c r="L167" i="37"/>
  <c r="L166" i="37" s="1"/>
  <c r="L165" i="37" s="1"/>
  <c r="I167" i="37"/>
  <c r="F167" i="37"/>
  <c r="N166" i="37"/>
  <c r="N165" i="37" s="1"/>
  <c r="M166" i="37"/>
  <c r="M165" i="37" s="1"/>
  <c r="K166" i="37"/>
  <c r="J166" i="37"/>
  <c r="J165" i="37" s="1"/>
  <c r="H166" i="37"/>
  <c r="G166" i="37"/>
  <c r="G165" i="37" s="1"/>
  <c r="E166" i="37"/>
  <c r="E165" i="37" s="1"/>
  <c r="D166" i="37"/>
  <c r="K165" i="37"/>
  <c r="H165" i="37"/>
  <c r="D165" i="37"/>
  <c r="O164" i="37"/>
  <c r="L164" i="37"/>
  <c r="I164" i="37"/>
  <c r="F164" i="37"/>
  <c r="O163" i="37"/>
  <c r="L163" i="37"/>
  <c r="I163" i="37"/>
  <c r="F163" i="37"/>
  <c r="O162" i="37"/>
  <c r="L162" i="37"/>
  <c r="I162" i="37"/>
  <c r="F162" i="37"/>
  <c r="O161" i="37"/>
  <c r="O160" i="37" s="1"/>
  <c r="L161" i="37"/>
  <c r="I161" i="37"/>
  <c r="F161" i="37"/>
  <c r="F160" i="37" s="1"/>
  <c r="C161" i="37"/>
  <c r="N160" i="37"/>
  <c r="M160" i="37"/>
  <c r="L160" i="37"/>
  <c r="K160" i="37"/>
  <c r="J160" i="37"/>
  <c r="H160" i="37"/>
  <c r="G160" i="37"/>
  <c r="E160" i="37"/>
  <c r="D160" i="37"/>
  <c r="O159" i="37"/>
  <c r="L159" i="37"/>
  <c r="I159" i="37"/>
  <c r="F159" i="37"/>
  <c r="O158" i="37"/>
  <c r="L158" i="37"/>
  <c r="I158" i="37"/>
  <c r="C158" i="37" s="1"/>
  <c r="F158" i="37"/>
  <c r="O157" i="37"/>
  <c r="L157" i="37"/>
  <c r="I157" i="37"/>
  <c r="C157" i="37" s="1"/>
  <c r="F157" i="37"/>
  <c r="O156" i="37"/>
  <c r="L156" i="37"/>
  <c r="I156" i="37"/>
  <c r="F156" i="37"/>
  <c r="O155" i="37"/>
  <c r="L155" i="37"/>
  <c r="I155" i="37"/>
  <c r="F155" i="37"/>
  <c r="O154" i="37"/>
  <c r="L154" i="37"/>
  <c r="I154" i="37"/>
  <c r="F154" i="37"/>
  <c r="O153" i="37"/>
  <c r="L153" i="37"/>
  <c r="I153" i="37"/>
  <c r="F153" i="37"/>
  <c r="C153" i="37" s="1"/>
  <c r="O152" i="37"/>
  <c r="O151" i="37" s="1"/>
  <c r="L152" i="37"/>
  <c r="I152" i="37"/>
  <c r="F152" i="37"/>
  <c r="N151" i="37"/>
  <c r="N130" i="37" s="1"/>
  <c r="M151" i="37"/>
  <c r="K151" i="37"/>
  <c r="J151" i="37"/>
  <c r="I151" i="37"/>
  <c r="H151" i="37"/>
  <c r="G151" i="37"/>
  <c r="E151" i="37"/>
  <c r="D151" i="37"/>
  <c r="O150" i="37"/>
  <c r="L150" i="37"/>
  <c r="I150" i="37"/>
  <c r="F150" i="37"/>
  <c r="O149" i="37"/>
  <c r="L149" i="37"/>
  <c r="L144" i="37" s="1"/>
  <c r="I149" i="37"/>
  <c r="F149" i="37"/>
  <c r="C149" i="37" s="1"/>
  <c r="O148" i="37"/>
  <c r="L148" i="37"/>
  <c r="I148" i="37"/>
  <c r="F148" i="37"/>
  <c r="O147" i="37"/>
  <c r="L147" i="37"/>
  <c r="I147" i="37"/>
  <c r="F147" i="37"/>
  <c r="O146" i="37"/>
  <c r="L146" i="37"/>
  <c r="I146" i="37"/>
  <c r="C146" i="37" s="1"/>
  <c r="F146" i="37"/>
  <c r="O145" i="37"/>
  <c r="O144" i="37" s="1"/>
  <c r="L145" i="37"/>
  <c r="I145" i="37"/>
  <c r="C145" i="37" s="1"/>
  <c r="F145" i="37"/>
  <c r="N144" i="37"/>
  <c r="M144" i="37"/>
  <c r="K144" i="37"/>
  <c r="J144" i="37"/>
  <c r="H144" i="37"/>
  <c r="G144" i="37"/>
  <c r="E144" i="37"/>
  <c r="D144" i="37"/>
  <c r="O143" i="37"/>
  <c r="L143" i="37"/>
  <c r="I143" i="37"/>
  <c r="F143" i="37"/>
  <c r="O142" i="37"/>
  <c r="L142" i="37"/>
  <c r="L141" i="37" s="1"/>
  <c r="I142" i="37"/>
  <c r="F142" i="37"/>
  <c r="O141" i="37"/>
  <c r="N141" i="37"/>
  <c r="M141" i="37"/>
  <c r="K141" i="37"/>
  <c r="J141" i="37"/>
  <c r="H141" i="37"/>
  <c r="G141" i="37"/>
  <c r="F141" i="37"/>
  <c r="E141" i="37"/>
  <c r="D141" i="37"/>
  <c r="O140" i="37"/>
  <c r="L140" i="37"/>
  <c r="I140" i="37"/>
  <c r="F140" i="37"/>
  <c r="O139" i="37"/>
  <c r="L139" i="37"/>
  <c r="I139" i="37"/>
  <c r="F139" i="37"/>
  <c r="O138" i="37"/>
  <c r="L138" i="37"/>
  <c r="I138" i="37"/>
  <c r="C138" i="37" s="1"/>
  <c r="F138" i="37"/>
  <c r="O137" i="37"/>
  <c r="O136" i="37" s="1"/>
  <c r="L137" i="37"/>
  <c r="I137" i="37"/>
  <c r="C137" i="37" s="1"/>
  <c r="F137" i="37"/>
  <c r="F136" i="37" s="1"/>
  <c r="N136" i="37"/>
  <c r="M136" i="37"/>
  <c r="L136" i="37"/>
  <c r="K136" i="37"/>
  <c r="J136" i="37"/>
  <c r="H136" i="37"/>
  <c r="G136" i="37"/>
  <c r="E136" i="37"/>
  <c r="D136" i="37"/>
  <c r="O135" i="37"/>
  <c r="L135" i="37"/>
  <c r="I135" i="37"/>
  <c r="F135" i="37"/>
  <c r="O134" i="37"/>
  <c r="L134" i="37"/>
  <c r="I134" i="37"/>
  <c r="F134" i="37"/>
  <c r="O133" i="37"/>
  <c r="L133" i="37"/>
  <c r="I133" i="37"/>
  <c r="I131" i="37" s="1"/>
  <c r="F133" i="37"/>
  <c r="C133" i="37"/>
  <c r="O132" i="37"/>
  <c r="L132" i="37"/>
  <c r="I132" i="37"/>
  <c r="F132" i="37"/>
  <c r="F131" i="37" s="1"/>
  <c r="N131" i="37"/>
  <c r="M131" i="37"/>
  <c r="K131" i="37"/>
  <c r="J131" i="37"/>
  <c r="J130" i="37" s="1"/>
  <c r="H131" i="37"/>
  <c r="G131" i="37"/>
  <c r="E131" i="37"/>
  <c r="E130" i="37" s="1"/>
  <c r="D131" i="37"/>
  <c r="O129" i="37"/>
  <c r="O128" i="37" s="1"/>
  <c r="L129" i="37"/>
  <c r="L128" i="37" s="1"/>
  <c r="I129" i="37"/>
  <c r="F129" i="37"/>
  <c r="F128" i="37" s="1"/>
  <c r="C129" i="37"/>
  <c r="N128" i="37"/>
  <c r="M128" i="37"/>
  <c r="K128" i="37"/>
  <c r="J128" i="37"/>
  <c r="I128" i="37"/>
  <c r="H128" i="37"/>
  <c r="G128" i="37"/>
  <c r="E128" i="37"/>
  <c r="D128" i="37"/>
  <c r="O127" i="37"/>
  <c r="L127" i="37"/>
  <c r="I127" i="37"/>
  <c r="F127" i="37"/>
  <c r="O126" i="37"/>
  <c r="L126" i="37"/>
  <c r="I126" i="37"/>
  <c r="F126" i="37"/>
  <c r="O125" i="37"/>
  <c r="L125" i="37"/>
  <c r="I125" i="37"/>
  <c r="F125" i="37"/>
  <c r="C125" i="37" s="1"/>
  <c r="O124" i="37"/>
  <c r="L124" i="37"/>
  <c r="I124" i="37"/>
  <c r="F124" i="37"/>
  <c r="O123" i="37"/>
  <c r="L123" i="37"/>
  <c r="I123" i="37"/>
  <c r="I122" i="37" s="1"/>
  <c r="F123" i="37"/>
  <c r="N122" i="37"/>
  <c r="M122" i="37"/>
  <c r="K122" i="37"/>
  <c r="J122" i="37"/>
  <c r="H122" i="37"/>
  <c r="G122" i="37"/>
  <c r="F122" i="37"/>
  <c r="E122" i="37"/>
  <c r="D122" i="37"/>
  <c r="O121" i="37"/>
  <c r="L121" i="37"/>
  <c r="L116" i="37" s="1"/>
  <c r="I121" i="37"/>
  <c r="F121" i="37"/>
  <c r="C121" i="37" s="1"/>
  <c r="O120" i="37"/>
  <c r="L120" i="37"/>
  <c r="I120" i="37"/>
  <c r="F120" i="37"/>
  <c r="O119" i="37"/>
  <c r="L119" i="37"/>
  <c r="I119" i="37"/>
  <c r="F119" i="37"/>
  <c r="O118" i="37"/>
  <c r="L118" i="37"/>
  <c r="I118" i="37"/>
  <c r="C118" i="37" s="1"/>
  <c r="F118" i="37"/>
  <c r="O117" i="37"/>
  <c r="O116" i="37" s="1"/>
  <c r="L117" i="37"/>
  <c r="I117" i="37"/>
  <c r="C117" i="37" s="1"/>
  <c r="F117" i="37"/>
  <c r="N116" i="37"/>
  <c r="M116" i="37"/>
  <c r="K116" i="37"/>
  <c r="J116" i="37"/>
  <c r="H116" i="37"/>
  <c r="G116" i="37"/>
  <c r="E116" i="37"/>
  <c r="D116" i="37"/>
  <c r="O115" i="37"/>
  <c r="L115" i="37"/>
  <c r="I115" i="37"/>
  <c r="F115" i="37"/>
  <c r="O114" i="37"/>
  <c r="L114" i="37"/>
  <c r="I114" i="37"/>
  <c r="F114" i="37"/>
  <c r="O113" i="37"/>
  <c r="O112" i="37" s="1"/>
  <c r="L113" i="37"/>
  <c r="L112" i="37" s="1"/>
  <c r="I113" i="37"/>
  <c r="F113" i="37"/>
  <c r="F112" i="37" s="1"/>
  <c r="C113" i="37"/>
  <c r="N112" i="37"/>
  <c r="M112" i="37"/>
  <c r="K112" i="37"/>
  <c r="J112" i="37"/>
  <c r="H112" i="37"/>
  <c r="G112" i="37"/>
  <c r="E112" i="37"/>
  <c r="D112" i="37"/>
  <c r="O111" i="37"/>
  <c r="L111" i="37"/>
  <c r="I111" i="37"/>
  <c r="F111" i="37"/>
  <c r="O110" i="37"/>
  <c r="L110" i="37"/>
  <c r="I110" i="37"/>
  <c r="C110" i="37" s="1"/>
  <c r="F110" i="37"/>
  <c r="O109" i="37"/>
  <c r="L109" i="37"/>
  <c r="I109" i="37"/>
  <c r="C109" i="37" s="1"/>
  <c r="F109" i="37"/>
  <c r="O108" i="37"/>
  <c r="L108" i="37"/>
  <c r="I108" i="37"/>
  <c r="F108" i="37"/>
  <c r="O107" i="37"/>
  <c r="L107" i="37"/>
  <c r="I107" i="37"/>
  <c r="F107" i="37"/>
  <c r="O106" i="37"/>
  <c r="L106" i="37"/>
  <c r="I106" i="37"/>
  <c r="F106" i="37"/>
  <c r="O105" i="37"/>
  <c r="L105" i="37"/>
  <c r="I105" i="37"/>
  <c r="F105" i="37"/>
  <c r="C105" i="37" s="1"/>
  <c r="O104" i="37"/>
  <c r="O103" i="37" s="1"/>
  <c r="L104" i="37"/>
  <c r="I104" i="37"/>
  <c r="F104" i="37"/>
  <c r="N103" i="37"/>
  <c r="M103" i="37"/>
  <c r="K103" i="37"/>
  <c r="J103" i="37"/>
  <c r="I103" i="37"/>
  <c r="H103" i="37"/>
  <c r="G103" i="37"/>
  <c r="E103" i="37"/>
  <c r="D103" i="37"/>
  <c r="O102" i="37"/>
  <c r="L102" i="37"/>
  <c r="I102" i="37"/>
  <c r="F102" i="37"/>
  <c r="O101" i="37"/>
  <c r="L101" i="37"/>
  <c r="I101" i="37"/>
  <c r="F101" i="37"/>
  <c r="C101" i="37" s="1"/>
  <c r="O100" i="37"/>
  <c r="L100" i="37"/>
  <c r="I100" i="37"/>
  <c r="F100" i="37"/>
  <c r="O99" i="37"/>
  <c r="L99" i="37"/>
  <c r="I99" i="37"/>
  <c r="F99" i="37"/>
  <c r="O98" i="37"/>
  <c r="L98" i="37"/>
  <c r="I98" i="37"/>
  <c r="C98" i="37" s="1"/>
  <c r="F98" i="37"/>
  <c r="O97" i="37"/>
  <c r="L97" i="37"/>
  <c r="I97" i="37"/>
  <c r="C97" i="37" s="1"/>
  <c r="F97" i="37"/>
  <c r="O96" i="37"/>
  <c r="L96" i="37"/>
  <c r="I96" i="37"/>
  <c r="F96" i="37"/>
  <c r="N95" i="37"/>
  <c r="M95" i="37"/>
  <c r="K95" i="37"/>
  <c r="J95" i="37"/>
  <c r="H95" i="37"/>
  <c r="G95" i="37"/>
  <c r="E95" i="37"/>
  <c r="D95" i="37"/>
  <c r="O94" i="37"/>
  <c r="L94" i="37"/>
  <c r="I94" i="37"/>
  <c r="F94" i="37"/>
  <c r="O93" i="37"/>
  <c r="O89" i="37" s="1"/>
  <c r="L93" i="37"/>
  <c r="I93" i="37"/>
  <c r="F93" i="37"/>
  <c r="C93" i="37"/>
  <c r="O92" i="37"/>
  <c r="L92" i="37"/>
  <c r="I92" i="37"/>
  <c r="F92" i="37"/>
  <c r="C92" i="37" s="1"/>
  <c r="O91" i="37"/>
  <c r="L91" i="37"/>
  <c r="I91" i="37"/>
  <c r="F91" i="37"/>
  <c r="C91" i="37" s="1"/>
  <c r="O90" i="37"/>
  <c r="L90" i="37"/>
  <c r="L89" i="37" s="1"/>
  <c r="I90" i="37"/>
  <c r="F90" i="37"/>
  <c r="N89" i="37"/>
  <c r="M89" i="37"/>
  <c r="K89" i="37"/>
  <c r="J89" i="37"/>
  <c r="H89" i="37"/>
  <c r="G89" i="37"/>
  <c r="E89" i="37"/>
  <c r="D89" i="37"/>
  <c r="O88" i="37"/>
  <c r="L88" i="37"/>
  <c r="I88" i="37"/>
  <c r="F88" i="37"/>
  <c r="O87" i="37"/>
  <c r="L87" i="37"/>
  <c r="I87" i="37"/>
  <c r="F87" i="37"/>
  <c r="O86" i="37"/>
  <c r="L86" i="37"/>
  <c r="I86" i="37"/>
  <c r="C86" i="37" s="1"/>
  <c r="F86" i="37"/>
  <c r="O85" i="37"/>
  <c r="O84" i="37" s="1"/>
  <c r="L85" i="37"/>
  <c r="I85" i="37"/>
  <c r="C85" i="37" s="1"/>
  <c r="F85" i="37"/>
  <c r="F84" i="37" s="1"/>
  <c r="N84" i="37"/>
  <c r="M84" i="37"/>
  <c r="L84" i="37"/>
  <c r="K84" i="37"/>
  <c r="J84" i="37"/>
  <c r="H84" i="37"/>
  <c r="H83" i="37" s="1"/>
  <c r="G84" i="37"/>
  <c r="E84" i="37"/>
  <c r="E83" i="37" s="1"/>
  <c r="D84" i="37"/>
  <c r="M83" i="37"/>
  <c r="O82" i="37"/>
  <c r="L82" i="37"/>
  <c r="I82" i="37"/>
  <c r="C82" i="37" s="1"/>
  <c r="F82" i="37"/>
  <c r="O81" i="37"/>
  <c r="O80" i="37" s="1"/>
  <c r="L81" i="37"/>
  <c r="I81" i="37"/>
  <c r="C81" i="37" s="1"/>
  <c r="F81" i="37"/>
  <c r="F80" i="37" s="1"/>
  <c r="N80" i="37"/>
  <c r="M80" i="37"/>
  <c r="M76" i="37" s="1"/>
  <c r="L80" i="37"/>
  <c r="K80" i="37"/>
  <c r="J80" i="37"/>
  <c r="H80" i="37"/>
  <c r="G80" i="37"/>
  <c r="E80" i="37"/>
  <c r="D80" i="37"/>
  <c r="O79" i="37"/>
  <c r="L79" i="37"/>
  <c r="I79" i="37"/>
  <c r="F79" i="37"/>
  <c r="O78" i="37"/>
  <c r="L78" i="37"/>
  <c r="L77" i="37" s="1"/>
  <c r="L76" i="37" s="1"/>
  <c r="I78" i="37"/>
  <c r="F78" i="37"/>
  <c r="O77" i="37"/>
  <c r="O76" i="37" s="1"/>
  <c r="N77" i="37"/>
  <c r="N76" i="37" s="1"/>
  <c r="M77" i="37"/>
  <c r="K77" i="37"/>
  <c r="J77" i="37"/>
  <c r="J76" i="37" s="1"/>
  <c r="H77" i="37"/>
  <c r="H76" i="37" s="1"/>
  <c r="G77" i="37"/>
  <c r="G76" i="37" s="1"/>
  <c r="F77" i="37"/>
  <c r="E77" i="37"/>
  <c r="D77" i="37"/>
  <c r="E76" i="37"/>
  <c r="D76" i="37"/>
  <c r="O74" i="37"/>
  <c r="L74" i="37"/>
  <c r="I74" i="37"/>
  <c r="C74" i="37" s="1"/>
  <c r="F74" i="37"/>
  <c r="O73" i="37"/>
  <c r="O69" i="37" s="1"/>
  <c r="L73" i="37"/>
  <c r="I73" i="37"/>
  <c r="C73" i="37" s="1"/>
  <c r="F73" i="37"/>
  <c r="O72" i="37"/>
  <c r="L72" i="37"/>
  <c r="I72" i="37"/>
  <c r="F72" i="37"/>
  <c r="O71" i="37"/>
  <c r="L71" i="37"/>
  <c r="I71" i="37"/>
  <c r="F71" i="37"/>
  <c r="O70" i="37"/>
  <c r="L70" i="37"/>
  <c r="L69" i="37" s="1"/>
  <c r="L67" i="37" s="1"/>
  <c r="I70" i="37"/>
  <c r="F70" i="37"/>
  <c r="N69" i="37"/>
  <c r="N67" i="37" s="1"/>
  <c r="M69" i="37"/>
  <c r="K69" i="37"/>
  <c r="K67" i="37" s="1"/>
  <c r="J69" i="37"/>
  <c r="J67" i="37" s="1"/>
  <c r="H69" i="37"/>
  <c r="H67" i="37" s="1"/>
  <c r="G69" i="37"/>
  <c r="G67" i="37" s="1"/>
  <c r="E69" i="37"/>
  <c r="D69" i="37"/>
  <c r="O68" i="37"/>
  <c r="L68" i="37"/>
  <c r="I68" i="37"/>
  <c r="F68" i="37"/>
  <c r="M67" i="37"/>
  <c r="E67" i="37"/>
  <c r="D67" i="37"/>
  <c r="O66" i="37"/>
  <c r="L66" i="37"/>
  <c r="I66" i="37"/>
  <c r="F66" i="37"/>
  <c r="O65" i="37"/>
  <c r="L65" i="37"/>
  <c r="I65" i="37"/>
  <c r="F65" i="37"/>
  <c r="C65" i="37"/>
  <c r="O64" i="37"/>
  <c r="L64" i="37"/>
  <c r="I64" i="37"/>
  <c r="F64" i="37"/>
  <c r="C64" i="37" s="1"/>
  <c r="O63" i="37"/>
  <c r="L63" i="37"/>
  <c r="I63" i="37"/>
  <c r="F63" i="37"/>
  <c r="C63" i="37" s="1"/>
  <c r="O62" i="37"/>
  <c r="L62" i="37"/>
  <c r="I62" i="37"/>
  <c r="F62" i="37"/>
  <c r="O61" i="37"/>
  <c r="L61" i="37"/>
  <c r="I61" i="37"/>
  <c r="F61" i="37"/>
  <c r="C61" i="37" s="1"/>
  <c r="O60" i="37"/>
  <c r="L60" i="37"/>
  <c r="I60" i="37"/>
  <c r="F60" i="37"/>
  <c r="O59" i="37"/>
  <c r="L59" i="37"/>
  <c r="I59" i="37"/>
  <c r="I58" i="37" s="1"/>
  <c r="F59" i="37"/>
  <c r="N58" i="37"/>
  <c r="M58" i="37"/>
  <c r="K58" i="37"/>
  <c r="K54" i="37" s="1"/>
  <c r="J58" i="37"/>
  <c r="H58" i="37"/>
  <c r="G58" i="37"/>
  <c r="F58" i="37"/>
  <c r="E58" i="37"/>
  <c r="D58" i="37"/>
  <c r="O57" i="37"/>
  <c r="L57" i="37"/>
  <c r="L55" i="37" s="1"/>
  <c r="I57" i="37"/>
  <c r="F57" i="37"/>
  <c r="C57" i="37" s="1"/>
  <c r="O56" i="37"/>
  <c r="O55" i="37" s="1"/>
  <c r="L56" i="37"/>
  <c r="I56" i="37"/>
  <c r="I55" i="37" s="1"/>
  <c r="F56" i="37"/>
  <c r="N55" i="37"/>
  <c r="N54" i="37" s="1"/>
  <c r="M55" i="37"/>
  <c r="M54" i="37" s="1"/>
  <c r="K55" i="37"/>
  <c r="J55" i="37"/>
  <c r="H55" i="37"/>
  <c r="H54" i="37" s="1"/>
  <c r="G55" i="37"/>
  <c r="E55" i="37"/>
  <c r="E54" i="37" s="1"/>
  <c r="E53" i="37" s="1"/>
  <c r="D55" i="37"/>
  <c r="J54" i="37"/>
  <c r="J53" i="37" s="1"/>
  <c r="G54" i="37"/>
  <c r="O47" i="37"/>
  <c r="C47" i="37" s="1"/>
  <c r="O46" i="37"/>
  <c r="C46" i="37"/>
  <c r="N45" i="37"/>
  <c r="M45" i="37"/>
  <c r="L44" i="37"/>
  <c r="L43" i="37" s="1"/>
  <c r="I44" i="37"/>
  <c r="F44" i="37"/>
  <c r="K43" i="37"/>
  <c r="J43" i="37"/>
  <c r="H43" i="37"/>
  <c r="H20" i="37" s="1"/>
  <c r="G43" i="37"/>
  <c r="F43" i="37"/>
  <c r="E43" i="37"/>
  <c r="D43" i="37"/>
  <c r="D20" i="37" s="1"/>
  <c r="F42" i="37"/>
  <c r="C42" i="37"/>
  <c r="F41" i="37"/>
  <c r="C41" i="37" s="1"/>
  <c r="E41" i="37"/>
  <c r="D41" i="37"/>
  <c r="L40" i="37"/>
  <c r="C40" i="37" s="1"/>
  <c r="L39" i="37"/>
  <c r="C39" i="37"/>
  <c r="L38" i="37"/>
  <c r="C38" i="37" s="1"/>
  <c r="L37" i="37"/>
  <c r="C37" i="37" s="1"/>
  <c r="K36" i="37"/>
  <c r="J36" i="37"/>
  <c r="L35" i="37"/>
  <c r="C35" i="37" s="1"/>
  <c r="L34" i="37"/>
  <c r="C34" i="37" s="1"/>
  <c r="L33" i="37"/>
  <c r="C33" i="37" s="1"/>
  <c r="K33" i="37"/>
  <c r="J33" i="37"/>
  <c r="L32" i="37"/>
  <c r="C32" i="37" s="1"/>
  <c r="K31" i="37"/>
  <c r="J31" i="37"/>
  <c r="L30" i="37"/>
  <c r="C30" i="37" s="1"/>
  <c r="L29" i="37"/>
  <c r="C29" i="37" s="1"/>
  <c r="L28" i="37"/>
  <c r="L27" i="37" s="1"/>
  <c r="C27" i="37" s="1"/>
  <c r="C28" i="37"/>
  <c r="K27" i="37"/>
  <c r="K26" i="37" s="1"/>
  <c r="K20" i="37" s="1"/>
  <c r="J27" i="37"/>
  <c r="F25" i="37"/>
  <c r="C25" i="37" s="1"/>
  <c r="I24" i="37"/>
  <c r="C24" i="37" s="1"/>
  <c r="F24" i="37"/>
  <c r="O23" i="37"/>
  <c r="L23" i="37"/>
  <c r="I23" i="37"/>
  <c r="F23" i="37"/>
  <c r="O22" i="37"/>
  <c r="L22" i="37"/>
  <c r="L21" i="37" s="1"/>
  <c r="I22" i="37"/>
  <c r="I21" i="37" s="1"/>
  <c r="F22" i="37"/>
  <c r="N21" i="37"/>
  <c r="N289" i="37" s="1"/>
  <c r="N288" i="37" s="1"/>
  <c r="M21" i="37"/>
  <c r="M289" i="37" s="1"/>
  <c r="M288" i="37" s="1"/>
  <c r="K21" i="37"/>
  <c r="K289" i="37" s="1"/>
  <c r="K288" i="37" s="1"/>
  <c r="J21" i="37"/>
  <c r="H21" i="37"/>
  <c r="H289" i="37" s="1"/>
  <c r="H288" i="37" s="1"/>
  <c r="G21" i="37"/>
  <c r="G289" i="37" s="1"/>
  <c r="G288" i="37" s="1"/>
  <c r="E21" i="37"/>
  <c r="E289" i="37" s="1"/>
  <c r="E288" i="37" s="1"/>
  <c r="D21" i="37"/>
  <c r="D289" i="37" s="1"/>
  <c r="D288" i="37" s="1"/>
  <c r="O298" i="36"/>
  <c r="L298" i="36"/>
  <c r="I298" i="36"/>
  <c r="F298" i="36"/>
  <c r="O297" i="36"/>
  <c r="L297" i="36"/>
  <c r="I297" i="36"/>
  <c r="F297" i="36"/>
  <c r="O296" i="36"/>
  <c r="L296" i="36"/>
  <c r="I296" i="36"/>
  <c r="C296" i="36" s="1"/>
  <c r="F296" i="36"/>
  <c r="O295" i="36"/>
  <c r="L295" i="36"/>
  <c r="I295" i="36"/>
  <c r="C295" i="36" s="1"/>
  <c r="F295" i="36"/>
  <c r="O294" i="36"/>
  <c r="L294" i="36"/>
  <c r="I294" i="36"/>
  <c r="F294" i="36"/>
  <c r="O293" i="36"/>
  <c r="L293" i="36"/>
  <c r="I293" i="36"/>
  <c r="F293" i="36"/>
  <c r="O292" i="36"/>
  <c r="L292" i="36"/>
  <c r="I292" i="36"/>
  <c r="F292" i="36"/>
  <c r="O291" i="36"/>
  <c r="L291" i="36"/>
  <c r="L290" i="36" s="1"/>
  <c r="I291" i="36"/>
  <c r="F291" i="36"/>
  <c r="C291" i="36" s="1"/>
  <c r="N290" i="36"/>
  <c r="M290" i="36"/>
  <c r="K290" i="36"/>
  <c r="J290" i="36"/>
  <c r="H290" i="36"/>
  <c r="G290" i="36"/>
  <c r="E290" i="36"/>
  <c r="D290" i="36"/>
  <c r="O285" i="36"/>
  <c r="L285" i="36"/>
  <c r="I285" i="36"/>
  <c r="F285" i="36"/>
  <c r="O284" i="36"/>
  <c r="L284" i="36"/>
  <c r="L283" i="36" s="1"/>
  <c r="I284" i="36"/>
  <c r="I283" i="36" s="1"/>
  <c r="F284" i="36"/>
  <c r="O283" i="36"/>
  <c r="N283" i="36"/>
  <c r="M283" i="36"/>
  <c r="K283" i="36"/>
  <c r="J283" i="36"/>
  <c r="H283" i="36"/>
  <c r="G283" i="36"/>
  <c r="F283" i="36"/>
  <c r="E283" i="36"/>
  <c r="D283" i="36"/>
  <c r="O282" i="36"/>
  <c r="O281" i="36" s="1"/>
  <c r="L282" i="36"/>
  <c r="L281" i="36" s="1"/>
  <c r="I282" i="36"/>
  <c r="F282" i="36"/>
  <c r="F281" i="36" s="1"/>
  <c r="N281" i="36"/>
  <c r="M281" i="36"/>
  <c r="K281" i="36"/>
  <c r="J281" i="36"/>
  <c r="I281" i="36"/>
  <c r="H281" i="36"/>
  <c r="G281" i="36"/>
  <c r="E281" i="36"/>
  <c r="D281" i="36"/>
  <c r="O280" i="36"/>
  <c r="L280" i="36"/>
  <c r="I280" i="36"/>
  <c r="F280" i="36"/>
  <c r="O279" i="36"/>
  <c r="L279" i="36"/>
  <c r="L276" i="36" s="1"/>
  <c r="I279" i="36"/>
  <c r="F279" i="36"/>
  <c r="C279" i="36" s="1"/>
  <c r="O278" i="36"/>
  <c r="L278" i="36"/>
  <c r="I278" i="36"/>
  <c r="F278" i="36"/>
  <c r="O277" i="36"/>
  <c r="O276" i="36" s="1"/>
  <c r="L277" i="36"/>
  <c r="I277" i="36"/>
  <c r="I276" i="36" s="1"/>
  <c r="F277" i="36"/>
  <c r="N276" i="36"/>
  <c r="M276" i="36"/>
  <c r="K276" i="36"/>
  <c r="K270" i="36" s="1"/>
  <c r="K269" i="36" s="1"/>
  <c r="J276" i="36"/>
  <c r="H276" i="36"/>
  <c r="H270" i="36" s="1"/>
  <c r="H269" i="36" s="1"/>
  <c r="G276" i="36"/>
  <c r="F276" i="36"/>
  <c r="E276" i="36"/>
  <c r="D276" i="36"/>
  <c r="O275" i="36"/>
  <c r="L275" i="36"/>
  <c r="I275" i="36"/>
  <c r="F275" i="36"/>
  <c r="C275" i="36" s="1"/>
  <c r="O274" i="36"/>
  <c r="L274" i="36"/>
  <c r="I274" i="36"/>
  <c r="F274" i="36"/>
  <c r="O273" i="36"/>
  <c r="L273" i="36"/>
  <c r="I273" i="36"/>
  <c r="I272" i="36" s="1"/>
  <c r="I270" i="36" s="1"/>
  <c r="I269" i="36" s="1"/>
  <c r="F273" i="36"/>
  <c r="N272" i="36"/>
  <c r="M272" i="36"/>
  <c r="M270" i="36" s="1"/>
  <c r="L272" i="36"/>
  <c r="K272" i="36"/>
  <c r="J272" i="36"/>
  <c r="J270" i="36" s="1"/>
  <c r="J269" i="36" s="1"/>
  <c r="H272" i="36"/>
  <c r="G272" i="36"/>
  <c r="G270" i="36" s="1"/>
  <c r="G269" i="36" s="1"/>
  <c r="F272" i="36"/>
  <c r="E272" i="36"/>
  <c r="E270" i="36" s="1"/>
  <c r="E269" i="36" s="1"/>
  <c r="D272" i="36"/>
  <c r="O271" i="36"/>
  <c r="L271" i="36"/>
  <c r="I271" i="36"/>
  <c r="F271" i="36"/>
  <c r="C271" i="36"/>
  <c r="D270" i="36"/>
  <c r="D269" i="36" s="1"/>
  <c r="O268" i="36"/>
  <c r="L268" i="36"/>
  <c r="I268" i="36"/>
  <c r="F268" i="36"/>
  <c r="C268" i="36" s="1"/>
  <c r="O267" i="36"/>
  <c r="L267" i="36"/>
  <c r="L264" i="36" s="1"/>
  <c r="I267" i="36"/>
  <c r="F267" i="36"/>
  <c r="C267" i="36" s="1"/>
  <c r="O266" i="36"/>
  <c r="L266" i="36"/>
  <c r="I266" i="36"/>
  <c r="F266" i="36"/>
  <c r="O265" i="36"/>
  <c r="O264" i="36" s="1"/>
  <c r="L265" i="36"/>
  <c r="I265" i="36"/>
  <c r="I264" i="36" s="1"/>
  <c r="F265" i="36"/>
  <c r="N264" i="36"/>
  <c r="M264" i="36"/>
  <c r="K264" i="36"/>
  <c r="J264" i="36"/>
  <c r="H264" i="36"/>
  <c r="G264" i="36"/>
  <c r="F264" i="36"/>
  <c r="C264" i="36" s="1"/>
  <c r="E264" i="36"/>
  <c r="D264" i="36"/>
  <c r="O263" i="36"/>
  <c r="L263" i="36"/>
  <c r="L260" i="36" s="1"/>
  <c r="L259" i="36" s="1"/>
  <c r="I263" i="36"/>
  <c r="F263" i="36"/>
  <c r="C263" i="36" s="1"/>
  <c r="O262" i="36"/>
  <c r="L262" i="36"/>
  <c r="I262" i="36"/>
  <c r="F262" i="36"/>
  <c r="O261" i="36"/>
  <c r="O260" i="36" s="1"/>
  <c r="O259" i="36" s="1"/>
  <c r="L261" i="36"/>
  <c r="I261" i="36"/>
  <c r="I260" i="36" s="1"/>
  <c r="F261" i="36"/>
  <c r="N260" i="36"/>
  <c r="N259" i="36" s="1"/>
  <c r="M260" i="36"/>
  <c r="M259" i="36" s="1"/>
  <c r="K260" i="36"/>
  <c r="K259" i="36" s="1"/>
  <c r="J260" i="36"/>
  <c r="J259" i="36" s="1"/>
  <c r="H260" i="36"/>
  <c r="H259" i="36" s="1"/>
  <c r="G260" i="36"/>
  <c r="F260" i="36"/>
  <c r="E260" i="36"/>
  <c r="E259" i="36" s="1"/>
  <c r="D260" i="36"/>
  <c r="G259" i="36"/>
  <c r="D259" i="36"/>
  <c r="O258" i="36"/>
  <c r="L258" i="36"/>
  <c r="I258" i="36"/>
  <c r="F258" i="36"/>
  <c r="C258" i="36" s="1"/>
  <c r="O257" i="36"/>
  <c r="L257" i="36"/>
  <c r="I257" i="36"/>
  <c r="F257" i="36"/>
  <c r="C257" i="36" s="1"/>
  <c r="O256" i="36"/>
  <c r="L256" i="36"/>
  <c r="I256" i="36"/>
  <c r="F256" i="36"/>
  <c r="O255" i="36"/>
  <c r="L255" i="36"/>
  <c r="L252" i="36" s="1"/>
  <c r="L251" i="36" s="1"/>
  <c r="I255" i="36"/>
  <c r="F255" i="36"/>
  <c r="C255" i="36" s="1"/>
  <c r="O254" i="36"/>
  <c r="L254" i="36"/>
  <c r="I254" i="36"/>
  <c r="F254" i="36"/>
  <c r="O253" i="36"/>
  <c r="L253" i="36"/>
  <c r="I253" i="36"/>
  <c r="I252" i="36" s="1"/>
  <c r="I251" i="36" s="1"/>
  <c r="F253" i="36"/>
  <c r="N252" i="36"/>
  <c r="N251" i="36" s="1"/>
  <c r="M252" i="36"/>
  <c r="M251" i="36" s="1"/>
  <c r="K252" i="36"/>
  <c r="K251" i="36" s="1"/>
  <c r="J252" i="36"/>
  <c r="J251" i="36" s="1"/>
  <c r="H252" i="36"/>
  <c r="G252" i="36"/>
  <c r="F252" i="36"/>
  <c r="E252" i="36"/>
  <c r="E251" i="36" s="1"/>
  <c r="D252" i="36"/>
  <c r="H251" i="36"/>
  <c r="G251" i="36"/>
  <c r="D251" i="36"/>
  <c r="O250" i="36"/>
  <c r="L250" i="36"/>
  <c r="I250" i="36"/>
  <c r="F250" i="36"/>
  <c r="O249" i="36"/>
  <c r="L249" i="36"/>
  <c r="I249" i="36"/>
  <c r="F249" i="36"/>
  <c r="O248" i="36"/>
  <c r="L248" i="36"/>
  <c r="I248" i="36"/>
  <c r="F248" i="36"/>
  <c r="O247" i="36"/>
  <c r="O246" i="36" s="1"/>
  <c r="L247" i="36"/>
  <c r="L246" i="36" s="1"/>
  <c r="I247" i="36"/>
  <c r="F247" i="36"/>
  <c r="C247" i="36" s="1"/>
  <c r="N246" i="36"/>
  <c r="M246" i="36"/>
  <c r="K246" i="36"/>
  <c r="J246" i="36"/>
  <c r="H246" i="36"/>
  <c r="G246" i="36"/>
  <c r="E246" i="36"/>
  <c r="D246" i="36"/>
  <c r="O245" i="36"/>
  <c r="L245" i="36"/>
  <c r="I245" i="36"/>
  <c r="F245" i="36"/>
  <c r="C245" i="36" s="1"/>
  <c r="O244" i="36"/>
  <c r="L244" i="36"/>
  <c r="I244" i="36"/>
  <c r="F244" i="36"/>
  <c r="C244" i="36" s="1"/>
  <c r="O243" i="36"/>
  <c r="L243" i="36"/>
  <c r="L238" i="36" s="1"/>
  <c r="I243" i="36"/>
  <c r="F243" i="36"/>
  <c r="C243" i="36" s="1"/>
  <c r="O242" i="36"/>
  <c r="L242" i="36"/>
  <c r="I242" i="36"/>
  <c r="F242" i="36"/>
  <c r="O241" i="36"/>
  <c r="L241" i="36"/>
  <c r="I241" i="36"/>
  <c r="F241" i="36"/>
  <c r="O240" i="36"/>
  <c r="L240" i="36"/>
  <c r="I240" i="36"/>
  <c r="F240" i="36"/>
  <c r="O239" i="36"/>
  <c r="O238" i="36" s="1"/>
  <c r="L239" i="36"/>
  <c r="I239" i="36"/>
  <c r="C239" i="36" s="1"/>
  <c r="F239" i="36"/>
  <c r="N238" i="36"/>
  <c r="M238" i="36"/>
  <c r="K238" i="36"/>
  <c r="K231" i="36" s="1"/>
  <c r="K230" i="36" s="1"/>
  <c r="J238" i="36"/>
  <c r="H238" i="36"/>
  <c r="G238" i="36"/>
  <c r="E238" i="36"/>
  <c r="D238" i="36"/>
  <c r="O237" i="36"/>
  <c r="L237" i="36"/>
  <c r="I237" i="36"/>
  <c r="F237" i="36"/>
  <c r="O236" i="36"/>
  <c r="L236" i="36"/>
  <c r="L235" i="36" s="1"/>
  <c r="I236" i="36"/>
  <c r="I235" i="36" s="1"/>
  <c r="F236" i="36"/>
  <c r="O235" i="36"/>
  <c r="N235" i="36"/>
  <c r="M235" i="36"/>
  <c r="K235" i="36"/>
  <c r="J235" i="36"/>
  <c r="J231" i="36" s="1"/>
  <c r="H235" i="36"/>
  <c r="G235" i="36"/>
  <c r="G231" i="36" s="1"/>
  <c r="G230" i="36" s="1"/>
  <c r="F235" i="36"/>
  <c r="E235" i="36"/>
  <c r="D235" i="36"/>
  <c r="O234" i="36"/>
  <c r="O233" i="36" s="1"/>
  <c r="L234" i="36"/>
  <c r="I234" i="36"/>
  <c r="I233" i="36" s="1"/>
  <c r="F234" i="36"/>
  <c r="F233" i="36" s="1"/>
  <c r="N233" i="36"/>
  <c r="M233" i="36"/>
  <c r="L233" i="36"/>
  <c r="K233" i="36"/>
  <c r="J233" i="36"/>
  <c r="H233" i="36"/>
  <c r="H231" i="36" s="1"/>
  <c r="G233" i="36"/>
  <c r="E233" i="36"/>
  <c r="D233" i="36"/>
  <c r="O232" i="36"/>
  <c r="L232" i="36"/>
  <c r="I232" i="36"/>
  <c r="F232" i="36"/>
  <c r="N231" i="36"/>
  <c r="N230" i="36" s="1"/>
  <c r="O229" i="36"/>
  <c r="L229" i="36"/>
  <c r="I229" i="36"/>
  <c r="F229" i="36"/>
  <c r="O228" i="36"/>
  <c r="L228" i="36"/>
  <c r="L227" i="36" s="1"/>
  <c r="I228" i="36"/>
  <c r="I227" i="36" s="1"/>
  <c r="F228" i="36"/>
  <c r="O227" i="36"/>
  <c r="N227" i="36"/>
  <c r="M227" i="36"/>
  <c r="K227" i="36"/>
  <c r="J227" i="36"/>
  <c r="J204" i="36" s="1"/>
  <c r="H227" i="36"/>
  <c r="G227" i="36"/>
  <c r="F227" i="36"/>
  <c r="E227" i="36"/>
  <c r="D227" i="36"/>
  <c r="O226" i="36"/>
  <c r="L226" i="36"/>
  <c r="I226" i="36"/>
  <c r="F226" i="36"/>
  <c r="O225" i="36"/>
  <c r="L225" i="36"/>
  <c r="I225" i="36"/>
  <c r="F225" i="36"/>
  <c r="O224" i="36"/>
  <c r="L224" i="36"/>
  <c r="I224" i="36"/>
  <c r="F224" i="36"/>
  <c r="O223" i="36"/>
  <c r="L223" i="36"/>
  <c r="I223" i="36"/>
  <c r="C223" i="36" s="1"/>
  <c r="F223" i="36"/>
  <c r="O222" i="36"/>
  <c r="L222" i="36"/>
  <c r="I222" i="36"/>
  <c r="F222" i="36"/>
  <c r="O221" i="36"/>
  <c r="L221" i="36"/>
  <c r="I221" i="36"/>
  <c r="F221" i="36"/>
  <c r="O220" i="36"/>
  <c r="L220" i="36"/>
  <c r="I220" i="36"/>
  <c r="F220" i="36"/>
  <c r="O219" i="36"/>
  <c r="L219" i="36"/>
  <c r="L216" i="36" s="1"/>
  <c r="I219" i="36"/>
  <c r="F219" i="36"/>
  <c r="C219" i="36" s="1"/>
  <c r="O218" i="36"/>
  <c r="L218" i="36"/>
  <c r="I218" i="36"/>
  <c r="F218" i="36"/>
  <c r="O217" i="36"/>
  <c r="L217" i="36"/>
  <c r="I217" i="36"/>
  <c r="F217" i="36"/>
  <c r="N216" i="36"/>
  <c r="M216" i="36"/>
  <c r="K216" i="36"/>
  <c r="J216" i="36"/>
  <c r="H216" i="36"/>
  <c r="G216" i="36"/>
  <c r="F216" i="36"/>
  <c r="E216" i="36"/>
  <c r="D216" i="36"/>
  <c r="O215" i="36"/>
  <c r="L215" i="36"/>
  <c r="I215" i="36"/>
  <c r="F215" i="36"/>
  <c r="C215" i="36" s="1"/>
  <c r="O214" i="36"/>
  <c r="L214" i="36"/>
  <c r="I214" i="36"/>
  <c r="F214" i="36"/>
  <c r="O213" i="36"/>
  <c r="L213" i="36"/>
  <c r="I213" i="36"/>
  <c r="F213" i="36"/>
  <c r="O212" i="36"/>
  <c r="L212" i="36"/>
  <c r="I212" i="36"/>
  <c r="F212" i="36"/>
  <c r="O211" i="36"/>
  <c r="L211" i="36"/>
  <c r="I211" i="36"/>
  <c r="C211" i="36" s="1"/>
  <c r="F211" i="36"/>
  <c r="O210" i="36"/>
  <c r="L210" i="36"/>
  <c r="I210" i="36"/>
  <c r="F210" i="36"/>
  <c r="O209" i="36"/>
  <c r="L209" i="36"/>
  <c r="I209" i="36"/>
  <c r="F209" i="36"/>
  <c r="O208" i="36"/>
  <c r="L208" i="36"/>
  <c r="I208" i="36"/>
  <c r="F208" i="36"/>
  <c r="O207" i="36"/>
  <c r="L207" i="36"/>
  <c r="I207" i="36"/>
  <c r="F207" i="36"/>
  <c r="C207" i="36" s="1"/>
  <c r="O206" i="36"/>
  <c r="O205" i="36" s="1"/>
  <c r="L206" i="36"/>
  <c r="I206" i="36"/>
  <c r="F206" i="36"/>
  <c r="N205" i="36"/>
  <c r="N204" i="36" s="1"/>
  <c r="M205" i="36"/>
  <c r="K205" i="36"/>
  <c r="J205" i="36"/>
  <c r="I205" i="36"/>
  <c r="H205" i="36"/>
  <c r="G205" i="36"/>
  <c r="E205" i="36"/>
  <c r="D205" i="36"/>
  <c r="D204" i="36" s="1"/>
  <c r="O203" i="36"/>
  <c r="L203" i="36"/>
  <c r="I203" i="36"/>
  <c r="F203" i="36"/>
  <c r="C203" i="36" s="1"/>
  <c r="O202" i="36"/>
  <c r="L202" i="36"/>
  <c r="I202" i="36"/>
  <c r="F202" i="36"/>
  <c r="O201" i="36"/>
  <c r="L201" i="36"/>
  <c r="I201" i="36"/>
  <c r="F201" i="36"/>
  <c r="O200" i="36"/>
  <c r="L200" i="36"/>
  <c r="I200" i="36"/>
  <c r="F200" i="36"/>
  <c r="O199" i="36"/>
  <c r="O198" i="36" s="1"/>
  <c r="O196" i="36" s="1"/>
  <c r="L199" i="36"/>
  <c r="I199" i="36"/>
  <c r="F199" i="36"/>
  <c r="C199" i="36"/>
  <c r="N198" i="36"/>
  <c r="M198" i="36"/>
  <c r="L198" i="36"/>
  <c r="K198" i="36"/>
  <c r="K196" i="36" s="1"/>
  <c r="J198" i="36"/>
  <c r="H198" i="36"/>
  <c r="H196" i="36" s="1"/>
  <c r="G198" i="36"/>
  <c r="G196" i="36" s="1"/>
  <c r="F198" i="36"/>
  <c r="F196" i="36" s="1"/>
  <c r="E198" i="36"/>
  <c r="D198" i="36"/>
  <c r="D196" i="36" s="1"/>
  <c r="O197" i="36"/>
  <c r="L197" i="36"/>
  <c r="I197" i="36"/>
  <c r="F197" i="36"/>
  <c r="N196" i="36"/>
  <c r="M196" i="36"/>
  <c r="J196" i="36"/>
  <c r="E196" i="36"/>
  <c r="O193" i="36"/>
  <c r="L193" i="36"/>
  <c r="I193" i="36"/>
  <c r="I192" i="36" s="1"/>
  <c r="I191" i="36" s="1"/>
  <c r="F193" i="36"/>
  <c r="O192" i="36"/>
  <c r="O191" i="36" s="1"/>
  <c r="N192" i="36"/>
  <c r="N191" i="36" s="1"/>
  <c r="M192" i="36"/>
  <c r="M191" i="36" s="1"/>
  <c r="L192" i="36"/>
  <c r="K192" i="36"/>
  <c r="K191" i="36" s="1"/>
  <c r="K187" i="36" s="1"/>
  <c r="J192" i="36"/>
  <c r="J191" i="36" s="1"/>
  <c r="H192" i="36"/>
  <c r="G192" i="36"/>
  <c r="F192" i="36"/>
  <c r="C192" i="36" s="1"/>
  <c r="E192" i="36"/>
  <c r="E191" i="36" s="1"/>
  <c r="D192" i="36"/>
  <c r="L191" i="36"/>
  <c r="H191" i="36"/>
  <c r="G191" i="36"/>
  <c r="D191" i="36"/>
  <c r="O190" i="36"/>
  <c r="L190" i="36"/>
  <c r="I190" i="36"/>
  <c r="F190" i="36"/>
  <c r="C190" i="36" s="1"/>
  <c r="O189" i="36"/>
  <c r="L189" i="36"/>
  <c r="L188" i="36" s="1"/>
  <c r="L187" i="36" s="1"/>
  <c r="I189" i="36"/>
  <c r="I188" i="36" s="1"/>
  <c r="F189" i="36"/>
  <c r="C189" i="36" s="1"/>
  <c r="N188" i="36"/>
  <c r="N187" i="36" s="1"/>
  <c r="M188" i="36"/>
  <c r="M187" i="36" s="1"/>
  <c r="K188" i="36"/>
  <c r="J188" i="36"/>
  <c r="J187" i="36" s="1"/>
  <c r="H188" i="36"/>
  <c r="H187" i="36" s="1"/>
  <c r="G188" i="36"/>
  <c r="F188" i="36"/>
  <c r="E188" i="36"/>
  <c r="E187" i="36" s="1"/>
  <c r="D188" i="36"/>
  <c r="D187" i="36" s="1"/>
  <c r="G187" i="36"/>
  <c r="O186" i="36"/>
  <c r="L186" i="36"/>
  <c r="I186" i="36"/>
  <c r="F186" i="36"/>
  <c r="O185" i="36"/>
  <c r="L185" i="36"/>
  <c r="I185" i="36"/>
  <c r="I184" i="36" s="1"/>
  <c r="F185" i="36"/>
  <c r="N184" i="36"/>
  <c r="M184" i="36"/>
  <c r="L184" i="36"/>
  <c r="K184" i="36"/>
  <c r="J184" i="36"/>
  <c r="H184" i="36"/>
  <c r="G184" i="36"/>
  <c r="F184" i="36"/>
  <c r="E184" i="36"/>
  <c r="D184" i="36"/>
  <c r="O183" i="36"/>
  <c r="O179" i="36" s="1"/>
  <c r="L183" i="36"/>
  <c r="I183" i="36"/>
  <c r="C183" i="36" s="1"/>
  <c r="F183" i="36"/>
  <c r="O182" i="36"/>
  <c r="L182" i="36"/>
  <c r="I182" i="36"/>
  <c r="F182" i="36"/>
  <c r="O181" i="36"/>
  <c r="L181" i="36"/>
  <c r="I181" i="36"/>
  <c r="F181" i="36"/>
  <c r="O180" i="36"/>
  <c r="L180" i="36"/>
  <c r="L179" i="36" s="1"/>
  <c r="I180" i="36"/>
  <c r="F180" i="36"/>
  <c r="N179" i="36"/>
  <c r="M179" i="36"/>
  <c r="K179" i="36"/>
  <c r="J179" i="36"/>
  <c r="H179" i="36"/>
  <c r="H174" i="36" s="1"/>
  <c r="H173" i="36" s="1"/>
  <c r="G179" i="36"/>
  <c r="E179" i="36"/>
  <c r="E174" i="36" s="1"/>
  <c r="E173" i="36" s="1"/>
  <c r="D179" i="36"/>
  <c r="O178" i="36"/>
  <c r="L178" i="36"/>
  <c r="I178" i="36"/>
  <c r="F178" i="36"/>
  <c r="O177" i="36"/>
  <c r="L177" i="36"/>
  <c r="I177" i="36"/>
  <c r="F177" i="36"/>
  <c r="O176" i="36"/>
  <c r="L176" i="36"/>
  <c r="L175" i="36" s="1"/>
  <c r="I176" i="36"/>
  <c r="F176" i="36"/>
  <c r="O175" i="36"/>
  <c r="N175" i="36"/>
  <c r="M175" i="36"/>
  <c r="M174" i="36" s="1"/>
  <c r="M173" i="36" s="1"/>
  <c r="K175" i="36"/>
  <c r="J175" i="36"/>
  <c r="J174" i="36" s="1"/>
  <c r="J173" i="36" s="1"/>
  <c r="H175" i="36"/>
  <c r="G175" i="36"/>
  <c r="G174" i="36" s="1"/>
  <c r="G173" i="36" s="1"/>
  <c r="E175" i="36"/>
  <c r="D175" i="36"/>
  <c r="D174" i="36"/>
  <c r="D173" i="36" s="1"/>
  <c r="O172" i="36"/>
  <c r="L172" i="36"/>
  <c r="I172" i="36"/>
  <c r="F172" i="36"/>
  <c r="O171" i="36"/>
  <c r="L171" i="36"/>
  <c r="I171" i="36"/>
  <c r="F171" i="36"/>
  <c r="C171" i="36" s="1"/>
  <c r="O170" i="36"/>
  <c r="L170" i="36"/>
  <c r="I170" i="36"/>
  <c r="F170" i="36"/>
  <c r="O169" i="36"/>
  <c r="L169" i="36"/>
  <c r="I169" i="36"/>
  <c r="F169" i="36"/>
  <c r="O168" i="36"/>
  <c r="L168" i="36"/>
  <c r="I168" i="36"/>
  <c r="F168" i="36"/>
  <c r="O167" i="36"/>
  <c r="O166" i="36" s="1"/>
  <c r="O165" i="36" s="1"/>
  <c r="L167" i="36"/>
  <c r="I167" i="36"/>
  <c r="F167" i="36"/>
  <c r="C167" i="36"/>
  <c r="N166" i="36"/>
  <c r="M166" i="36"/>
  <c r="M165" i="36" s="1"/>
  <c r="L166" i="36"/>
  <c r="K166" i="36"/>
  <c r="K165" i="36" s="1"/>
  <c r="J166" i="36"/>
  <c r="H166" i="36"/>
  <c r="H165" i="36" s="1"/>
  <c r="G166" i="36"/>
  <c r="G165" i="36" s="1"/>
  <c r="E166" i="36"/>
  <c r="E165" i="36" s="1"/>
  <c r="D166" i="36"/>
  <c r="D165" i="36" s="1"/>
  <c r="N165" i="36"/>
  <c r="J165" i="36"/>
  <c r="O164" i="36"/>
  <c r="L164" i="36"/>
  <c r="I164" i="36"/>
  <c r="F164" i="36"/>
  <c r="O163" i="36"/>
  <c r="L163" i="36"/>
  <c r="I163" i="36"/>
  <c r="C163" i="36" s="1"/>
  <c r="F163" i="36"/>
  <c r="O162" i="36"/>
  <c r="L162" i="36"/>
  <c r="I162" i="36"/>
  <c r="F162" i="36"/>
  <c r="O161" i="36"/>
  <c r="L161" i="36"/>
  <c r="L160" i="36" s="1"/>
  <c r="I161" i="36"/>
  <c r="I160" i="36" s="1"/>
  <c r="F161" i="36"/>
  <c r="N160" i="36"/>
  <c r="M160" i="36"/>
  <c r="K160" i="36"/>
  <c r="J160" i="36"/>
  <c r="H160" i="36"/>
  <c r="G160" i="36"/>
  <c r="F160" i="36"/>
  <c r="E160" i="36"/>
  <c r="D160" i="36"/>
  <c r="O159" i="36"/>
  <c r="L159" i="36"/>
  <c r="I159" i="36"/>
  <c r="F159" i="36"/>
  <c r="C159" i="36" s="1"/>
  <c r="O158" i="36"/>
  <c r="L158" i="36"/>
  <c r="I158" i="36"/>
  <c r="F158" i="36"/>
  <c r="O157" i="36"/>
  <c r="L157" i="36"/>
  <c r="I157" i="36"/>
  <c r="F157" i="36"/>
  <c r="O156" i="36"/>
  <c r="L156" i="36"/>
  <c r="I156" i="36"/>
  <c r="F156" i="36"/>
  <c r="O155" i="36"/>
  <c r="O151" i="36" s="1"/>
  <c r="L155" i="36"/>
  <c r="I155" i="36"/>
  <c r="C155" i="36" s="1"/>
  <c r="F155" i="36"/>
  <c r="O154" i="36"/>
  <c r="L154" i="36"/>
  <c r="I154" i="36"/>
  <c r="F154" i="36"/>
  <c r="O153" i="36"/>
  <c r="L153" i="36"/>
  <c r="I153" i="36"/>
  <c r="F153" i="36"/>
  <c r="O152" i="36"/>
  <c r="L152" i="36"/>
  <c r="L151" i="36" s="1"/>
  <c r="I152" i="36"/>
  <c r="F152" i="36"/>
  <c r="N151" i="36"/>
  <c r="M151" i="36"/>
  <c r="K151" i="36"/>
  <c r="J151" i="36"/>
  <c r="H151" i="36"/>
  <c r="G151" i="36"/>
  <c r="E151" i="36"/>
  <c r="D151" i="36"/>
  <c r="O150" i="36"/>
  <c r="L150" i="36"/>
  <c r="I150" i="36"/>
  <c r="F150" i="36"/>
  <c r="O149" i="36"/>
  <c r="L149" i="36"/>
  <c r="I149" i="36"/>
  <c r="F149" i="36"/>
  <c r="O148" i="36"/>
  <c r="L148" i="36"/>
  <c r="I148" i="36"/>
  <c r="F148" i="36"/>
  <c r="O147" i="36"/>
  <c r="L147" i="36"/>
  <c r="I147" i="36"/>
  <c r="F147" i="36"/>
  <c r="C147" i="36"/>
  <c r="O146" i="36"/>
  <c r="L146" i="36"/>
  <c r="I146" i="36"/>
  <c r="F146" i="36"/>
  <c r="C146" i="36" s="1"/>
  <c r="O145" i="36"/>
  <c r="L145" i="36"/>
  <c r="I145" i="36"/>
  <c r="F145" i="36"/>
  <c r="C145" i="36" s="1"/>
  <c r="N144" i="36"/>
  <c r="M144" i="36"/>
  <c r="K144" i="36"/>
  <c r="J144" i="36"/>
  <c r="H144" i="36"/>
  <c r="G144" i="36"/>
  <c r="E144" i="36"/>
  <c r="D144" i="36"/>
  <c r="O143" i="36"/>
  <c r="L143" i="36"/>
  <c r="I143" i="36"/>
  <c r="C143" i="36" s="1"/>
  <c r="F143" i="36"/>
  <c r="O142" i="36"/>
  <c r="L142" i="36"/>
  <c r="L141" i="36" s="1"/>
  <c r="I142" i="36"/>
  <c r="F142" i="36"/>
  <c r="F141" i="36" s="1"/>
  <c r="N141" i="36"/>
  <c r="M141" i="36"/>
  <c r="K141" i="36"/>
  <c r="J141" i="36"/>
  <c r="I141" i="36"/>
  <c r="H141" i="36"/>
  <c r="G141" i="36"/>
  <c r="E141" i="36"/>
  <c r="D141" i="36"/>
  <c r="O140" i="36"/>
  <c r="L140" i="36"/>
  <c r="I140" i="36"/>
  <c r="F140" i="36"/>
  <c r="C140" i="36" s="1"/>
  <c r="O139" i="36"/>
  <c r="L139" i="36"/>
  <c r="L136" i="36" s="1"/>
  <c r="I139" i="36"/>
  <c r="F139" i="36"/>
  <c r="C139" i="36" s="1"/>
  <c r="O138" i="36"/>
  <c r="L138" i="36"/>
  <c r="I138" i="36"/>
  <c r="F138" i="36"/>
  <c r="O137" i="36"/>
  <c r="O136" i="36" s="1"/>
  <c r="L137" i="36"/>
  <c r="I137" i="36"/>
  <c r="I136" i="36" s="1"/>
  <c r="F137" i="36"/>
  <c r="N136" i="36"/>
  <c r="M136" i="36"/>
  <c r="K136" i="36"/>
  <c r="J136" i="36"/>
  <c r="H136" i="36"/>
  <c r="H130" i="36" s="1"/>
  <c r="G136" i="36"/>
  <c r="F136" i="36"/>
  <c r="C136" i="36" s="1"/>
  <c r="E136" i="36"/>
  <c r="D136" i="36"/>
  <c r="O135" i="36"/>
  <c r="L135" i="36"/>
  <c r="I135" i="36"/>
  <c r="F135" i="36"/>
  <c r="C135" i="36" s="1"/>
  <c r="O134" i="36"/>
  <c r="L134" i="36"/>
  <c r="I134" i="36"/>
  <c r="F134" i="36"/>
  <c r="O133" i="36"/>
  <c r="L133" i="36"/>
  <c r="I133" i="36"/>
  <c r="F133" i="36"/>
  <c r="O132" i="36"/>
  <c r="L132" i="36"/>
  <c r="I132" i="36"/>
  <c r="I131" i="36" s="1"/>
  <c r="F132" i="36"/>
  <c r="O131" i="36"/>
  <c r="N131" i="36"/>
  <c r="M131" i="36"/>
  <c r="K131" i="36"/>
  <c r="J131" i="36"/>
  <c r="J130" i="36" s="1"/>
  <c r="H131" i="36"/>
  <c r="G131" i="36"/>
  <c r="G130" i="36" s="1"/>
  <c r="E131" i="36"/>
  <c r="D131" i="36"/>
  <c r="D130" i="36" s="1"/>
  <c r="O129" i="36"/>
  <c r="O128" i="36" s="1"/>
  <c r="L129" i="36"/>
  <c r="L128" i="36" s="1"/>
  <c r="I129" i="36"/>
  <c r="I128" i="36" s="1"/>
  <c r="F129" i="36"/>
  <c r="N128" i="36"/>
  <c r="M128" i="36"/>
  <c r="K128" i="36"/>
  <c r="J128" i="36"/>
  <c r="H128" i="36"/>
  <c r="G128" i="36"/>
  <c r="F128" i="36"/>
  <c r="E128" i="36"/>
  <c r="D128" i="36"/>
  <c r="O127" i="36"/>
  <c r="L127" i="36"/>
  <c r="L122" i="36" s="1"/>
  <c r="I127" i="36"/>
  <c r="F127" i="36"/>
  <c r="C127" i="36" s="1"/>
  <c r="O126" i="36"/>
  <c r="L126" i="36"/>
  <c r="I126" i="36"/>
  <c r="F126" i="36"/>
  <c r="O125" i="36"/>
  <c r="L125" i="36"/>
  <c r="I125" i="36"/>
  <c r="F125" i="36"/>
  <c r="O124" i="36"/>
  <c r="L124" i="36"/>
  <c r="I124" i="36"/>
  <c r="F124" i="36"/>
  <c r="O123" i="36"/>
  <c r="O122" i="36" s="1"/>
  <c r="L123" i="36"/>
  <c r="I123" i="36"/>
  <c r="C123" i="36" s="1"/>
  <c r="F123" i="36"/>
  <c r="N122" i="36"/>
  <c r="M122" i="36"/>
  <c r="K122" i="36"/>
  <c r="J122" i="36"/>
  <c r="H122" i="36"/>
  <c r="G122" i="36"/>
  <c r="E122" i="36"/>
  <c r="D122" i="36"/>
  <c r="O121" i="36"/>
  <c r="L121" i="36"/>
  <c r="I121" i="36"/>
  <c r="F121" i="36"/>
  <c r="O120" i="36"/>
  <c r="L120" i="36"/>
  <c r="I120" i="36"/>
  <c r="F120" i="36"/>
  <c r="O119" i="36"/>
  <c r="L119" i="36"/>
  <c r="I119" i="36"/>
  <c r="F119" i="36"/>
  <c r="C119" i="36"/>
  <c r="O118" i="36"/>
  <c r="L118" i="36"/>
  <c r="I118" i="36"/>
  <c r="F118" i="36"/>
  <c r="C118" i="36" s="1"/>
  <c r="O117" i="36"/>
  <c r="L117" i="36"/>
  <c r="I117" i="36"/>
  <c r="F117" i="36"/>
  <c r="C117" i="36" s="1"/>
  <c r="N116" i="36"/>
  <c r="M116" i="36"/>
  <c r="K116" i="36"/>
  <c r="J116" i="36"/>
  <c r="H116" i="36"/>
  <c r="G116" i="36"/>
  <c r="E116" i="36"/>
  <c r="D116" i="36"/>
  <c r="O115" i="36"/>
  <c r="L115" i="36"/>
  <c r="I115" i="36"/>
  <c r="C115" i="36" s="1"/>
  <c r="F115" i="36"/>
  <c r="O114" i="36"/>
  <c r="L114" i="36"/>
  <c r="I114" i="36"/>
  <c r="F114" i="36"/>
  <c r="O113" i="36"/>
  <c r="L113" i="36"/>
  <c r="I113" i="36"/>
  <c r="F113" i="36"/>
  <c r="N112" i="36"/>
  <c r="M112" i="36"/>
  <c r="K112" i="36"/>
  <c r="J112" i="36"/>
  <c r="H112" i="36"/>
  <c r="G112" i="36"/>
  <c r="E112" i="36"/>
  <c r="D112" i="36"/>
  <c r="O111" i="36"/>
  <c r="O103" i="36" s="1"/>
  <c r="L111" i="36"/>
  <c r="I111" i="36"/>
  <c r="F111" i="36"/>
  <c r="C111" i="36"/>
  <c r="O110" i="36"/>
  <c r="L110" i="36"/>
  <c r="I110" i="36"/>
  <c r="F110" i="36"/>
  <c r="C110" i="36" s="1"/>
  <c r="O109" i="36"/>
  <c r="L109" i="36"/>
  <c r="I109" i="36"/>
  <c r="F109" i="36"/>
  <c r="C109" i="36" s="1"/>
  <c r="O108" i="36"/>
  <c r="L108" i="36"/>
  <c r="I108" i="36"/>
  <c r="F108" i="36"/>
  <c r="C108" i="36" s="1"/>
  <c r="O107" i="36"/>
  <c r="L107" i="36"/>
  <c r="I107" i="36"/>
  <c r="F107" i="36"/>
  <c r="C107" i="36" s="1"/>
  <c r="O106" i="36"/>
  <c r="L106" i="36"/>
  <c r="I106" i="36"/>
  <c r="F106" i="36"/>
  <c r="O105" i="36"/>
  <c r="L105" i="36"/>
  <c r="I105" i="36"/>
  <c r="F105" i="36"/>
  <c r="O104" i="36"/>
  <c r="L104" i="36"/>
  <c r="I104" i="36"/>
  <c r="I103" i="36" s="1"/>
  <c r="F104" i="36"/>
  <c r="N103" i="36"/>
  <c r="M103" i="36"/>
  <c r="K103" i="36"/>
  <c r="J103" i="36"/>
  <c r="H103" i="36"/>
  <c r="G103" i="36"/>
  <c r="E103" i="36"/>
  <c r="D103" i="36"/>
  <c r="O102" i="36"/>
  <c r="L102" i="36"/>
  <c r="I102" i="36"/>
  <c r="F102" i="36"/>
  <c r="O101" i="36"/>
  <c r="L101" i="36"/>
  <c r="I101" i="36"/>
  <c r="F101" i="36"/>
  <c r="O100" i="36"/>
  <c r="L100" i="36"/>
  <c r="I100" i="36"/>
  <c r="F100" i="36"/>
  <c r="O99" i="36"/>
  <c r="L99" i="36"/>
  <c r="I99" i="36"/>
  <c r="F99" i="36"/>
  <c r="C99" i="36" s="1"/>
  <c r="O98" i="36"/>
  <c r="L98" i="36"/>
  <c r="I98" i="36"/>
  <c r="F98" i="36"/>
  <c r="O97" i="36"/>
  <c r="L97" i="36"/>
  <c r="I97" i="36"/>
  <c r="F97" i="36"/>
  <c r="O96" i="36"/>
  <c r="L96" i="36"/>
  <c r="I96" i="36"/>
  <c r="I95" i="36" s="1"/>
  <c r="F96" i="36"/>
  <c r="O95" i="36"/>
  <c r="N95" i="36"/>
  <c r="M95" i="36"/>
  <c r="K95" i="36"/>
  <c r="J95" i="36"/>
  <c r="H95" i="36"/>
  <c r="G95" i="36"/>
  <c r="E95" i="36"/>
  <c r="D95" i="36"/>
  <c r="O94" i="36"/>
  <c r="L94" i="36"/>
  <c r="I94" i="36"/>
  <c r="F94" i="36"/>
  <c r="C94" i="36" s="1"/>
  <c r="O93" i="36"/>
  <c r="L93" i="36"/>
  <c r="I93" i="36"/>
  <c r="F93" i="36"/>
  <c r="C93" i="36" s="1"/>
  <c r="O92" i="36"/>
  <c r="L92" i="36"/>
  <c r="I92" i="36"/>
  <c r="F92" i="36"/>
  <c r="C92" i="36" s="1"/>
  <c r="O91" i="36"/>
  <c r="L91" i="36"/>
  <c r="I91" i="36"/>
  <c r="F91" i="36"/>
  <c r="C91" i="36" s="1"/>
  <c r="O90" i="36"/>
  <c r="O89" i="36" s="1"/>
  <c r="L90" i="36"/>
  <c r="I90" i="36"/>
  <c r="I89" i="36" s="1"/>
  <c r="F90" i="36"/>
  <c r="N89" i="36"/>
  <c r="M89" i="36"/>
  <c r="K89" i="36"/>
  <c r="J89" i="36"/>
  <c r="H89" i="36"/>
  <c r="G89" i="36"/>
  <c r="G83" i="36" s="1"/>
  <c r="E89" i="36"/>
  <c r="D89" i="36"/>
  <c r="O88" i="36"/>
  <c r="L88" i="36"/>
  <c r="I88" i="36"/>
  <c r="F88" i="36"/>
  <c r="O87" i="36"/>
  <c r="L87" i="36"/>
  <c r="L84" i="36" s="1"/>
  <c r="I87" i="36"/>
  <c r="F87" i="36"/>
  <c r="O86" i="36"/>
  <c r="L86" i="36"/>
  <c r="I86" i="36"/>
  <c r="F86" i="36"/>
  <c r="O85" i="36"/>
  <c r="L85" i="36"/>
  <c r="I85" i="36"/>
  <c r="I84" i="36" s="1"/>
  <c r="F85" i="36"/>
  <c r="N84" i="36"/>
  <c r="N83" i="36" s="1"/>
  <c r="M84" i="36"/>
  <c r="K84" i="36"/>
  <c r="K83" i="36" s="1"/>
  <c r="J84" i="36"/>
  <c r="H84" i="36"/>
  <c r="G84" i="36"/>
  <c r="F84" i="36"/>
  <c r="E84" i="36"/>
  <c r="D84" i="36"/>
  <c r="O82" i="36"/>
  <c r="L82" i="36"/>
  <c r="I82" i="36"/>
  <c r="F82" i="36"/>
  <c r="O81" i="36"/>
  <c r="L81" i="36"/>
  <c r="L80" i="36" s="1"/>
  <c r="I81" i="36"/>
  <c r="I80" i="36" s="1"/>
  <c r="F81" i="36"/>
  <c r="N80" i="36"/>
  <c r="M80" i="36"/>
  <c r="M76" i="36" s="1"/>
  <c r="K80" i="36"/>
  <c r="J80" i="36"/>
  <c r="H80" i="36"/>
  <c r="G80" i="36"/>
  <c r="F80" i="36"/>
  <c r="E80" i="36"/>
  <c r="D80" i="36"/>
  <c r="O79" i="36"/>
  <c r="L79" i="36"/>
  <c r="I79" i="36"/>
  <c r="F79" i="36"/>
  <c r="C79" i="36" s="1"/>
  <c r="O78" i="36"/>
  <c r="O77" i="36" s="1"/>
  <c r="L78" i="36"/>
  <c r="I78" i="36"/>
  <c r="I77" i="36" s="1"/>
  <c r="F78" i="36"/>
  <c r="N77" i="36"/>
  <c r="M77" i="36"/>
  <c r="L77" i="36"/>
  <c r="K77" i="36"/>
  <c r="J77" i="36"/>
  <c r="J76" i="36" s="1"/>
  <c r="H77" i="36"/>
  <c r="G77" i="36"/>
  <c r="E77" i="36"/>
  <c r="E76" i="36" s="1"/>
  <c r="D77" i="36"/>
  <c r="N76" i="36"/>
  <c r="K76" i="36"/>
  <c r="G76" i="36"/>
  <c r="O74" i="36"/>
  <c r="L74" i="36"/>
  <c r="I74" i="36"/>
  <c r="C74" i="36" s="1"/>
  <c r="F74" i="36"/>
  <c r="O73" i="36"/>
  <c r="L73" i="36"/>
  <c r="I73" i="36"/>
  <c r="F73" i="36"/>
  <c r="O72" i="36"/>
  <c r="L72" i="36"/>
  <c r="I72" i="36"/>
  <c r="F72" i="36"/>
  <c r="O71" i="36"/>
  <c r="L71" i="36"/>
  <c r="C71" i="36" s="1"/>
  <c r="I71" i="36"/>
  <c r="F71" i="36"/>
  <c r="O70" i="36"/>
  <c r="L70" i="36"/>
  <c r="L69" i="36" s="1"/>
  <c r="I70" i="36"/>
  <c r="F70" i="36"/>
  <c r="F69" i="36" s="1"/>
  <c r="N69" i="36"/>
  <c r="N67" i="36" s="1"/>
  <c r="M69" i="36"/>
  <c r="M67" i="36" s="1"/>
  <c r="K69" i="36"/>
  <c r="J69" i="36"/>
  <c r="J67" i="36" s="1"/>
  <c r="H69" i="36"/>
  <c r="H67" i="36" s="1"/>
  <c r="G69" i="36"/>
  <c r="E69" i="36"/>
  <c r="E67" i="36" s="1"/>
  <c r="D69" i="36"/>
  <c r="D67" i="36" s="1"/>
  <c r="D53" i="36" s="1"/>
  <c r="O68" i="36"/>
  <c r="L68" i="36"/>
  <c r="I68" i="36"/>
  <c r="F68" i="36"/>
  <c r="K67" i="36"/>
  <c r="G67" i="36"/>
  <c r="O66" i="36"/>
  <c r="L66" i="36"/>
  <c r="I66" i="36"/>
  <c r="F66" i="36"/>
  <c r="C66" i="36" s="1"/>
  <c r="O65" i="36"/>
  <c r="L65" i="36"/>
  <c r="I65" i="36"/>
  <c r="F65" i="36"/>
  <c r="O64" i="36"/>
  <c r="L64" i="36"/>
  <c r="I64" i="36"/>
  <c r="F64" i="36"/>
  <c r="O63" i="36"/>
  <c r="L63" i="36"/>
  <c r="I63" i="36"/>
  <c r="F63" i="36"/>
  <c r="O62" i="36"/>
  <c r="O58" i="36" s="1"/>
  <c r="L62" i="36"/>
  <c r="I62" i="36"/>
  <c r="C62" i="36" s="1"/>
  <c r="F62" i="36"/>
  <c r="O61" i="36"/>
  <c r="L61" i="36"/>
  <c r="I61" i="36"/>
  <c r="F61" i="36"/>
  <c r="O60" i="36"/>
  <c r="L60" i="36"/>
  <c r="I60" i="36"/>
  <c r="F60" i="36"/>
  <c r="O59" i="36"/>
  <c r="L59" i="36"/>
  <c r="C59" i="36" s="1"/>
  <c r="I59" i="36"/>
  <c r="F59" i="36"/>
  <c r="N58" i="36"/>
  <c r="M58" i="36"/>
  <c r="K58" i="36"/>
  <c r="J58" i="36"/>
  <c r="H58" i="36"/>
  <c r="H54" i="36" s="1"/>
  <c r="G58" i="36"/>
  <c r="E58" i="36"/>
  <c r="D58" i="36"/>
  <c r="O57" i="36"/>
  <c r="L57" i="36"/>
  <c r="I57" i="36"/>
  <c r="F57" i="36"/>
  <c r="O56" i="36"/>
  <c r="L56" i="36"/>
  <c r="L55" i="36" s="1"/>
  <c r="I56" i="36"/>
  <c r="I55" i="36" s="1"/>
  <c r="F56" i="36"/>
  <c r="O55" i="36"/>
  <c r="O54" i="36" s="1"/>
  <c r="N55" i="36"/>
  <c r="M55" i="36"/>
  <c r="M54" i="36" s="1"/>
  <c r="K55" i="36"/>
  <c r="J55" i="36"/>
  <c r="J54" i="36" s="1"/>
  <c r="H55" i="36"/>
  <c r="G55" i="36"/>
  <c r="F55" i="36"/>
  <c r="E55" i="36"/>
  <c r="E54" i="36" s="1"/>
  <c r="D55" i="36"/>
  <c r="K54" i="36"/>
  <c r="K53" i="36" s="1"/>
  <c r="G54" i="36"/>
  <c r="D54" i="36"/>
  <c r="O47" i="36"/>
  <c r="C47" i="36" s="1"/>
  <c r="O46" i="36"/>
  <c r="O45" i="36" s="1"/>
  <c r="N45" i="36"/>
  <c r="M45" i="36"/>
  <c r="L44" i="36"/>
  <c r="I44" i="36"/>
  <c r="F44" i="36"/>
  <c r="C44" i="36" s="1"/>
  <c r="L43" i="36"/>
  <c r="K43" i="36"/>
  <c r="J43" i="36"/>
  <c r="I43" i="36"/>
  <c r="H43" i="36"/>
  <c r="G43" i="36"/>
  <c r="F43" i="36"/>
  <c r="C43" i="36" s="1"/>
  <c r="E43" i="36"/>
  <c r="D43" i="36"/>
  <c r="F42" i="36"/>
  <c r="F41" i="36" s="1"/>
  <c r="C41" i="36" s="1"/>
  <c r="C42" i="36"/>
  <c r="E41" i="36"/>
  <c r="D41" i="36"/>
  <c r="L40" i="36"/>
  <c r="C40" i="36" s="1"/>
  <c r="L39" i="36"/>
  <c r="C39" i="36" s="1"/>
  <c r="L38" i="36"/>
  <c r="C38" i="36" s="1"/>
  <c r="L37" i="36"/>
  <c r="C37" i="36"/>
  <c r="K36" i="36"/>
  <c r="J36" i="36"/>
  <c r="L35" i="36"/>
  <c r="C35" i="36" s="1"/>
  <c r="L34" i="36"/>
  <c r="K33" i="36"/>
  <c r="J33" i="36"/>
  <c r="L32" i="36"/>
  <c r="K31" i="36"/>
  <c r="K26" i="36" s="1"/>
  <c r="J31" i="36"/>
  <c r="L30" i="36"/>
  <c r="C30" i="36" s="1"/>
  <c r="L29" i="36"/>
  <c r="C29" i="36" s="1"/>
  <c r="L28" i="36"/>
  <c r="C28" i="36"/>
  <c r="K27" i="36"/>
  <c r="J27" i="36"/>
  <c r="J26" i="36" s="1"/>
  <c r="F25" i="36"/>
  <c r="C25" i="36" s="1"/>
  <c r="I24" i="36"/>
  <c r="F24" i="36"/>
  <c r="O23" i="36"/>
  <c r="L23" i="36"/>
  <c r="I23" i="36"/>
  <c r="F23" i="36"/>
  <c r="O22" i="36"/>
  <c r="L22" i="36"/>
  <c r="C22" i="36" s="1"/>
  <c r="I22" i="36"/>
  <c r="F22" i="36"/>
  <c r="O21" i="36"/>
  <c r="O289" i="36" s="1"/>
  <c r="N21" i="36"/>
  <c r="M21" i="36"/>
  <c r="M289" i="36" s="1"/>
  <c r="M288" i="36" s="1"/>
  <c r="K21" i="36"/>
  <c r="K289" i="36" s="1"/>
  <c r="K288" i="36" s="1"/>
  <c r="J21" i="36"/>
  <c r="J289" i="36" s="1"/>
  <c r="J288" i="36" s="1"/>
  <c r="H21" i="36"/>
  <c r="G21" i="36"/>
  <c r="G289" i="36" s="1"/>
  <c r="G288" i="36" s="1"/>
  <c r="F21" i="36"/>
  <c r="F289" i="36" s="1"/>
  <c r="E21" i="36"/>
  <c r="E289" i="36" s="1"/>
  <c r="E288" i="36" s="1"/>
  <c r="D21" i="36"/>
  <c r="M20" i="36"/>
  <c r="E20" i="36"/>
  <c r="O298" i="35"/>
  <c r="L298" i="35"/>
  <c r="I298" i="35"/>
  <c r="C298" i="35" s="1"/>
  <c r="F298" i="35"/>
  <c r="O297" i="35"/>
  <c r="L297" i="35"/>
  <c r="I297" i="35"/>
  <c r="F297" i="35"/>
  <c r="O296" i="35"/>
  <c r="L296" i="35"/>
  <c r="I296" i="35"/>
  <c r="C296" i="35" s="1"/>
  <c r="F296" i="35"/>
  <c r="O295" i="35"/>
  <c r="L295" i="35"/>
  <c r="I295" i="35"/>
  <c r="F295" i="35"/>
  <c r="O294" i="35"/>
  <c r="L294" i="35"/>
  <c r="I294" i="35"/>
  <c r="F294" i="35"/>
  <c r="O293" i="35"/>
  <c r="L293" i="35"/>
  <c r="C293" i="35" s="1"/>
  <c r="I293" i="35"/>
  <c r="F293" i="35"/>
  <c r="O292" i="35"/>
  <c r="L292" i="35"/>
  <c r="I292" i="35"/>
  <c r="F292" i="35"/>
  <c r="O291" i="35"/>
  <c r="L291" i="35"/>
  <c r="I291" i="35"/>
  <c r="F291" i="35"/>
  <c r="N290" i="35"/>
  <c r="M290" i="35"/>
  <c r="K290" i="35"/>
  <c r="J290" i="35"/>
  <c r="H290" i="35"/>
  <c r="G290" i="35"/>
  <c r="E290" i="35"/>
  <c r="D290" i="35"/>
  <c r="O285" i="35"/>
  <c r="L285" i="35"/>
  <c r="I285" i="35"/>
  <c r="F285" i="35"/>
  <c r="O284" i="35"/>
  <c r="O283" i="35" s="1"/>
  <c r="L284" i="35"/>
  <c r="L283" i="35" s="1"/>
  <c r="I284" i="35"/>
  <c r="F284" i="35"/>
  <c r="N283" i="35"/>
  <c r="M283" i="35"/>
  <c r="K283" i="35"/>
  <c r="J283" i="35"/>
  <c r="I283" i="35"/>
  <c r="H283" i="35"/>
  <c r="G283" i="35"/>
  <c r="E283" i="35"/>
  <c r="D283" i="35"/>
  <c r="O282" i="35"/>
  <c r="L282" i="35"/>
  <c r="L281" i="35" s="1"/>
  <c r="I282" i="35"/>
  <c r="I281" i="35" s="1"/>
  <c r="F282" i="35"/>
  <c r="O281" i="35"/>
  <c r="N281" i="35"/>
  <c r="M281" i="35"/>
  <c r="K281" i="35"/>
  <c r="J281" i="35"/>
  <c r="H281" i="35"/>
  <c r="G281" i="35"/>
  <c r="F281" i="35"/>
  <c r="E281" i="35"/>
  <c r="D281" i="35"/>
  <c r="O280" i="35"/>
  <c r="L280" i="35"/>
  <c r="I280" i="35"/>
  <c r="F280" i="35"/>
  <c r="C280" i="35"/>
  <c r="O279" i="35"/>
  <c r="L279" i="35"/>
  <c r="I279" i="35"/>
  <c r="F279" i="35"/>
  <c r="C279" i="35" s="1"/>
  <c r="O278" i="35"/>
  <c r="L278" i="35"/>
  <c r="I278" i="35"/>
  <c r="F278" i="35"/>
  <c r="C278" i="35" s="1"/>
  <c r="O277" i="35"/>
  <c r="L277" i="35"/>
  <c r="I277" i="35"/>
  <c r="F277" i="35"/>
  <c r="F276" i="35" s="1"/>
  <c r="O276" i="35"/>
  <c r="N276" i="35"/>
  <c r="N270" i="35" s="1"/>
  <c r="N269" i="35" s="1"/>
  <c r="M276" i="35"/>
  <c r="K276" i="35"/>
  <c r="J276" i="35"/>
  <c r="H276" i="35"/>
  <c r="G276" i="35"/>
  <c r="E276" i="35"/>
  <c r="D276" i="35"/>
  <c r="O275" i="35"/>
  <c r="L275" i="35"/>
  <c r="I275" i="35"/>
  <c r="F275" i="35"/>
  <c r="O274" i="35"/>
  <c r="L274" i="35"/>
  <c r="I274" i="35"/>
  <c r="C274" i="35" s="1"/>
  <c r="F274" i="35"/>
  <c r="O273" i="35"/>
  <c r="L273" i="35"/>
  <c r="I273" i="35"/>
  <c r="F273" i="35"/>
  <c r="F272" i="35" s="1"/>
  <c r="O272" i="35"/>
  <c r="N272" i="35"/>
  <c r="M272" i="35"/>
  <c r="M270" i="35" s="1"/>
  <c r="M269" i="35" s="1"/>
  <c r="K272" i="35"/>
  <c r="J272" i="35"/>
  <c r="J270" i="35" s="1"/>
  <c r="H272" i="35"/>
  <c r="G272" i="35"/>
  <c r="G270" i="35" s="1"/>
  <c r="G269" i="35" s="1"/>
  <c r="E272" i="35"/>
  <c r="D272" i="35"/>
  <c r="D270" i="35" s="1"/>
  <c r="D269" i="35" s="1"/>
  <c r="O271" i="35"/>
  <c r="L271" i="35"/>
  <c r="I271" i="35"/>
  <c r="F271" i="35"/>
  <c r="E270" i="35"/>
  <c r="E269" i="35" s="1"/>
  <c r="J269" i="35"/>
  <c r="O268" i="35"/>
  <c r="L268" i="35"/>
  <c r="I268" i="35"/>
  <c r="F268" i="35"/>
  <c r="C268" i="35" s="1"/>
  <c r="O267" i="35"/>
  <c r="L267" i="35"/>
  <c r="I267" i="35"/>
  <c r="F267" i="35"/>
  <c r="O266" i="35"/>
  <c r="L266" i="35"/>
  <c r="I266" i="35"/>
  <c r="C266" i="35" s="1"/>
  <c r="F266" i="35"/>
  <c r="O265" i="35"/>
  <c r="L265" i="35"/>
  <c r="I265" i="35"/>
  <c r="F265" i="35"/>
  <c r="O264" i="35"/>
  <c r="N264" i="35"/>
  <c r="M264" i="35"/>
  <c r="M259" i="35" s="1"/>
  <c r="K264" i="35"/>
  <c r="J264" i="35"/>
  <c r="H264" i="35"/>
  <c r="G264" i="35"/>
  <c r="E264" i="35"/>
  <c r="D264" i="35"/>
  <c r="D259" i="35" s="1"/>
  <c r="O263" i="35"/>
  <c r="L263" i="35"/>
  <c r="I263" i="35"/>
  <c r="F263" i="35"/>
  <c r="O262" i="35"/>
  <c r="L262" i="35"/>
  <c r="I262" i="35"/>
  <c r="F262" i="35"/>
  <c r="O261" i="35"/>
  <c r="L261" i="35"/>
  <c r="C261" i="35" s="1"/>
  <c r="I261" i="35"/>
  <c r="F261" i="35"/>
  <c r="O260" i="35"/>
  <c r="N260" i="35"/>
  <c r="M260" i="35"/>
  <c r="K260" i="35"/>
  <c r="K259" i="35" s="1"/>
  <c r="J260" i="35"/>
  <c r="H260" i="35"/>
  <c r="H259" i="35" s="1"/>
  <c r="G260" i="35"/>
  <c r="E260" i="35"/>
  <c r="D260" i="35"/>
  <c r="N259" i="35"/>
  <c r="J259" i="35"/>
  <c r="E259" i="35"/>
  <c r="O258" i="35"/>
  <c r="L258" i="35"/>
  <c r="I258" i="35"/>
  <c r="C258" i="35" s="1"/>
  <c r="F258" i="35"/>
  <c r="O257" i="35"/>
  <c r="L257" i="35"/>
  <c r="I257" i="35"/>
  <c r="F257" i="35"/>
  <c r="O256" i="35"/>
  <c r="O252" i="35" s="1"/>
  <c r="O251" i="35" s="1"/>
  <c r="L256" i="35"/>
  <c r="I256" i="35"/>
  <c r="C256" i="35" s="1"/>
  <c r="F256" i="35"/>
  <c r="O255" i="35"/>
  <c r="L255" i="35"/>
  <c r="I255" i="35"/>
  <c r="F255" i="35"/>
  <c r="O254" i="35"/>
  <c r="L254" i="35"/>
  <c r="I254" i="35"/>
  <c r="F254" i="35"/>
  <c r="O253" i="35"/>
  <c r="L253" i="35"/>
  <c r="C253" i="35" s="1"/>
  <c r="I253" i="35"/>
  <c r="F253" i="35"/>
  <c r="N252" i="35"/>
  <c r="M252" i="35"/>
  <c r="K252" i="35"/>
  <c r="K251" i="35" s="1"/>
  <c r="J252" i="35"/>
  <c r="H252" i="35"/>
  <c r="H251" i="35" s="1"/>
  <c r="G252" i="35"/>
  <c r="G251" i="35" s="1"/>
  <c r="E252" i="35"/>
  <c r="E251" i="35" s="1"/>
  <c r="D252" i="35"/>
  <c r="N251" i="35"/>
  <c r="M251" i="35"/>
  <c r="J251" i="35"/>
  <c r="D251" i="35"/>
  <c r="O250" i="35"/>
  <c r="L250" i="35"/>
  <c r="I250" i="35"/>
  <c r="F250" i="35"/>
  <c r="O249" i="35"/>
  <c r="L249" i="35"/>
  <c r="I249" i="35"/>
  <c r="F249" i="35"/>
  <c r="O248" i="35"/>
  <c r="O246" i="35" s="1"/>
  <c r="L248" i="35"/>
  <c r="I248" i="35"/>
  <c r="F248" i="35"/>
  <c r="C248" i="35"/>
  <c r="O247" i="35"/>
  <c r="L247" i="35"/>
  <c r="I247" i="35"/>
  <c r="I246" i="35" s="1"/>
  <c r="F247" i="35"/>
  <c r="F246" i="35" s="1"/>
  <c r="N246" i="35"/>
  <c r="M246" i="35"/>
  <c r="K246" i="35"/>
  <c r="J246" i="35"/>
  <c r="H246" i="35"/>
  <c r="G246" i="35"/>
  <c r="E246" i="35"/>
  <c r="D246" i="35"/>
  <c r="O245" i="35"/>
  <c r="L245" i="35"/>
  <c r="I245" i="35"/>
  <c r="F245" i="35"/>
  <c r="O244" i="35"/>
  <c r="L244" i="35"/>
  <c r="I244" i="35"/>
  <c r="C244" i="35" s="1"/>
  <c r="F244" i="35"/>
  <c r="O243" i="35"/>
  <c r="L243" i="35"/>
  <c r="I243" i="35"/>
  <c r="F243" i="35"/>
  <c r="O242" i="35"/>
  <c r="L242" i="35"/>
  <c r="I242" i="35"/>
  <c r="F242" i="35"/>
  <c r="O241" i="35"/>
  <c r="L241" i="35"/>
  <c r="C241" i="35" s="1"/>
  <c r="I241" i="35"/>
  <c r="F241" i="35"/>
  <c r="O240" i="35"/>
  <c r="L240" i="35"/>
  <c r="I240" i="35"/>
  <c r="F240" i="35"/>
  <c r="O239" i="35"/>
  <c r="L239" i="35"/>
  <c r="I239" i="35"/>
  <c r="I238" i="35" s="1"/>
  <c r="F239" i="35"/>
  <c r="N238" i="35"/>
  <c r="M238" i="35"/>
  <c r="K238" i="35"/>
  <c r="J238" i="35"/>
  <c r="H238" i="35"/>
  <c r="G238" i="35"/>
  <c r="E238" i="35"/>
  <c r="D238" i="35"/>
  <c r="D231" i="35" s="1"/>
  <c r="D230" i="35" s="1"/>
  <c r="O237" i="35"/>
  <c r="L237" i="35"/>
  <c r="C237" i="35" s="1"/>
  <c r="I237" i="35"/>
  <c r="F237" i="35"/>
  <c r="O236" i="35"/>
  <c r="O235" i="35" s="1"/>
  <c r="L236" i="35"/>
  <c r="I236" i="35"/>
  <c r="F236" i="35"/>
  <c r="N235" i="35"/>
  <c r="M235" i="35"/>
  <c r="L235" i="35"/>
  <c r="K235" i="35"/>
  <c r="J235" i="35"/>
  <c r="I235" i="35"/>
  <c r="H235" i="35"/>
  <c r="H231" i="35" s="1"/>
  <c r="G235" i="35"/>
  <c r="E235" i="35"/>
  <c r="D235" i="35"/>
  <c r="O234" i="35"/>
  <c r="L234" i="35"/>
  <c r="L233" i="35" s="1"/>
  <c r="I234" i="35"/>
  <c r="I233" i="35" s="1"/>
  <c r="F234" i="35"/>
  <c r="O233" i="35"/>
  <c r="N233" i="35"/>
  <c r="M233" i="35"/>
  <c r="K233" i="35"/>
  <c r="J233" i="35"/>
  <c r="H233" i="35"/>
  <c r="G233" i="35"/>
  <c r="G231" i="35" s="1"/>
  <c r="F233" i="35"/>
  <c r="E233" i="35"/>
  <c r="E231" i="35" s="1"/>
  <c r="E230" i="35" s="1"/>
  <c r="D233" i="35"/>
  <c r="O232" i="35"/>
  <c r="L232" i="35"/>
  <c r="I232" i="35"/>
  <c r="F232" i="35"/>
  <c r="C232" i="35"/>
  <c r="O229" i="35"/>
  <c r="L229" i="35"/>
  <c r="C229" i="35" s="1"/>
  <c r="I229" i="35"/>
  <c r="F229" i="35"/>
  <c r="O228" i="35"/>
  <c r="O227" i="35" s="1"/>
  <c r="L228" i="35"/>
  <c r="L227" i="35" s="1"/>
  <c r="I228" i="35"/>
  <c r="F228" i="35"/>
  <c r="N227" i="35"/>
  <c r="M227" i="35"/>
  <c r="K227" i="35"/>
  <c r="J227" i="35"/>
  <c r="I227" i="35"/>
  <c r="H227" i="35"/>
  <c r="G227" i="35"/>
  <c r="E227" i="35"/>
  <c r="D227" i="35"/>
  <c r="O226" i="35"/>
  <c r="L226" i="35"/>
  <c r="I226" i="35"/>
  <c r="F226" i="35"/>
  <c r="O225" i="35"/>
  <c r="L225" i="35"/>
  <c r="I225" i="35"/>
  <c r="F225" i="35"/>
  <c r="O224" i="35"/>
  <c r="L224" i="35"/>
  <c r="I224" i="35"/>
  <c r="F224" i="35"/>
  <c r="C224" i="35"/>
  <c r="O223" i="35"/>
  <c r="L223" i="35"/>
  <c r="I223" i="35"/>
  <c r="F223" i="35"/>
  <c r="C223" i="35" s="1"/>
  <c r="O222" i="35"/>
  <c r="L222" i="35"/>
  <c r="I222" i="35"/>
  <c r="F222" i="35"/>
  <c r="C222" i="35" s="1"/>
  <c r="O221" i="35"/>
  <c r="L221" i="35"/>
  <c r="I221" i="35"/>
  <c r="F221" i="35"/>
  <c r="O220" i="35"/>
  <c r="L220" i="35"/>
  <c r="I220" i="35"/>
  <c r="F220" i="35"/>
  <c r="C220" i="35" s="1"/>
  <c r="O219" i="35"/>
  <c r="L219" i="35"/>
  <c r="I219" i="35"/>
  <c r="F219" i="35"/>
  <c r="O218" i="35"/>
  <c r="L218" i="35"/>
  <c r="I218" i="35"/>
  <c r="F218" i="35"/>
  <c r="O217" i="35"/>
  <c r="L217" i="35"/>
  <c r="I217" i="35"/>
  <c r="F217" i="35"/>
  <c r="O216" i="35"/>
  <c r="N216" i="35"/>
  <c r="M216" i="35"/>
  <c r="K216" i="35"/>
  <c r="J216" i="35"/>
  <c r="H216" i="35"/>
  <c r="G216" i="35"/>
  <c r="E216" i="35"/>
  <c r="D216" i="35"/>
  <c r="O215" i="35"/>
  <c r="L215" i="35"/>
  <c r="I215" i="35"/>
  <c r="F215" i="35"/>
  <c r="O214" i="35"/>
  <c r="L214" i="35"/>
  <c r="I214" i="35"/>
  <c r="F214" i="35"/>
  <c r="O213" i="35"/>
  <c r="L213" i="35"/>
  <c r="C213" i="35" s="1"/>
  <c r="I213" i="35"/>
  <c r="F213" i="35"/>
  <c r="O212" i="35"/>
  <c r="L212" i="35"/>
  <c r="I212" i="35"/>
  <c r="F212" i="35"/>
  <c r="C212" i="35" s="1"/>
  <c r="O211" i="35"/>
  <c r="L211" i="35"/>
  <c r="I211" i="35"/>
  <c r="F211" i="35"/>
  <c r="O210" i="35"/>
  <c r="L210" i="35"/>
  <c r="I210" i="35"/>
  <c r="F210" i="35"/>
  <c r="O209" i="35"/>
  <c r="L209" i="35"/>
  <c r="I209" i="35"/>
  <c r="F209" i="35"/>
  <c r="O208" i="35"/>
  <c r="O205" i="35" s="1"/>
  <c r="O204" i="35" s="1"/>
  <c r="L208" i="35"/>
  <c r="I208" i="35"/>
  <c r="F208" i="35"/>
  <c r="C208" i="35"/>
  <c r="O207" i="35"/>
  <c r="L207" i="35"/>
  <c r="I207" i="35"/>
  <c r="F207" i="35"/>
  <c r="C207" i="35" s="1"/>
  <c r="O206" i="35"/>
  <c r="L206" i="35"/>
  <c r="I206" i="35"/>
  <c r="F206" i="35"/>
  <c r="C206" i="35" s="1"/>
  <c r="N205" i="35"/>
  <c r="N204" i="35" s="1"/>
  <c r="M205" i="35"/>
  <c r="K205" i="35"/>
  <c r="J205" i="35"/>
  <c r="J204" i="35" s="1"/>
  <c r="H205" i="35"/>
  <c r="H204" i="35" s="1"/>
  <c r="G205" i="35"/>
  <c r="E205" i="35"/>
  <c r="D205" i="35"/>
  <c r="K204" i="35"/>
  <c r="G204" i="35"/>
  <c r="D204" i="35"/>
  <c r="O203" i="35"/>
  <c r="L203" i="35"/>
  <c r="I203" i="35"/>
  <c r="F203" i="35"/>
  <c r="O202" i="35"/>
  <c r="L202" i="35"/>
  <c r="I202" i="35"/>
  <c r="F202" i="35"/>
  <c r="O201" i="35"/>
  <c r="L201" i="35"/>
  <c r="I201" i="35"/>
  <c r="F201" i="35"/>
  <c r="O200" i="35"/>
  <c r="L200" i="35"/>
  <c r="I200" i="35"/>
  <c r="F200" i="35"/>
  <c r="C200" i="35" s="1"/>
  <c r="O199" i="35"/>
  <c r="L199" i="35"/>
  <c r="L198" i="35" s="1"/>
  <c r="I199" i="35"/>
  <c r="F199" i="35"/>
  <c r="N198" i="35"/>
  <c r="N196" i="35" s="1"/>
  <c r="M198" i="35"/>
  <c r="M196" i="35" s="1"/>
  <c r="K198" i="35"/>
  <c r="J198" i="35"/>
  <c r="J196" i="35" s="1"/>
  <c r="I198" i="35"/>
  <c r="I196" i="35" s="1"/>
  <c r="H198" i="35"/>
  <c r="H196" i="35" s="1"/>
  <c r="H195" i="35" s="1"/>
  <c r="G198" i="35"/>
  <c r="G196" i="35" s="1"/>
  <c r="G195" i="35" s="1"/>
  <c r="E198" i="35"/>
  <c r="E196" i="35" s="1"/>
  <c r="D198" i="35"/>
  <c r="O197" i="35"/>
  <c r="L197" i="35"/>
  <c r="I197" i="35"/>
  <c r="F197" i="35"/>
  <c r="K196" i="35"/>
  <c r="K195" i="35" s="1"/>
  <c r="D196" i="35"/>
  <c r="D195" i="35" s="1"/>
  <c r="D194" i="35" s="1"/>
  <c r="O193" i="35"/>
  <c r="L193" i="35"/>
  <c r="C193" i="35" s="1"/>
  <c r="I193" i="35"/>
  <c r="F193" i="35"/>
  <c r="F192" i="35" s="1"/>
  <c r="F191" i="35" s="1"/>
  <c r="F187" i="35" s="1"/>
  <c r="O192" i="35"/>
  <c r="O191" i="35" s="1"/>
  <c r="N192" i="35"/>
  <c r="N191" i="35" s="1"/>
  <c r="N187" i="35" s="1"/>
  <c r="M192" i="35"/>
  <c r="M191" i="35" s="1"/>
  <c r="K192" i="35"/>
  <c r="K191" i="35" s="1"/>
  <c r="J192" i="35"/>
  <c r="I192" i="35"/>
  <c r="I191" i="35" s="1"/>
  <c r="H192" i="35"/>
  <c r="H191" i="35" s="1"/>
  <c r="H187" i="35" s="1"/>
  <c r="G192" i="35"/>
  <c r="G191" i="35" s="1"/>
  <c r="E192" i="35"/>
  <c r="D192" i="35"/>
  <c r="J191" i="35"/>
  <c r="J187" i="35" s="1"/>
  <c r="E191" i="35"/>
  <c r="E187" i="35" s="1"/>
  <c r="D191" i="35"/>
  <c r="O190" i="35"/>
  <c r="L190" i="35"/>
  <c r="I190" i="35"/>
  <c r="F190" i="35"/>
  <c r="O189" i="35"/>
  <c r="L189" i="35"/>
  <c r="I189" i="35"/>
  <c r="F189" i="35"/>
  <c r="O188" i="35"/>
  <c r="O187" i="35" s="1"/>
  <c r="N188" i="35"/>
  <c r="M188" i="35"/>
  <c r="M187" i="35" s="1"/>
  <c r="K188" i="35"/>
  <c r="J188" i="35"/>
  <c r="H188" i="35"/>
  <c r="G188" i="35"/>
  <c r="F188" i="35"/>
  <c r="E188" i="35"/>
  <c r="D188" i="35"/>
  <c r="D187" i="35"/>
  <c r="O186" i="35"/>
  <c r="L186" i="35"/>
  <c r="I186" i="35"/>
  <c r="F186" i="35"/>
  <c r="O185" i="35"/>
  <c r="L185" i="35"/>
  <c r="C185" i="35" s="1"/>
  <c r="I185" i="35"/>
  <c r="F185" i="35"/>
  <c r="O184" i="35"/>
  <c r="N184" i="35"/>
  <c r="M184" i="35"/>
  <c r="K184" i="35"/>
  <c r="J184" i="35"/>
  <c r="H184" i="35"/>
  <c r="G184" i="35"/>
  <c r="F184" i="35"/>
  <c r="E184" i="35"/>
  <c r="D184" i="35"/>
  <c r="O183" i="35"/>
  <c r="L183" i="35"/>
  <c r="I183" i="35"/>
  <c r="F183" i="35"/>
  <c r="C183" i="35" s="1"/>
  <c r="O182" i="35"/>
  <c r="L182" i="35"/>
  <c r="I182" i="35"/>
  <c r="F182" i="35"/>
  <c r="C182" i="35" s="1"/>
  <c r="O181" i="35"/>
  <c r="L181" i="35"/>
  <c r="I181" i="35"/>
  <c r="F181" i="35"/>
  <c r="O180" i="35"/>
  <c r="O179" i="35" s="1"/>
  <c r="L180" i="35"/>
  <c r="I180" i="35"/>
  <c r="F180" i="35"/>
  <c r="F179" i="35" s="1"/>
  <c r="N179" i="35"/>
  <c r="M179" i="35"/>
  <c r="L179" i="35"/>
  <c r="K179" i="35"/>
  <c r="K174" i="35" s="1"/>
  <c r="K173" i="35" s="1"/>
  <c r="J179" i="35"/>
  <c r="H179" i="35"/>
  <c r="G179" i="35"/>
  <c r="G174" i="35" s="1"/>
  <c r="G173" i="35" s="1"/>
  <c r="E179" i="35"/>
  <c r="E174" i="35" s="1"/>
  <c r="E173" i="35" s="1"/>
  <c r="D179" i="35"/>
  <c r="O178" i="35"/>
  <c r="L178" i="35"/>
  <c r="I178" i="35"/>
  <c r="F178" i="35"/>
  <c r="O177" i="35"/>
  <c r="L177" i="35"/>
  <c r="C177" i="35" s="1"/>
  <c r="I177" i="35"/>
  <c r="F177" i="35"/>
  <c r="O176" i="35"/>
  <c r="O175" i="35" s="1"/>
  <c r="L176" i="35"/>
  <c r="L175" i="35" s="1"/>
  <c r="L174" i="35" s="1"/>
  <c r="I176" i="35"/>
  <c r="C176" i="35" s="1"/>
  <c r="F176" i="35"/>
  <c r="F175" i="35" s="1"/>
  <c r="N175" i="35"/>
  <c r="N174" i="35" s="1"/>
  <c r="N173" i="35" s="1"/>
  <c r="M175" i="35"/>
  <c r="M174" i="35" s="1"/>
  <c r="M173" i="35" s="1"/>
  <c r="K175" i="35"/>
  <c r="J175" i="35"/>
  <c r="H175" i="35"/>
  <c r="H174" i="35" s="1"/>
  <c r="G175" i="35"/>
  <c r="E175" i="35"/>
  <c r="D175" i="35"/>
  <c r="D174" i="35" s="1"/>
  <c r="D173" i="35" s="1"/>
  <c r="J174" i="35"/>
  <c r="J173" i="35" s="1"/>
  <c r="O172" i="35"/>
  <c r="L172" i="35"/>
  <c r="I172" i="35"/>
  <c r="C172" i="35" s="1"/>
  <c r="F172" i="35"/>
  <c r="O171" i="35"/>
  <c r="L171" i="35"/>
  <c r="I171" i="35"/>
  <c r="F171" i="35"/>
  <c r="O170" i="35"/>
  <c r="L170" i="35"/>
  <c r="I170" i="35"/>
  <c r="F170" i="35"/>
  <c r="O169" i="35"/>
  <c r="L169" i="35"/>
  <c r="I169" i="35"/>
  <c r="F169" i="35"/>
  <c r="O168" i="35"/>
  <c r="O166" i="35" s="1"/>
  <c r="O165" i="35" s="1"/>
  <c r="L168" i="35"/>
  <c r="I168" i="35"/>
  <c r="F168" i="35"/>
  <c r="C168" i="35"/>
  <c r="O167" i="35"/>
  <c r="L167" i="35"/>
  <c r="I167" i="35"/>
  <c r="F167" i="35"/>
  <c r="F166" i="35" s="1"/>
  <c r="N166" i="35"/>
  <c r="N165" i="35" s="1"/>
  <c r="M166" i="35"/>
  <c r="M165" i="35" s="1"/>
  <c r="K166" i="35"/>
  <c r="J166" i="35"/>
  <c r="I166" i="35"/>
  <c r="I165" i="35" s="1"/>
  <c r="H166" i="35"/>
  <c r="G166" i="35"/>
  <c r="G165" i="35" s="1"/>
  <c r="E166" i="35"/>
  <c r="E165" i="35" s="1"/>
  <c r="D166" i="35"/>
  <c r="D165" i="35" s="1"/>
  <c r="K165" i="35"/>
  <c r="J165" i="35"/>
  <c r="H165" i="35"/>
  <c r="O164" i="35"/>
  <c r="L164" i="35"/>
  <c r="I164" i="35"/>
  <c r="F164" i="35"/>
  <c r="C164" i="35"/>
  <c r="O163" i="35"/>
  <c r="L163" i="35"/>
  <c r="I163" i="35"/>
  <c r="F163" i="35"/>
  <c r="C163" i="35" s="1"/>
  <c r="O162" i="35"/>
  <c r="L162" i="35"/>
  <c r="I162" i="35"/>
  <c r="F162" i="35"/>
  <c r="C162" i="35" s="1"/>
  <c r="O161" i="35"/>
  <c r="L161" i="35"/>
  <c r="I161" i="35"/>
  <c r="F161" i="35"/>
  <c r="O160" i="35"/>
  <c r="N160" i="35"/>
  <c r="M160" i="35"/>
  <c r="K160" i="35"/>
  <c r="J160" i="35"/>
  <c r="H160" i="35"/>
  <c r="G160" i="35"/>
  <c r="F160" i="35"/>
  <c r="E160" i="35"/>
  <c r="D160" i="35"/>
  <c r="O159" i="35"/>
  <c r="L159" i="35"/>
  <c r="I159" i="35"/>
  <c r="F159" i="35"/>
  <c r="O158" i="35"/>
  <c r="L158" i="35"/>
  <c r="I158" i="35"/>
  <c r="F158" i="35"/>
  <c r="O157" i="35"/>
  <c r="L157" i="35"/>
  <c r="C157" i="35" s="1"/>
  <c r="I157" i="35"/>
  <c r="F157" i="35"/>
  <c r="O156" i="35"/>
  <c r="L156" i="35"/>
  <c r="I156" i="35"/>
  <c r="C156" i="35" s="1"/>
  <c r="F156" i="35"/>
  <c r="O155" i="35"/>
  <c r="L155" i="35"/>
  <c r="I155" i="35"/>
  <c r="F155" i="35"/>
  <c r="O154" i="35"/>
  <c r="L154" i="35"/>
  <c r="I154" i="35"/>
  <c r="F154" i="35"/>
  <c r="O153" i="35"/>
  <c r="L153" i="35"/>
  <c r="I153" i="35"/>
  <c r="F153" i="35"/>
  <c r="O152" i="35"/>
  <c r="O151" i="35" s="1"/>
  <c r="L152" i="35"/>
  <c r="L151" i="35" s="1"/>
  <c r="I152" i="35"/>
  <c r="F152" i="35"/>
  <c r="F151" i="35" s="1"/>
  <c r="C152" i="35"/>
  <c r="N151" i="35"/>
  <c r="M151" i="35"/>
  <c r="K151" i="35"/>
  <c r="J151" i="35"/>
  <c r="H151" i="35"/>
  <c r="G151" i="35"/>
  <c r="E151" i="35"/>
  <c r="D151" i="35"/>
  <c r="O150" i="35"/>
  <c r="L150" i="35"/>
  <c r="I150" i="35"/>
  <c r="F150" i="35"/>
  <c r="O149" i="35"/>
  <c r="L149" i="35"/>
  <c r="I149" i="35"/>
  <c r="F149" i="35"/>
  <c r="O148" i="35"/>
  <c r="L148" i="35"/>
  <c r="I148" i="35"/>
  <c r="F148" i="35"/>
  <c r="C148" i="35" s="1"/>
  <c r="O147" i="35"/>
  <c r="L147" i="35"/>
  <c r="I147" i="35"/>
  <c r="F147" i="35"/>
  <c r="O146" i="35"/>
  <c r="L146" i="35"/>
  <c r="I146" i="35"/>
  <c r="F146" i="35"/>
  <c r="O145" i="35"/>
  <c r="L145" i="35"/>
  <c r="L144" i="35" s="1"/>
  <c r="I145" i="35"/>
  <c r="F145" i="35"/>
  <c r="O144" i="35"/>
  <c r="N144" i="35"/>
  <c r="M144" i="35"/>
  <c r="K144" i="35"/>
  <c r="J144" i="35"/>
  <c r="H144" i="35"/>
  <c r="G144" i="35"/>
  <c r="E144" i="35"/>
  <c r="D144" i="35"/>
  <c r="O143" i="35"/>
  <c r="L143" i="35"/>
  <c r="I143" i="35"/>
  <c r="F143" i="35"/>
  <c r="O142" i="35"/>
  <c r="L142" i="35"/>
  <c r="L141" i="35" s="1"/>
  <c r="I142" i="35"/>
  <c r="I141" i="35" s="1"/>
  <c r="F142" i="35"/>
  <c r="O141" i="35"/>
  <c r="N141" i="35"/>
  <c r="M141" i="35"/>
  <c r="K141" i="35"/>
  <c r="J141" i="35"/>
  <c r="J130" i="35" s="1"/>
  <c r="H141" i="35"/>
  <c r="G141" i="35"/>
  <c r="F141" i="35"/>
  <c r="E141" i="35"/>
  <c r="D141" i="35"/>
  <c r="O140" i="35"/>
  <c r="L140" i="35"/>
  <c r="I140" i="35"/>
  <c r="F140" i="35"/>
  <c r="C140" i="35" s="1"/>
  <c r="O139" i="35"/>
  <c r="L139" i="35"/>
  <c r="I139" i="35"/>
  <c r="F139" i="35"/>
  <c r="O138" i="35"/>
  <c r="L138" i="35"/>
  <c r="I138" i="35"/>
  <c r="F138" i="35"/>
  <c r="O137" i="35"/>
  <c r="L137" i="35"/>
  <c r="C137" i="35" s="1"/>
  <c r="I137" i="35"/>
  <c r="I136" i="35" s="1"/>
  <c r="F137" i="35"/>
  <c r="O136" i="35"/>
  <c r="N136" i="35"/>
  <c r="M136" i="35"/>
  <c r="M130" i="35" s="1"/>
  <c r="K136" i="35"/>
  <c r="J136" i="35"/>
  <c r="H136" i="35"/>
  <c r="G136" i="35"/>
  <c r="G130" i="35" s="1"/>
  <c r="E136" i="35"/>
  <c r="D136" i="35"/>
  <c r="O135" i="35"/>
  <c r="L135" i="35"/>
  <c r="I135" i="35"/>
  <c r="F135" i="35"/>
  <c r="O134" i="35"/>
  <c r="L134" i="35"/>
  <c r="I134" i="35"/>
  <c r="F134" i="35"/>
  <c r="O133" i="35"/>
  <c r="L133" i="35"/>
  <c r="I133" i="35"/>
  <c r="F133" i="35"/>
  <c r="O132" i="35"/>
  <c r="O131" i="35" s="1"/>
  <c r="O130" i="35" s="1"/>
  <c r="L132" i="35"/>
  <c r="L131" i="35" s="1"/>
  <c r="I132" i="35"/>
  <c r="F132" i="35"/>
  <c r="F131" i="35" s="1"/>
  <c r="C132" i="35"/>
  <c r="N131" i="35"/>
  <c r="M131" i="35"/>
  <c r="K131" i="35"/>
  <c r="J131" i="35"/>
  <c r="H131" i="35"/>
  <c r="G131" i="35"/>
  <c r="E131" i="35"/>
  <c r="E130" i="35" s="1"/>
  <c r="D131" i="35"/>
  <c r="D130" i="35" s="1"/>
  <c r="O129" i="35"/>
  <c r="L129" i="35"/>
  <c r="L128" i="35" s="1"/>
  <c r="I129" i="35"/>
  <c r="F129" i="35"/>
  <c r="O128" i="35"/>
  <c r="N128" i="35"/>
  <c r="M128" i="35"/>
  <c r="K128" i="35"/>
  <c r="J128" i="35"/>
  <c r="I128" i="35"/>
  <c r="H128" i="35"/>
  <c r="G128" i="35"/>
  <c r="F128" i="35"/>
  <c r="E128" i="35"/>
  <c r="D128" i="35"/>
  <c r="O127" i="35"/>
  <c r="L127" i="35"/>
  <c r="I127" i="35"/>
  <c r="F127" i="35"/>
  <c r="O126" i="35"/>
  <c r="L126" i="35"/>
  <c r="I126" i="35"/>
  <c r="F126" i="35"/>
  <c r="O125" i="35"/>
  <c r="L125" i="35"/>
  <c r="C125" i="35" s="1"/>
  <c r="I125" i="35"/>
  <c r="F125" i="35"/>
  <c r="O124" i="35"/>
  <c r="L124" i="35"/>
  <c r="I124" i="35"/>
  <c r="F124" i="35"/>
  <c r="C124" i="35" s="1"/>
  <c r="O123" i="35"/>
  <c r="L123" i="35"/>
  <c r="I123" i="35"/>
  <c r="F123" i="35"/>
  <c r="N122" i="35"/>
  <c r="M122" i="35"/>
  <c r="K122" i="35"/>
  <c r="J122" i="35"/>
  <c r="I122" i="35"/>
  <c r="H122" i="35"/>
  <c r="G122" i="35"/>
  <c r="E122" i="35"/>
  <c r="D122" i="35"/>
  <c r="O121" i="35"/>
  <c r="L121" i="35"/>
  <c r="I121" i="35"/>
  <c r="F121" i="35"/>
  <c r="O120" i="35"/>
  <c r="O116" i="35" s="1"/>
  <c r="L120" i="35"/>
  <c r="I120" i="35"/>
  <c r="F120" i="35"/>
  <c r="C120" i="35" s="1"/>
  <c r="O119" i="35"/>
  <c r="L119" i="35"/>
  <c r="I119" i="35"/>
  <c r="F119" i="35"/>
  <c r="O118" i="35"/>
  <c r="L118" i="35"/>
  <c r="I118" i="35"/>
  <c r="F118" i="35"/>
  <c r="O117" i="35"/>
  <c r="L117" i="35"/>
  <c r="I117" i="35"/>
  <c r="F117" i="35"/>
  <c r="N116" i="35"/>
  <c r="M116" i="35"/>
  <c r="K116" i="35"/>
  <c r="J116" i="35"/>
  <c r="H116" i="35"/>
  <c r="G116" i="35"/>
  <c r="E116" i="35"/>
  <c r="D116" i="35"/>
  <c r="O115" i="35"/>
  <c r="L115" i="35"/>
  <c r="I115" i="35"/>
  <c r="F115" i="35"/>
  <c r="O114" i="35"/>
  <c r="L114" i="35"/>
  <c r="I114" i="35"/>
  <c r="F114" i="35"/>
  <c r="O113" i="35"/>
  <c r="L113" i="35"/>
  <c r="L112" i="35" s="1"/>
  <c r="I113" i="35"/>
  <c r="F113" i="35"/>
  <c r="O112" i="35"/>
  <c r="N112" i="35"/>
  <c r="M112" i="35"/>
  <c r="K112" i="35"/>
  <c r="J112" i="35"/>
  <c r="H112" i="35"/>
  <c r="G112" i="35"/>
  <c r="E112" i="35"/>
  <c r="D112" i="35"/>
  <c r="O111" i="35"/>
  <c r="L111" i="35"/>
  <c r="I111" i="35"/>
  <c r="F111" i="35"/>
  <c r="O110" i="35"/>
  <c r="L110" i="35"/>
  <c r="I110" i="35"/>
  <c r="F110" i="35"/>
  <c r="O109" i="35"/>
  <c r="L109" i="35"/>
  <c r="I109" i="35"/>
  <c r="F109" i="35"/>
  <c r="O108" i="35"/>
  <c r="L108" i="35"/>
  <c r="I108" i="35"/>
  <c r="F108" i="35"/>
  <c r="C108" i="35"/>
  <c r="O107" i="35"/>
  <c r="L107" i="35"/>
  <c r="I107" i="35"/>
  <c r="F107" i="35"/>
  <c r="C107" i="35" s="1"/>
  <c r="O106" i="35"/>
  <c r="L106" i="35"/>
  <c r="I106" i="35"/>
  <c r="F106" i="35"/>
  <c r="C106" i="35" s="1"/>
  <c r="O105" i="35"/>
  <c r="L105" i="35"/>
  <c r="I105" i="35"/>
  <c r="F105" i="35"/>
  <c r="O104" i="35"/>
  <c r="L104" i="35"/>
  <c r="I104" i="35"/>
  <c r="F104" i="35"/>
  <c r="F103" i="35" s="1"/>
  <c r="N103" i="35"/>
  <c r="M103" i="35"/>
  <c r="L103" i="35"/>
  <c r="K103" i="35"/>
  <c r="J103" i="35"/>
  <c r="H103" i="35"/>
  <c r="G103" i="35"/>
  <c r="E103" i="35"/>
  <c r="D103" i="35"/>
  <c r="O102" i="35"/>
  <c r="L102" i="35"/>
  <c r="I102" i="35"/>
  <c r="F102" i="35"/>
  <c r="O101" i="35"/>
  <c r="L101" i="35"/>
  <c r="C101" i="35" s="1"/>
  <c r="I101" i="35"/>
  <c r="F101" i="35"/>
  <c r="O100" i="35"/>
  <c r="L100" i="35"/>
  <c r="I100" i="35"/>
  <c r="F100" i="35"/>
  <c r="C100" i="35" s="1"/>
  <c r="O99" i="35"/>
  <c r="L99" i="35"/>
  <c r="I99" i="35"/>
  <c r="F99" i="35"/>
  <c r="O98" i="35"/>
  <c r="L98" i="35"/>
  <c r="I98" i="35"/>
  <c r="F98" i="35"/>
  <c r="O97" i="35"/>
  <c r="L97" i="35"/>
  <c r="I97" i="35"/>
  <c r="F97" i="35"/>
  <c r="O96" i="35"/>
  <c r="O95" i="35" s="1"/>
  <c r="L96" i="35"/>
  <c r="L95" i="35" s="1"/>
  <c r="I96" i="35"/>
  <c r="F96" i="35"/>
  <c r="F95" i="35" s="1"/>
  <c r="C96" i="35"/>
  <c r="N95" i="35"/>
  <c r="M95" i="35"/>
  <c r="K95" i="35"/>
  <c r="J95" i="35"/>
  <c r="H95" i="35"/>
  <c r="G95" i="35"/>
  <c r="E95" i="35"/>
  <c r="D95" i="35"/>
  <c r="O94" i="35"/>
  <c r="L94" i="35"/>
  <c r="I94" i="35"/>
  <c r="F94" i="35"/>
  <c r="O93" i="35"/>
  <c r="L93" i="35"/>
  <c r="I93" i="35"/>
  <c r="F93" i="35"/>
  <c r="O92" i="35"/>
  <c r="L92" i="35"/>
  <c r="I92" i="35"/>
  <c r="F92" i="35"/>
  <c r="C92" i="35" s="1"/>
  <c r="O91" i="35"/>
  <c r="L91" i="35"/>
  <c r="I91" i="35"/>
  <c r="F91" i="35"/>
  <c r="O90" i="35"/>
  <c r="L90" i="35"/>
  <c r="L89" i="35" s="1"/>
  <c r="I90" i="35"/>
  <c r="F90" i="35"/>
  <c r="N89" i="35"/>
  <c r="M89" i="35"/>
  <c r="M83" i="35" s="1"/>
  <c r="K89" i="35"/>
  <c r="J89" i="35"/>
  <c r="H89" i="35"/>
  <c r="G89" i="35"/>
  <c r="F89" i="35"/>
  <c r="E89" i="35"/>
  <c r="D89" i="35"/>
  <c r="O88" i="35"/>
  <c r="O84" i="35" s="1"/>
  <c r="L88" i="35"/>
  <c r="I88" i="35"/>
  <c r="F88" i="35"/>
  <c r="C88" i="35"/>
  <c r="O87" i="35"/>
  <c r="L87" i="35"/>
  <c r="I87" i="35"/>
  <c r="F87" i="35"/>
  <c r="C87" i="35" s="1"/>
  <c r="O86" i="35"/>
  <c r="L86" i="35"/>
  <c r="I86" i="35"/>
  <c r="F86" i="35"/>
  <c r="C86" i="35" s="1"/>
  <c r="O85" i="35"/>
  <c r="L85" i="35"/>
  <c r="I85" i="35"/>
  <c r="F85" i="35"/>
  <c r="N84" i="35"/>
  <c r="M84" i="35"/>
  <c r="K84" i="35"/>
  <c r="K83" i="35" s="1"/>
  <c r="J84" i="35"/>
  <c r="H84" i="35"/>
  <c r="G84" i="35"/>
  <c r="E84" i="35"/>
  <c r="D84" i="35"/>
  <c r="H83" i="35"/>
  <c r="D83" i="35"/>
  <c r="O82" i="35"/>
  <c r="L82" i="35"/>
  <c r="I82" i="35"/>
  <c r="F82" i="35"/>
  <c r="O81" i="35"/>
  <c r="L81" i="35"/>
  <c r="L80" i="35" s="1"/>
  <c r="I81" i="35"/>
  <c r="F81" i="35"/>
  <c r="O80" i="35"/>
  <c r="N80" i="35"/>
  <c r="M80" i="35"/>
  <c r="K80" i="35"/>
  <c r="K76" i="35" s="1"/>
  <c r="J80" i="35"/>
  <c r="H80" i="35"/>
  <c r="G80" i="35"/>
  <c r="F80" i="35"/>
  <c r="E80" i="35"/>
  <c r="E76" i="35" s="1"/>
  <c r="D80" i="35"/>
  <c r="O79" i="35"/>
  <c r="L79" i="35"/>
  <c r="I79" i="35"/>
  <c r="F79" i="35"/>
  <c r="O78" i="35"/>
  <c r="L78" i="35"/>
  <c r="L77" i="35" s="1"/>
  <c r="I78" i="35"/>
  <c r="I77" i="35" s="1"/>
  <c r="F78" i="35"/>
  <c r="O77" i="35"/>
  <c r="N77" i="35"/>
  <c r="N76" i="35" s="1"/>
  <c r="M77" i="35"/>
  <c r="M76" i="35" s="1"/>
  <c r="K77" i="35"/>
  <c r="J77" i="35"/>
  <c r="H77" i="35"/>
  <c r="G77" i="35"/>
  <c r="F77" i="35"/>
  <c r="E77" i="35"/>
  <c r="D77" i="35"/>
  <c r="D76" i="35" s="1"/>
  <c r="O76" i="35"/>
  <c r="H76" i="35"/>
  <c r="G76" i="35"/>
  <c r="O74" i="35"/>
  <c r="L74" i="35"/>
  <c r="I74" i="35"/>
  <c r="F74" i="35"/>
  <c r="O73" i="35"/>
  <c r="L73" i="35"/>
  <c r="I73" i="35"/>
  <c r="F73" i="35"/>
  <c r="O72" i="35"/>
  <c r="O69" i="35" s="1"/>
  <c r="L72" i="35"/>
  <c r="I72" i="35"/>
  <c r="F72" i="35"/>
  <c r="C72" i="35"/>
  <c r="O71" i="35"/>
  <c r="L71" i="35"/>
  <c r="I71" i="35"/>
  <c r="F71" i="35"/>
  <c r="C71" i="35" s="1"/>
  <c r="O70" i="35"/>
  <c r="L70" i="35"/>
  <c r="I70" i="35"/>
  <c r="I69" i="35" s="1"/>
  <c r="F70" i="35"/>
  <c r="N69" i="35"/>
  <c r="N67" i="35" s="1"/>
  <c r="M69" i="35"/>
  <c r="K69" i="35"/>
  <c r="K67" i="35" s="1"/>
  <c r="J69" i="35"/>
  <c r="J67" i="35" s="1"/>
  <c r="H69" i="35"/>
  <c r="G69" i="35"/>
  <c r="G67" i="35" s="1"/>
  <c r="E69" i="35"/>
  <c r="E67" i="35" s="1"/>
  <c r="D69" i="35"/>
  <c r="D67" i="35" s="1"/>
  <c r="O68" i="35"/>
  <c r="L68" i="35"/>
  <c r="I68" i="35"/>
  <c r="F68" i="35"/>
  <c r="C68" i="35" s="1"/>
  <c r="M67" i="35"/>
  <c r="H67" i="35"/>
  <c r="O66" i="35"/>
  <c r="L66" i="35"/>
  <c r="I66" i="35"/>
  <c r="F66" i="35"/>
  <c r="O65" i="35"/>
  <c r="L65" i="35"/>
  <c r="C65" i="35" s="1"/>
  <c r="I65" i="35"/>
  <c r="F65" i="35"/>
  <c r="O64" i="35"/>
  <c r="L64" i="35"/>
  <c r="I64" i="35"/>
  <c r="F64" i="35"/>
  <c r="O63" i="35"/>
  <c r="L63" i="35"/>
  <c r="I63" i="35"/>
  <c r="F63" i="35"/>
  <c r="O62" i="35"/>
  <c r="L62" i="35"/>
  <c r="I62" i="35"/>
  <c r="F62" i="35"/>
  <c r="O61" i="35"/>
  <c r="L61" i="35"/>
  <c r="I61" i="35"/>
  <c r="F61" i="35"/>
  <c r="O60" i="35"/>
  <c r="O58" i="35" s="1"/>
  <c r="L60" i="35"/>
  <c r="I60" i="35"/>
  <c r="F60" i="35"/>
  <c r="C60" i="35"/>
  <c r="O59" i="35"/>
  <c r="L59" i="35"/>
  <c r="I59" i="35"/>
  <c r="F59" i="35"/>
  <c r="F58" i="35" s="1"/>
  <c r="N58" i="35"/>
  <c r="M58" i="35"/>
  <c r="K58" i="35"/>
  <c r="J58" i="35"/>
  <c r="I58" i="35"/>
  <c r="H58" i="35"/>
  <c r="G58" i="35"/>
  <c r="E58" i="35"/>
  <c r="E54" i="35" s="1"/>
  <c r="E53" i="35" s="1"/>
  <c r="D58" i="35"/>
  <c r="O57" i="35"/>
  <c r="L57" i="35"/>
  <c r="I57" i="35"/>
  <c r="F57" i="35"/>
  <c r="O56" i="35"/>
  <c r="O55" i="35" s="1"/>
  <c r="L56" i="35"/>
  <c r="I56" i="35"/>
  <c r="I55" i="35" s="1"/>
  <c r="I54" i="35" s="1"/>
  <c r="F56" i="35"/>
  <c r="F55" i="35" s="1"/>
  <c r="N55" i="35"/>
  <c r="M55" i="35"/>
  <c r="M54" i="35" s="1"/>
  <c r="M53" i="35" s="1"/>
  <c r="L55" i="35"/>
  <c r="K55" i="35"/>
  <c r="K54" i="35" s="1"/>
  <c r="J55" i="35"/>
  <c r="H55" i="35"/>
  <c r="H54" i="35" s="1"/>
  <c r="H53" i="35" s="1"/>
  <c r="G55" i="35"/>
  <c r="E55" i="35"/>
  <c r="D55" i="35"/>
  <c r="D54" i="35" s="1"/>
  <c r="N54" i="35"/>
  <c r="J54" i="35"/>
  <c r="G54" i="35"/>
  <c r="O47" i="35"/>
  <c r="C47" i="35" s="1"/>
  <c r="O46" i="35"/>
  <c r="C46" i="35" s="1"/>
  <c r="N45" i="35"/>
  <c r="M45" i="35"/>
  <c r="L44" i="35"/>
  <c r="I44" i="35"/>
  <c r="F44" i="35"/>
  <c r="F43" i="35" s="1"/>
  <c r="L43" i="35"/>
  <c r="K43" i="35"/>
  <c r="J43" i="35"/>
  <c r="H43" i="35"/>
  <c r="G43" i="35"/>
  <c r="E43" i="35"/>
  <c r="D43" i="35"/>
  <c r="F42" i="35"/>
  <c r="C42" i="35" s="1"/>
  <c r="F41" i="35"/>
  <c r="C41" i="35" s="1"/>
  <c r="E41" i="35"/>
  <c r="D41" i="35"/>
  <c r="L40" i="35"/>
  <c r="C40" i="35"/>
  <c r="L39" i="35"/>
  <c r="C39" i="35" s="1"/>
  <c r="L38" i="35"/>
  <c r="C38" i="35" s="1"/>
  <c r="L37" i="35"/>
  <c r="C37" i="35" s="1"/>
  <c r="K36" i="35"/>
  <c r="J36" i="35"/>
  <c r="L35" i="35"/>
  <c r="C35" i="35" s="1"/>
  <c r="L34" i="35"/>
  <c r="C34" i="35" s="1"/>
  <c r="K33" i="35"/>
  <c r="J33" i="35"/>
  <c r="L32" i="35"/>
  <c r="L31" i="35" s="1"/>
  <c r="C32" i="35"/>
  <c r="K31" i="35"/>
  <c r="K26" i="35" s="1"/>
  <c r="J31" i="35"/>
  <c r="L30" i="35"/>
  <c r="C30" i="35" s="1"/>
  <c r="L29" i="35"/>
  <c r="C29" i="35"/>
  <c r="L28" i="35"/>
  <c r="C28" i="35" s="1"/>
  <c r="K27" i="35"/>
  <c r="J27" i="35"/>
  <c r="F25" i="35"/>
  <c r="C25" i="35"/>
  <c r="I24" i="35"/>
  <c r="E24" i="35"/>
  <c r="O23" i="35"/>
  <c r="L23" i="35"/>
  <c r="I23" i="35"/>
  <c r="F23" i="35"/>
  <c r="O22" i="35"/>
  <c r="L22" i="35"/>
  <c r="I22" i="35"/>
  <c r="I21" i="35" s="1"/>
  <c r="F22" i="35"/>
  <c r="O21" i="35"/>
  <c r="O289" i="35" s="1"/>
  <c r="N21" i="35"/>
  <c r="M21" i="35"/>
  <c r="M289" i="35" s="1"/>
  <c r="M288" i="35" s="1"/>
  <c r="K21" i="35"/>
  <c r="K289" i="35" s="1"/>
  <c r="K288" i="35" s="1"/>
  <c r="J21" i="35"/>
  <c r="H21" i="35"/>
  <c r="H289" i="35" s="1"/>
  <c r="H288" i="35" s="1"/>
  <c r="G21" i="35"/>
  <c r="G289" i="35" s="1"/>
  <c r="G288" i="35" s="1"/>
  <c r="F21" i="35"/>
  <c r="E21" i="35"/>
  <c r="E289" i="35" s="1"/>
  <c r="E288" i="35" s="1"/>
  <c r="D21" i="35"/>
  <c r="D289" i="35" s="1"/>
  <c r="D288" i="35" s="1"/>
  <c r="M20" i="35"/>
  <c r="H20" i="35"/>
  <c r="Q121" i="34"/>
  <c r="P121" i="34"/>
  <c r="O121" i="34"/>
  <c r="N121" i="34"/>
  <c r="M121" i="34"/>
  <c r="L121" i="34"/>
  <c r="K121" i="34"/>
  <c r="J121" i="34"/>
  <c r="I121" i="34"/>
  <c r="R117" i="34"/>
  <c r="R116" i="34"/>
  <c r="R107" i="34"/>
  <c r="R106" i="34"/>
  <c r="H92" i="34"/>
  <c r="H121" i="34" s="1"/>
  <c r="G92" i="34"/>
  <c r="G121" i="34" s="1"/>
  <c r="F92" i="34"/>
  <c r="F121" i="34" s="1"/>
  <c r="E92" i="34"/>
  <c r="D92" i="34"/>
  <c r="A92" i="34"/>
  <c r="R77" i="34"/>
  <c r="R76" i="34"/>
  <c r="E76" i="34"/>
  <c r="E121" i="34" s="1"/>
  <c r="D76" i="34"/>
  <c r="D9" i="34" s="1"/>
  <c r="Q68" i="34"/>
  <c r="P68" i="34"/>
  <c r="O68" i="34"/>
  <c r="N68" i="34"/>
  <c r="M68" i="34"/>
  <c r="L68" i="34"/>
  <c r="K68" i="34"/>
  <c r="J68" i="34"/>
  <c r="I68" i="34"/>
  <c r="H68" i="34"/>
  <c r="G68" i="34"/>
  <c r="F68" i="34"/>
  <c r="E68" i="34"/>
  <c r="J66" i="34"/>
  <c r="I66" i="34"/>
  <c r="H66" i="34"/>
  <c r="G66" i="34"/>
  <c r="F66" i="34"/>
  <c r="D66" i="34"/>
  <c r="E66" i="34" s="1"/>
  <c r="G63" i="34"/>
  <c r="A63" i="34"/>
  <c r="P64" i="34" s="1"/>
  <c r="N62" i="34"/>
  <c r="M62" i="34"/>
  <c r="L62" i="34"/>
  <c r="K62" i="34"/>
  <c r="J62" i="34"/>
  <c r="I62" i="34"/>
  <c r="H62" i="34"/>
  <c r="G62" i="34"/>
  <c r="F62" i="34"/>
  <c r="E62" i="34"/>
  <c r="D62" i="34" s="1"/>
  <c r="O60" i="34"/>
  <c r="N60" i="34"/>
  <c r="M60" i="34"/>
  <c r="L60" i="34"/>
  <c r="K60" i="34"/>
  <c r="J60" i="34"/>
  <c r="I60" i="34"/>
  <c r="H60" i="34"/>
  <c r="G60" i="34"/>
  <c r="F60" i="34"/>
  <c r="E60" i="34"/>
  <c r="D60" i="34"/>
  <c r="N58" i="34"/>
  <c r="M58" i="34"/>
  <c r="L58" i="34"/>
  <c r="K58" i="34"/>
  <c r="J58" i="34"/>
  <c r="I58" i="34"/>
  <c r="H58" i="34"/>
  <c r="G58" i="34"/>
  <c r="F58" i="34"/>
  <c r="E58" i="34"/>
  <c r="D58" i="34" s="1"/>
  <c r="O56" i="34"/>
  <c r="N56" i="34"/>
  <c r="M56" i="34"/>
  <c r="L56" i="34"/>
  <c r="K56" i="34"/>
  <c r="J56" i="34"/>
  <c r="I56" i="34"/>
  <c r="H56" i="34"/>
  <c r="G56" i="34"/>
  <c r="F56" i="34"/>
  <c r="D56" i="34"/>
  <c r="E56" i="34" s="1"/>
  <c r="A53" i="34"/>
  <c r="N54" i="34" s="1"/>
  <c r="P52" i="34"/>
  <c r="O52" i="34"/>
  <c r="N52" i="34"/>
  <c r="M52" i="34"/>
  <c r="L52" i="34"/>
  <c r="K52" i="34"/>
  <c r="J52" i="34"/>
  <c r="I52" i="34"/>
  <c r="H52" i="34"/>
  <c r="G52" i="34"/>
  <c r="E52" i="34"/>
  <c r="F52" i="34" s="1"/>
  <c r="O50" i="34"/>
  <c r="N50" i="34"/>
  <c r="M50" i="34"/>
  <c r="L50" i="34"/>
  <c r="K50" i="34"/>
  <c r="J50" i="34"/>
  <c r="I50" i="34"/>
  <c r="H50" i="34"/>
  <c r="G50" i="34"/>
  <c r="F50" i="34"/>
  <c r="E50" i="34" s="1"/>
  <c r="O48" i="34"/>
  <c r="N48" i="34"/>
  <c r="M48" i="34"/>
  <c r="L48" i="34"/>
  <c r="K48" i="34"/>
  <c r="J48" i="34"/>
  <c r="I48" i="34"/>
  <c r="H48" i="34"/>
  <c r="G48" i="34"/>
  <c r="F48" i="34"/>
  <c r="E48" i="34" s="1"/>
  <c r="O46" i="34"/>
  <c r="N46" i="34"/>
  <c r="M46" i="34"/>
  <c r="L46" i="34"/>
  <c r="K46" i="34"/>
  <c r="J46" i="34"/>
  <c r="I46" i="34"/>
  <c r="H46" i="34"/>
  <c r="G46" i="34"/>
  <c r="F46" i="34"/>
  <c r="D46" i="34"/>
  <c r="E46" i="34" s="1"/>
  <c r="A43" i="34"/>
  <c r="O44" i="34" s="1"/>
  <c r="P42" i="34"/>
  <c r="O42" i="34"/>
  <c r="N42" i="34"/>
  <c r="M42" i="34"/>
  <c r="L42" i="34"/>
  <c r="K42" i="34"/>
  <c r="J42" i="34"/>
  <c r="I42" i="34"/>
  <c r="H42" i="34"/>
  <c r="G42" i="34"/>
  <c r="E42" i="34"/>
  <c r="F42" i="34" s="1"/>
  <c r="D42" i="34"/>
  <c r="A39" i="34"/>
  <c r="N40" i="34" s="1"/>
  <c r="P38" i="34"/>
  <c r="O38" i="34"/>
  <c r="N38" i="34"/>
  <c r="M38" i="34"/>
  <c r="L38" i="34"/>
  <c r="K38" i="34"/>
  <c r="J38" i="34"/>
  <c r="I38" i="34"/>
  <c r="H38" i="34"/>
  <c r="G38" i="34"/>
  <c r="D38" i="34"/>
  <c r="E38" i="34" s="1"/>
  <c r="F38" i="34" s="1"/>
  <c r="P36" i="34"/>
  <c r="O36" i="34"/>
  <c r="N36" i="34"/>
  <c r="L36" i="34"/>
  <c r="K36" i="34"/>
  <c r="J36" i="34"/>
  <c r="I36" i="34"/>
  <c r="H36" i="34"/>
  <c r="G36" i="34"/>
  <c r="E36" i="34"/>
  <c r="F36" i="34" s="1"/>
  <c r="P34" i="34"/>
  <c r="O34" i="34"/>
  <c r="N34" i="34"/>
  <c r="M34" i="34"/>
  <c r="L34" i="34"/>
  <c r="K34" i="34"/>
  <c r="J34" i="34"/>
  <c r="I34" i="34"/>
  <c r="H34" i="34"/>
  <c r="G34" i="34"/>
  <c r="E34" i="34"/>
  <c r="F34" i="34" s="1"/>
  <c r="Q32" i="34"/>
  <c r="P32" i="34"/>
  <c r="O32" i="34"/>
  <c r="N32" i="34"/>
  <c r="M32" i="34"/>
  <c r="L32" i="34"/>
  <c r="K32" i="34"/>
  <c r="J32" i="34"/>
  <c r="I32" i="34"/>
  <c r="H32" i="34"/>
  <c r="F32" i="34"/>
  <c r="G32" i="34" s="1"/>
  <c r="Q30" i="34"/>
  <c r="P30" i="34"/>
  <c r="O30" i="34"/>
  <c r="N30" i="34"/>
  <c r="M30" i="34"/>
  <c r="L30" i="34"/>
  <c r="K30" i="34"/>
  <c r="J30" i="34"/>
  <c r="I30" i="34"/>
  <c r="H30" i="34"/>
  <c r="E30" i="34"/>
  <c r="F30" i="34" s="1"/>
  <c r="G30" i="34" s="1"/>
  <c r="Q28" i="34"/>
  <c r="P28" i="34"/>
  <c r="O28" i="34"/>
  <c r="N28" i="34"/>
  <c r="M28" i="34"/>
  <c r="L28" i="34"/>
  <c r="K28" i="34"/>
  <c r="J28" i="34"/>
  <c r="I28" i="34"/>
  <c r="H28" i="34"/>
  <c r="F28" i="34"/>
  <c r="G28" i="34" s="1"/>
  <c r="R27" i="34"/>
  <c r="O26" i="34"/>
  <c r="N26" i="34"/>
  <c r="M26" i="34"/>
  <c r="L26" i="34"/>
  <c r="K26" i="34"/>
  <c r="J26" i="34"/>
  <c r="I26" i="34"/>
  <c r="H26" i="34"/>
  <c r="G26" i="34"/>
  <c r="F26" i="34"/>
  <c r="E26" i="34" s="1"/>
  <c r="O24" i="34"/>
  <c r="N24" i="34"/>
  <c r="M24" i="34"/>
  <c r="L24" i="34"/>
  <c r="K24" i="34"/>
  <c r="J24" i="34"/>
  <c r="I24" i="34"/>
  <c r="H24" i="34"/>
  <c r="G24" i="34"/>
  <c r="F24" i="34"/>
  <c r="E24" i="34" s="1"/>
  <c r="P22" i="34"/>
  <c r="O22" i="34"/>
  <c r="N22" i="34"/>
  <c r="M22" i="34"/>
  <c r="L22" i="34"/>
  <c r="K22" i="34"/>
  <c r="J22" i="34"/>
  <c r="I22" i="34"/>
  <c r="H22" i="34"/>
  <c r="G22" i="34"/>
  <c r="F22" i="34" s="1"/>
  <c r="Q20" i="34"/>
  <c r="P20" i="34"/>
  <c r="O20" i="34"/>
  <c r="N20" i="34"/>
  <c r="M20" i="34"/>
  <c r="L20" i="34"/>
  <c r="K20" i="34"/>
  <c r="J20" i="34"/>
  <c r="I20" i="34"/>
  <c r="H20" i="34"/>
  <c r="G20" i="34"/>
  <c r="E20" i="34"/>
  <c r="F20" i="34" s="1"/>
  <c r="R19" i="34"/>
  <c r="R121" i="34" s="1"/>
  <c r="A17" i="34"/>
  <c r="N18" i="34" s="1"/>
  <c r="R13" i="34"/>
  <c r="Q13" i="34"/>
  <c r="P13" i="34"/>
  <c r="O13" i="34"/>
  <c r="N13" i="34"/>
  <c r="M13" i="34"/>
  <c r="L13" i="34"/>
  <c r="K13" i="34"/>
  <c r="J13" i="34"/>
  <c r="I13" i="34"/>
  <c r="H13" i="34"/>
  <c r="G13" i="34"/>
  <c r="F13" i="34"/>
  <c r="E13" i="34"/>
  <c r="D13" i="34"/>
  <c r="O10" i="34"/>
  <c r="R9" i="34"/>
  <c r="R10" i="34" s="1"/>
  <c r="Q9" i="34"/>
  <c r="Q10" i="34" s="1"/>
  <c r="P9" i="34"/>
  <c r="O9" i="34"/>
  <c r="N9" i="34"/>
  <c r="N10" i="34" s="1"/>
  <c r="M9" i="34"/>
  <c r="M10" i="34" s="1"/>
  <c r="L9" i="34"/>
  <c r="K9" i="34"/>
  <c r="K10" i="34" s="1"/>
  <c r="J9" i="34"/>
  <c r="J10" i="34" s="1"/>
  <c r="I9" i="34"/>
  <c r="I10" i="34" s="1"/>
  <c r="H9" i="34"/>
  <c r="H10" i="34" s="1"/>
  <c r="F9" i="34"/>
  <c r="F10" i="34" s="1"/>
  <c r="E9" i="34"/>
  <c r="E10" i="34" s="1"/>
  <c r="O298" i="33"/>
  <c r="L298" i="33"/>
  <c r="I298" i="33"/>
  <c r="F298" i="33"/>
  <c r="O297" i="33"/>
  <c r="L297" i="33"/>
  <c r="I297" i="33"/>
  <c r="F297" i="33"/>
  <c r="O296" i="33"/>
  <c r="L296" i="33"/>
  <c r="I296" i="33"/>
  <c r="F296" i="33"/>
  <c r="O295" i="33"/>
  <c r="L295" i="33"/>
  <c r="I295" i="33"/>
  <c r="F295" i="33"/>
  <c r="C295" i="33"/>
  <c r="O294" i="33"/>
  <c r="L294" i="33"/>
  <c r="I294" i="33"/>
  <c r="F294" i="33"/>
  <c r="C294" i="33" s="1"/>
  <c r="O293" i="33"/>
  <c r="L293" i="33"/>
  <c r="I293" i="33"/>
  <c r="F293" i="33"/>
  <c r="O292" i="33"/>
  <c r="L292" i="33"/>
  <c r="I292" i="33"/>
  <c r="F292" i="33"/>
  <c r="C292" i="33" s="1"/>
  <c r="O291" i="33"/>
  <c r="L291" i="33"/>
  <c r="I291" i="33"/>
  <c r="F291" i="33"/>
  <c r="C291" i="33" s="1"/>
  <c r="N290" i="33"/>
  <c r="M290" i="33"/>
  <c r="L290" i="33"/>
  <c r="K290" i="33"/>
  <c r="J290" i="33"/>
  <c r="I290" i="33"/>
  <c r="H290" i="33"/>
  <c r="G290" i="33"/>
  <c r="E290" i="33"/>
  <c r="D290" i="33"/>
  <c r="O285" i="33"/>
  <c r="L285" i="33"/>
  <c r="I285" i="33"/>
  <c r="F285" i="33"/>
  <c r="O284" i="33"/>
  <c r="O283" i="33" s="1"/>
  <c r="L284" i="33"/>
  <c r="I284" i="33"/>
  <c r="I283" i="33" s="1"/>
  <c r="F284" i="33"/>
  <c r="F283" i="33" s="1"/>
  <c r="N283" i="33"/>
  <c r="M283" i="33"/>
  <c r="K283" i="33"/>
  <c r="J283" i="33"/>
  <c r="H283" i="33"/>
  <c r="G283" i="33"/>
  <c r="E283" i="33"/>
  <c r="D283" i="33"/>
  <c r="O282" i="33"/>
  <c r="L282" i="33"/>
  <c r="L281" i="33" s="1"/>
  <c r="I282" i="33"/>
  <c r="I281" i="33" s="1"/>
  <c r="F282" i="33"/>
  <c r="O281" i="33"/>
  <c r="N281" i="33"/>
  <c r="M281" i="33"/>
  <c r="K281" i="33"/>
  <c r="J281" i="33"/>
  <c r="H281" i="33"/>
  <c r="G281" i="33"/>
  <c r="F281" i="33"/>
  <c r="E281" i="33"/>
  <c r="D281" i="33"/>
  <c r="O280" i="33"/>
  <c r="L280" i="33"/>
  <c r="I280" i="33"/>
  <c r="F280" i="33"/>
  <c r="C280" i="33" s="1"/>
  <c r="O279" i="33"/>
  <c r="L279" i="33"/>
  <c r="I279" i="33"/>
  <c r="F279" i="33"/>
  <c r="O278" i="33"/>
  <c r="L278" i="33"/>
  <c r="I278" i="33"/>
  <c r="F278" i="33"/>
  <c r="O277" i="33"/>
  <c r="L277" i="33"/>
  <c r="L276" i="33" s="1"/>
  <c r="I277" i="33"/>
  <c r="I276" i="33" s="1"/>
  <c r="I270" i="33" s="1"/>
  <c r="I269" i="33" s="1"/>
  <c r="F277" i="33"/>
  <c r="O276" i="33"/>
  <c r="N276" i="33"/>
  <c r="M276" i="33"/>
  <c r="K276" i="33"/>
  <c r="J276" i="33"/>
  <c r="H276" i="33"/>
  <c r="G276" i="33"/>
  <c r="E276" i="33"/>
  <c r="D276" i="33"/>
  <c r="O275" i="33"/>
  <c r="L275" i="33"/>
  <c r="I275" i="33"/>
  <c r="F275" i="33"/>
  <c r="O274" i="33"/>
  <c r="L274" i="33"/>
  <c r="I274" i="33"/>
  <c r="F274" i="33"/>
  <c r="O273" i="33"/>
  <c r="L273" i="33"/>
  <c r="L272" i="33" s="1"/>
  <c r="I273" i="33"/>
  <c r="I272" i="33" s="1"/>
  <c r="F273" i="33"/>
  <c r="O272" i="33"/>
  <c r="N272" i="33"/>
  <c r="N270" i="33" s="1"/>
  <c r="N269" i="33" s="1"/>
  <c r="M272" i="33"/>
  <c r="M270" i="33" s="1"/>
  <c r="M269" i="33" s="1"/>
  <c r="K272" i="33"/>
  <c r="J272" i="33"/>
  <c r="H272" i="33"/>
  <c r="G272" i="33"/>
  <c r="F272" i="33"/>
  <c r="E272" i="33"/>
  <c r="D272" i="33"/>
  <c r="D270" i="33" s="1"/>
  <c r="D269" i="33" s="1"/>
  <c r="O271" i="33"/>
  <c r="L271" i="33"/>
  <c r="I271" i="33"/>
  <c r="F271" i="33"/>
  <c r="J270" i="33"/>
  <c r="H270" i="33"/>
  <c r="H269" i="33" s="1"/>
  <c r="E270" i="33"/>
  <c r="E269" i="33" s="1"/>
  <c r="J269" i="33"/>
  <c r="O268" i="33"/>
  <c r="O264" i="33" s="1"/>
  <c r="L268" i="33"/>
  <c r="I268" i="33"/>
  <c r="F268" i="33"/>
  <c r="C268" i="33" s="1"/>
  <c r="O267" i="33"/>
  <c r="L267" i="33"/>
  <c r="I267" i="33"/>
  <c r="F267" i="33"/>
  <c r="O266" i="33"/>
  <c r="L266" i="33"/>
  <c r="I266" i="33"/>
  <c r="F266" i="33"/>
  <c r="O265" i="33"/>
  <c r="L265" i="33"/>
  <c r="L264" i="33" s="1"/>
  <c r="I265" i="33"/>
  <c r="I264" i="33" s="1"/>
  <c r="F265" i="33"/>
  <c r="N264" i="33"/>
  <c r="M264" i="33"/>
  <c r="K264" i="33"/>
  <c r="J264" i="33"/>
  <c r="H264" i="33"/>
  <c r="G264" i="33"/>
  <c r="E264" i="33"/>
  <c r="E259" i="33" s="1"/>
  <c r="D264" i="33"/>
  <c r="D259" i="33" s="1"/>
  <c r="O263" i="33"/>
  <c r="L263" i="33"/>
  <c r="I263" i="33"/>
  <c r="F263" i="33"/>
  <c r="O262" i="33"/>
  <c r="L262" i="33"/>
  <c r="I262" i="33"/>
  <c r="F262" i="33"/>
  <c r="O261" i="33"/>
  <c r="L261" i="33"/>
  <c r="L260" i="33" s="1"/>
  <c r="L259" i="33" s="1"/>
  <c r="I261" i="33"/>
  <c r="I260" i="33" s="1"/>
  <c r="F261" i="33"/>
  <c r="O260" i="33"/>
  <c r="N260" i="33"/>
  <c r="N259" i="33" s="1"/>
  <c r="M260" i="33"/>
  <c r="M259" i="33" s="1"/>
  <c r="K260" i="33"/>
  <c r="J260" i="33"/>
  <c r="H260" i="33"/>
  <c r="G260" i="33"/>
  <c r="E260" i="33"/>
  <c r="D260" i="33"/>
  <c r="H259" i="33"/>
  <c r="O258" i="33"/>
  <c r="L258" i="33"/>
  <c r="I258" i="33"/>
  <c r="F258" i="33"/>
  <c r="O257" i="33"/>
  <c r="L257" i="33"/>
  <c r="I257" i="33"/>
  <c r="F257" i="33"/>
  <c r="O256" i="33"/>
  <c r="L256" i="33"/>
  <c r="I256" i="33"/>
  <c r="C256" i="33" s="1"/>
  <c r="F256" i="33"/>
  <c r="O255" i="33"/>
  <c r="L255" i="33"/>
  <c r="I255" i="33"/>
  <c r="F255" i="33"/>
  <c r="O254" i="33"/>
  <c r="L254" i="33"/>
  <c r="I254" i="33"/>
  <c r="F254" i="33"/>
  <c r="O253" i="33"/>
  <c r="L253" i="33"/>
  <c r="I253" i="33"/>
  <c r="F253" i="33"/>
  <c r="O252" i="33"/>
  <c r="O251" i="33" s="1"/>
  <c r="N252" i="33"/>
  <c r="N251" i="33" s="1"/>
  <c r="M252" i="33"/>
  <c r="K252" i="33"/>
  <c r="K251" i="33" s="1"/>
  <c r="J252" i="33"/>
  <c r="J251" i="33" s="1"/>
  <c r="H252" i="33"/>
  <c r="H251" i="33" s="1"/>
  <c r="G252" i="33"/>
  <c r="G251" i="33" s="1"/>
  <c r="E252" i="33"/>
  <c r="D252" i="33"/>
  <c r="M251" i="33"/>
  <c r="E251" i="33"/>
  <c r="D251" i="33"/>
  <c r="O250" i="33"/>
  <c r="L250" i="33"/>
  <c r="I250" i="33"/>
  <c r="F250" i="33"/>
  <c r="O249" i="33"/>
  <c r="L249" i="33"/>
  <c r="I249" i="33"/>
  <c r="F249" i="33"/>
  <c r="O248" i="33"/>
  <c r="L248" i="33"/>
  <c r="I248" i="33"/>
  <c r="F248" i="33"/>
  <c r="C248" i="33" s="1"/>
  <c r="O247" i="33"/>
  <c r="L247" i="33"/>
  <c r="I247" i="33"/>
  <c r="F247" i="33"/>
  <c r="N246" i="33"/>
  <c r="M246" i="33"/>
  <c r="K246" i="33"/>
  <c r="J246" i="33"/>
  <c r="H246" i="33"/>
  <c r="G246" i="33"/>
  <c r="E246" i="33"/>
  <c r="D246" i="33"/>
  <c r="O245" i="33"/>
  <c r="L245" i="33"/>
  <c r="I245" i="33"/>
  <c r="C245" i="33" s="1"/>
  <c r="F245" i="33"/>
  <c r="O244" i="33"/>
  <c r="L244" i="33"/>
  <c r="I244" i="33"/>
  <c r="F244" i="33"/>
  <c r="O243" i="33"/>
  <c r="L243" i="33"/>
  <c r="I243" i="33"/>
  <c r="F243" i="33"/>
  <c r="O242" i="33"/>
  <c r="L242" i="33"/>
  <c r="I242" i="33"/>
  <c r="F242" i="33"/>
  <c r="O241" i="33"/>
  <c r="L241" i="33"/>
  <c r="I241" i="33"/>
  <c r="C241" i="33" s="1"/>
  <c r="F241" i="33"/>
  <c r="O240" i="33"/>
  <c r="L240" i="33"/>
  <c r="I240" i="33"/>
  <c r="F240" i="33"/>
  <c r="C240" i="33" s="1"/>
  <c r="O239" i="33"/>
  <c r="O238" i="33" s="1"/>
  <c r="L239" i="33"/>
  <c r="I239" i="33"/>
  <c r="I238" i="33" s="1"/>
  <c r="F239" i="33"/>
  <c r="N238" i="33"/>
  <c r="M238" i="33"/>
  <c r="K238" i="33"/>
  <c r="J238" i="33"/>
  <c r="H238" i="33"/>
  <c r="H231" i="33" s="1"/>
  <c r="G238" i="33"/>
  <c r="E238" i="33"/>
  <c r="D238" i="33"/>
  <c r="O237" i="33"/>
  <c r="L237" i="33"/>
  <c r="I237" i="33"/>
  <c r="F237" i="33"/>
  <c r="O236" i="33"/>
  <c r="O235" i="33" s="1"/>
  <c r="L236" i="33"/>
  <c r="I236" i="33"/>
  <c r="F236" i="33"/>
  <c r="F235" i="33" s="1"/>
  <c r="C236" i="33"/>
  <c r="N235" i="33"/>
  <c r="M235" i="33"/>
  <c r="K235" i="33"/>
  <c r="J235" i="33"/>
  <c r="I235" i="33"/>
  <c r="H235" i="33"/>
  <c r="G235" i="33"/>
  <c r="E235" i="33"/>
  <c r="D235" i="33"/>
  <c r="O234" i="33"/>
  <c r="L234" i="33"/>
  <c r="L233" i="33" s="1"/>
  <c r="I234" i="33"/>
  <c r="I233" i="33" s="1"/>
  <c r="F234" i="33"/>
  <c r="O233" i="33"/>
  <c r="N233" i="33"/>
  <c r="M233" i="33"/>
  <c r="K233" i="33"/>
  <c r="J233" i="33"/>
  <c r="H233" i="33"/>
  <c r="G233" i="33"/>
  <c r="G231" i="33" s="1"/>
  <c r="F233" i="33"/>
  <c r="E233" i="33"/>
  <c r="D233" i="33"/>
  <c r="O232" i="33"/>
  <c r="L232" i="33"/>
  <c r="I232" i="33"/>
  <c r="F232" i="33"/>
  <c r="C232" i="33"/>
  <c r="K231" i="33"/>
  <c r="D231" i="33"/>
  <c r="O229" i="33"/>
  <c r="L229" i="33"/>
  <c r="I229" i="33"/>
  <c r="F229" i="33"/>
  <c r="O228" i="33"/>
  <c r="O227" i="33" s="1"/>
  <c r="L228" i="33"/>
  <c r="I228" i="33"/>
  <c r="F228" i="33"/>
  <c r="F227" i="33" s="1"/>
  <c r="N227" i="33"/>
  <c r="M227" i="33"/>
  <c r="L227" i="33"/>
  <c r="K227" i="33"/>
  <c r="J227" i="33"/>
  <c r="I227" i="33"/>
  <c r="H227" i="33"/>
  <c r="G227" i="33"/>
  <c r="E227" i="33"/>
  <c r="D227" i="33"/>
  <c r="O226" i="33"/>
  <c r="L226" i="33"/>
  <c r="I226" i="33"/>
  <c r="F226" i="33"/>
  <c r="O225" i="33"/>
  <c r="L225" i="33"/>
  <c r="I225" i="33"/>
  <c r="F225" i="33"/>
  <c r="O224" i="33"/>
  <c r="O216" i="33" s="1"/>
  <c r="L224" i="33"/>
  <c r="I224" i="33"/>
  <c r="F224" i="33"/>
  <c r="C224" i="33"/>
  <c r="O223" i="33"/>
  <c r="L223" i="33"/>
  <c r="I223" i="33"/>
  <c r="F223" i="33"/>
  <c r="C223" i="33" s="1"/>
  <c r="O222" i="33"/>
  <c r="L222" i="33"/>
  <c r="I222" i="33"/>
  <c r="F222" i="33"/>
  <c r="C222" i="33" s="1"/>
  <c r="O221" i="33"/>
  <c r="L221" i="33"/>
  <c r="I221" i="33"/>
  <c r="F221" i="33"/>
  <c r="O220" i="33"/>
  <c r="L220" i="33"/>
  <c r="I220" i="33"/>
  <c r="F220" i="33"/>
  <c r="C220" i="33" s="1"/>
  <c r="O219" i="33"/>
  <c r="L219" i="33"/>
  <c r="I219" i="33"/>
  <c r="F219" i="33"/>
  <c r="O218" i="33"/>
  <c r="L218" i="33"/>
  <c r="I218" i="33"/>
  <c r="F218" i="33"/>
  <c r="O217" i="33"/>
  <c r="L217" i="33"/>
  <c r="I217" i="33"/>
  <c r="I216" i="33" s="1"/>
  <c r="F217" i="33"/>
  <c r="N216" i="33"/>
  <c r="M216" i="33"/>
  <c r="K216" i="33"/>
  <c r="J216" i="33"/>
  <c r="H216" i="33"/>
  <c r="G216" i="33"/>
  <c r="E216" i="33"/>
  <c r="D216" i="33"/>
  <c r="O215" i="33"/>
  <c r="L215" i="33"/>
  <c r="I215" i="33"/>
  <c r="F215" i="33"/>
  <c r="O214" i="33"/>
  <c r="L214" i="33"/>
  <c r="I214" i="33"/>
  <c r="F214" i="33"/>
  <c r="O213" i="33"/>
  <c r="L213" i="33"/>
  <c r="I213" i="33"/>
  <c r="C213" i="33" s="1"/>
  <c r="F213" i="33"/>
  <c r="O212" i="33"/>
  <c r="L212" i="33"/>
  <c r="I212" i="33"/>
  <c r="F212" i="33"/>
  <c r="C212" i="33" s="1"/>
  <c r="O211" i="33"/>
  <c r="L211" i="33"/>
  <c r="I211" i="33"/>
  <c r="F211" i="33"/>
  <c r="O210" i="33"/>
  <c r="L210" i="33"/>
  <c r="I210" i="33"/>
  <c r="F210" i="33"/>
  <c r="O209" i="33"/>
  <c r="L209" i="33"/>
  <c r="I209" i="33"/>
  <c r="F209" i="33"/>
  <c r="O208" i="33"/>
  <c r="L208" i="33"/>
  <c r="I208" i="33"/>
  <c r="F208" i="33"/>
  <c r="C208" i="33" s="1"/>
  <c r="O207" i="33"/>
  <c r="L207" i="33"/>
  <c r="I207" i="33"/>
  <c r="F207" i="33"/>
  <c r="O206" i="33"/>
  <c r="L206" i="33"/>
  <c r="I206" i="33"/>
  <c r="F206" i="33"/>
  <c r="N205" i="33"/>
  <c r="N204" i="33" s="1"/>
  <c r="M205" i="33"/>
  <c r="M204" i="33" s="1"/>
  <c r="K205" i="33"/>
  <c r="J205" i="33"/>
  <c r="H205" i="33"/>
  <c r="G205" i="33"/>
  <c r="E205" i="33"/>
  <c r="D205" i="33"/>
  <c r="K204" i="33"/>
  <c r="O203" i="33"/>
  <c r="L203" i="33"/>
  <c r="I203" i="33"/>
  <c r="F203" i="33"/>
  <c r="O202" i="33"/>
  <c r="L202" i="33"/>
  <c r="I202" i="33"/>
  <c r="F202" i="33"/>
  <c r="O201" i="33"/>
  <c r="L201" i="33"/>
  <c r="I201" i="33"/>
  <c r="F201" i="33"/>
  <c r="O200" i="33"/>
  <c r="L200" i="33"/>
  <c r="I200" i="33"/>
  <c r="F200" i="33"/>
  <c r="C200" i="33" s="1"/>
  <c r="O199" i="33"/>
  <c r="O198" i="33" s="1"/>
  <c r="L199" i="33"/>
  <c r="L198" i="33" s="1"/>
  <c r="I199" i="33"/>
  <c r="F199" i="33"/>
  <c r="N198" i="33"/>
  <c r="M198" i="33"/>
  <c r="M196" i="33" s="1"/>
  <c r="K198" i="33"/>
  <c r="J198" i="33"/>
  <c r="I198" i="33"/>
  <c r="H198" i="33"/>
  <c r="H196" i="33" s="1"/>
  <c r="G198" i="33"/>
  <c r="E198" i="33"/>
  <c r="E196" i="33" s="1"/>
  <c r="D198" i="33"/>
  <c r="D196" i="33" s="1"/>
  <c r="O197" i="33"/>
  <c r="L197" i="33"/>
  <c r="I197" i="33"/>
  <c r="F197" i="33"/>
  <c r="N196" i="33"/>
  <c r="N195" i="33" s="1"/>
  <c r="K196" i="33"/>
  <c r="J196" i="33"/>
  <c r="G196" i="33"/>
  <c r="O193" i="33"/>
  <c r="L193" i="33"/>
  <c r="I193" i="33"/>
  <c r="I192" i="33" s="1"/>
  <c r="I191" i="33" s="1"/>
  <c r="F193" i="33"/>
  <c r="F192" i="33" s="1"/>
  <c r="F191" i="33" s="1"/>
  <c r="O192" i="33"/>
  <c r="O191" i="33" s="1"/>
  <c r="N192" i="33"/>
  <c r="M192" i="33"/>
  <c r="M191" i="33" s="1"/>
  <c r="M187" i="33" s="1"/>
  <c r="K192" i="33"/>
  <c r="K191" i="33" s="1"/>
  <c r="J192" i="33"/>
  <c r="H192" i="33"/>
  <c r="H191" i="33" s="1"/>
  <c r="H187" i="33" s="1"/>
  <c r="G192" i="33"/>
  <c r="G191" i="33" s="1"/>
  <c r="E192" i="33"/>
  <c r="D192" i="33"/>
  <c r="N191" i="33"/>
  <c r="N187" i="33" s="1"/>
  <c r="J191" i="33"/>
  <c r="E191" i="33"/>
  <c r="D191" i="33"/>
  <c r="D187" i="33" s="1"/>
  <c r="O190" i="33"/>
  <c r="L190" i="33"/>
  <c r="I190" i="33"/>
  <c r="F190" i="33"/>
  <c r="O189" i="33"/>
  <c r="L189" i="33"/>
  <c r="I189" i="33"/>
  <c r="F189" i="33"/>
  <c r="O188" i="33"/>
  <c r="N188" i="33"/>
  <c r="M188" i="33"/>
  <c r="K188" i="33"/>
  <c r="K187" i="33" s="1"/>
  <c r="J188" i="33"/>
  <c r="H188" i="33"/>
  <c r="G188" i="33"/>
  <c r="F188" i="33"/>
  <c r="E188" i="33"/>
  <c r="D188" i="33"/>
  <c r="J187" i="33"/>
  <c r="E187" i="33"/>
  <c r="O186" i="33"/>
  <c r="L186" i="33"/>
  <c r="I186" i="33"/>
  <c r="F186" i="33"/>
  <c r="O185" i="33"/>
  <c r="L185" i="33"/>
  <c r="I185" i="33"/>
  <c r="F185" i="33"/>
  <c r="O184" i="33"/>
  <c r="N184" i="33"/>
  <c r="M184" i="33"/>
  <c r="K184" i="33"/>
  <c r="J184" i="33"/>
  <c r="H184" i="33"/>
  <c r="G184" i="33"/>
  <c r="F184" i="33"/>
  <c r="E184" i="33"/>
  <c r="D184" i="33"/>
  <c r="O183" i="33"/>
  <c r="L183" i="33"/>
  <c r="I183" i="33"/>
  <c r="F183" i="33"/>
  <c r="O182" i="33"/>
  <c r="L182" i="33"/>
  <c r="I182" i="33"/>
  <c r="F182" i="33"/>
  <c r="O181" i="33"/>
  <c r="L181" i="33"/>
  <c r="C181" i="33" s="1"/>
  <c r="I181" i="33"/>
  <c r="F181" i="33"/>
  <c r="O180" i="33"/>
  <c r="O179" i="33" s="1"/>
  <c r="L180" i="33"/>
  <c r="L179" i="33" s="1"/>
  <c r="I180" i="33"/>
  <c r="C180" i="33" s="1"/>
  <c r="F180" i="33"/>
  <c r="F179" i="33" s="1"/>
  <c r="N179" i="33"/>
  <c r="N174" i="33" s="1"/>
  <c r="N173" i="33" s="1"/>
  <c r="M179" i="33"/>
  <c r="K179" i="33"/>
  <c r="J179" i="33"/>
  <c r="H179" i="33"/>
  <c r="G179" i="33"/>
  <c r="E179" i="33"/>
  <c r="D179" i="33"/>
  <c r="O178" i="33"/>
  <c r="L178" i="33"/>
  <c r="I178" i="33"/>
  <c r="F178" i="33"/>
  <c r="C178" i="33" s="1"/>
  <c r="O177" i="33"/>
  <c r="L177" i="33"/>
  <c r="I177" i="33"/>
  <c r="F177" i="33"/>
  <c r="O176" i="33"/>
  <c r="O175" i="33" s="1"/>
  <c r="O174" i="33" s="1"/>
  <c r="L176" i="33"/>
  <c r="I176" i="33"/>
  <c r="F176" i="33"/>
  <c r="C176" i="33" s="1"/>
  <c r="N175" i="33"/>
  <c r="M175" i="33"/>
  <c r="K175" i="33"/>
  <c r="K174" i="33" s="1"/>
  <c r="J175" i="33"/>
  <c r="J174" i="33" s="1"/>
  <c r="J173" i="33" s="1"/>
  <c r="H175" i="33"/>
  <c r="G175" i="33"/>
  <c r="F175" i="33"/>
  <c r="E175" i="33"/>
  <c r="D175" i="33"/>
  <c r="M174" i="33"/>
  <c r="M173" i="33" s="1"/>
  <c r="G174" i="33"/>
  <c r="E174" i="33"/>
  <c r="E173" i="33" s="1"/>
  <c r="O172" i="33"/>
  <c r="L172" i="33"/>
  <c r="I172" i="33"/>
  <c r="F172" i="33"/>
  <c r="C172" i="33"/>
  <c r="O171" i="33"/>
  <c r="L171" i="33"/>
  <c r="I171" i="33"/>
  <c r="F171" i="33"/>
  <c r="C171" i="33" s="1"/>
  <c r="O170" i="33"/>
  <c r="L170" i="33"/>
  <c r="I170" i="33"/>
  <c r="F170" i="33"/>
  <c r="O169" i="33"/>
  <c r="L169" i="33"/>
  <c r="I169" i="33"/>
  <c r="F169" i="33"/>
  <c r="O168" i="33"/>
  <c r="O166" i="33" s="1"/>
  <c r="O165" i="33" s="1"/>
  <c r="L168" i="33"/>
  <c r="I168" i="33"/>
  <c r="F168" i="33"/>
  <c r="C168" i="33" s="1"/>
  <c r="O167" i="33"/>
  <c r="L167" i="33"/>
  <c r="I167" i="33"/>
  <c r="I166" i="33" s="1"/>
  <c r="I165" i="33" s="1"/>
  <c r="F167" i="33"/>
  <c r="N166" i="33"/>
  <c r="M166" i="33"/>
  <c r="M165" i="33" s="1"/>
  <c r="K166" i="33"/>
  <c r="J166" i="33"/>
  <c r="H166" i="33"/>
  <c r="H165" i="33" s="1"/>
  <c r="G166" i="33"/>
  <c r="G165" i="33" s="1"/>
  <c r="E166" i="33"/>
  <c r="E165" i="33" s="1"/>
  <c r="D166" i="33"/>
  <c r="N165" i="33"/>
  <c r="K165" i="33"/>
  <c r="J165" i="33"/>
  <c r="D165" i="33"/>
  <c r="O164" i="33"/>
  <c r="L164" i="33"/>
  <c r="I164" i="33"/>
  <c r="F164" i="33"/>
  <c r="C164" i="33" s="1"/>
  <c r="O163" i="33"/>
  <c r="L163" i="33"/>
  <c r="I163" i="33"/>
  <c r="F163" i="33"/>
  <c r="O162" i="33"/>
  <c r="L162" i="33"/>
  <c r="I162" i="33"/>
  <c r="F162" i="33"/>
  <c r="O161" i="33"/>
  <c r="L161" i="33"/>
  <c r="L160" i="33" s="1"/>
  <c r="I161" i="33"/>
  <c r="F161" i="33"/>
  <c r="F160" i="33" s="1"/>
  <c r="O160" i="33"/>
  <c r="N160" i="33"/>
  <c r="M160" i="33"/>
  <c r="M130" i="33" s="1"/>
  <c r="K160" i="33"/>
  <c r="J160" i="33"/>
  <c r="H160" i="33"/>
  <c r="G160" i="33"/>
  <c r="E160" i="33"/>
  <c r="D160" i="33"/>
  <c r="O159" i="33"/>
  <c r="L159" i="33"/>
  <c r="I159" i="33"/>
  <c r="F159" i="33"/>
  <c r="O158" i="33"/>
  <c r="L158" i="33"/>
  <c r="I158" i="33"/>
  <c r="F158" i="33"/>
  <c r="O157" i="33"/>
  <c r="L157" i="33"/>
  <c r="I157" i="33"/>
  <c r="F157" i="33"/>
  <c r="O156" i="33"/>
  <c r="L156" i="33"/>
  <c r="I156" i="33"/>
  <c r="F156" i="33"/>
  <c r="C156" i="33" s="1"/>
  <c r="O155" i="33"/>
  <c r="L155" i="33"/>
  <c r="I155" i="33"/>
  <c r="F155" i="33"/>
  <c r="O154" i="33"/>
  <c r="L154" i="33"/>
  <c r="I154" i="33"/>
  <c r="F154" i="33"/>
  <c r="O153" i="33"/>
  <c r="L153" i="33"/>
  <c r="I153" i="33"/>
  <c r="F153" i="33"/>
  <c r="O152" i="33"/>
  <c r="O151" i="33" s="1"/>
  <c r="L152" i="33"/>
  <c r="I152" i="33"/>
  <c r="F152" i="33"/>
  <c r="C152" i="33"/>
  <c r="N151" i="33"/>
  <c r="M151" i="33"/>
  <c r="K151" i="33"/>
  <c r="J151" i="33"/>
  <c r="H151" i="33"/>
  <c r="G151" i="33"/>
  <c r="E151" i="33"/>
  <c r="D151" i="33"/>
  <c r="O150" i="33"/>
  <c r="L150" i="33"/>
  <c r="I150" i="33"/>
  <c r="F150" i="33"/>
  <c r="O149" i="33"/>
  <c r="L149" i="33"/>
  <c r="I149" i="33"/>
  <c r="F149" i="33"/>
  <c r="O148" i="33"/>
  <c r="L148" i="33"/>
  <c r="I148" i="33"/>
  <c r="F148" i="33"/>
  <c r="O147" i="33"/>
  <c r="L147" i="33"/>
  <c r="I147" i="33"/>
  <c r="F147" i="33"/>
  <c r="C147" i="33" s="1"/>
  <c r="O146" i="33"/>
  <c r="L146" i="33"/>
  <c r="I146" i="33"/>
  <c r="F146" i="33"/>
  <c r="O145" i="33"/>
  <c r="L145" i="33"/>
  <c r="L144" i="33" s="1"/>
  <c r="I145" i="33"/>
  <c r="F145" i="33"/>
  <c r="F144" i="33" s="1"/>
  <c r="N144" i="33"/>
  <c r="M144" i="33"/>
  <c r="K144" i="33"/>
  <c r="J144" i="33"/>
  <c r="H144" i="33"/>
  <c r="G144" i="33"/>
  <c r="E144" i="33"/>
  <c r="D144" i="33"/>
  <c r="O143" i="33"/>
  <c r="L143" i="33"/>
  <c r="I143" i="33"/>
  <c r="F143" i="33"/>
  <c r="C143" i="33" s="1"/>
  <c r="O142" i="33"/>
  <c r="L142" i="33"/>
  <c r="I142" i="33"/>
  <c r="F142" i="33"/>
  <c r="O141" i="33"/>
  <c r="N141" i="33"/>
  <c r="M141" i="33"/>
  <c r="L141" i="33"/>
  <c r="K141" i="33"/>
  <c r="J141" i="33"/>
  <c r="H141" i="33"/>
  <c r="G141" i="33"/>
  <c r="E141" i="33"/>
  <c r="D141" i="33"/>
  <c r="O140" i="33"/>
  <c r="L140" i="33"/>
  <c r="I140" i="33"/>
  <c r="F140" i="33"/>
  <c r="C140" i="33" s="1"/>
  <c r="O139" i="33"/>
  <c r="L139" i="33"/>
  <c r="I139" i="33"/>
  <c r="F139" i="33"/>
  <c r="O138" i="33"/>
  <c r="L138" i="33"/>
  <c r="I138" i="33"/>
  <c r="F138" i="33"/>
  <c r="O137" i="33"/>
  <c r="L137" i="33"/>
  <c r="L136" i="33" s="1"/>
  <c r="I137" i="33"/>
  <c r="F137" i="33"/>
  <c r="F136" i="33" s="1"/>
  <c r="O136" i="33"/>
  <c r="N136" i="33"/>
  <c r="M136" i="33"/>
  <c r="K136" i="33"/>
  <c r="J136" i="33"/>
  <c r="H136" i="33"/>
  <c r="G136" i="33"/>
  <c r="E136" i="33"/>
  <c r="D136" i="33"/>
  <c r="O135" i="33"/>
  <c r="L135" i="33"/>
  <c r="I135" i="33"/>
  <c r="F135" i="33"/>
  <c r="O134" i="33"/>
  <c r="L134" i="33"/>
  <c r="I134" i="33"/>
  <c r="F134" i="33"/>
  <c r="O133" i="33"/>
  <c r="L133" i="33"/>
  <c r="I133" i="33"/>
  <c r="F133" i="33"/>
  <c r="C133" i="33" s="1"/>
  <c r="O132" i="33"/>
  <c r="O131" i="33" s="1"/>
  <c r="L132" i="33"/>
  <c r="I132" i="33"/>
  <c r="F132" i="33"/>
  <c r="C132" i="33" s="1"/>
  <c r="N131" i="33"/>
  <c r="M131" i="33"/>
  <c r="L131" i="33"/>
  <c r="K131" i="33"/>
  <c r="J131" i="33"/>
  <c r="H131" i="33"/>
  <c r="G131" i="33"/>
  <c r="E131" i="33"/>
  <c r="D131" i="33"/>
  <c r="E130" i="33"/>
  <c r="O129" i="33"/>
  <c r="L129" i="33"/>
  <c r="L128" i="33" s="1"/>
  <c r="I129" i="33"/>
  <c r="F129" i="33"/>
  <c r="F128" i="33" s="1"/>
  <c r="C128" i="33" s="1"/>
  <c r="O128" i="33"/>
  <c r="N128" i="33"/>
  <c r="M128" i="33"/>
  <c r="K128" i="33"/>
  <c r="J128" i="33"/>
  <c r="I128" i="33"/>
  <c r="H128" i="33"/>
  <c r="G128" i="33"/>
  <c r="E128" i="33"/>
  <c r="D128" i="33"/>
  <c r="O127" i="33"/>
  <c r="L127" i="33"/>
  <c r="I127" i="33"/>
  <c r="F127" i="33"/>
  <c r="O126" i="33"/>
  <c r="L126" i="33"/>
  <c r="I126" i="33"/>
  <c r="F126" i="33"/>
  <c r="O125" i="33"/>
  <c r="O122" i="33" s="1"/>
  <c r="L125" i="33"/>
  <c r="I125" i="33"/>
  <c r="E125" i="33"/>
  <c r="D125" i="33"/>
  <c r="O124" i="33"/>
  <c r="L124" i="33"/>
  <c r="I124" i="33"/>
  <c r="F124" i="33"/>
  <c r="O123" i="33"/>
  <c r="L123" i="33"/>
  <c r="I123" i="33"/>
  <c r="F123" i="33"/>
  <c r="N122" i="33"/>
  <c r="M122" i="33"/>
  <c r="K122" i="33"/>
  <c r="J122" i="33"/>
  <c r="H122" i="33"/>
  <c r="G122" i="33"/>
  <c r="E122" i="33"/>
  <c r="O121" i="33"/>
  <c r="L121" i="33"/>
  <c r="I121" i="33"/>
  <c r="F121" i="33"/>
  <c r="C121" i="33" s="1"/>
  <c r="O120" i="33"/>
  <c r="L120" i="33"/>
  <c r="I120" i="33"/>
  <c r="F120" i="33"/>
  <c r="O119" i="33"/>
  <c r="L119" i="33"/>
  <c r="I119" i="33"/>
  <c r="F119" i="33"/>
  <c r="O118" i="33"/>
  <c r="O116" i="33" s="1"/>
  <c r="L118" i="33"/>
  <c r="I118" i="33"/>
  <c r="F118" i="33"/>
  <c r="C118" i="33" s="1"/>
  <c r="O117" i="33"/>
  <c r="L117" i="33"/>
  <c r="I117" i="33"/>
  <c r="I116" i="33" s="1"/>
  <c r="F117" i="33"/>
  <c r="N116" i="33"/>
  <c r="M116" i="33"/>
  <c r="K116" i="33"/>
  <c r="J116" i="33"/>
  <c r="H116" i="33"/>
  <c r="G116" i="33"/>
  <c r="E116" i="33"/>
  <c r="D116" i="33"/>
  <c r="O115" i="33"/>
  <c r="L115" i="33"/>
  <c r="C115" i="33" s="1"/>
  <c r="I115" i="33"/>
  <c r="F115" i="33"/>
  <c r="O114" i="33"/>
  <c r="L114" i="33"/>
  <c r="I114" i="33"/>
  <c r="C114" i="33" s="1"/>
  <c r="F114" i="33"/>
  <c r="O113" i="33"/>
  <c r="L113" i="33"/>
  <c r="I113" i="33"/>
  <c r="F113" i="33"/>
  <c r="N112" i="33"/>
  <c r="M112" i="33"/>
  <c r="K112" i="33"/>
  <c r="J112" i="33"/>
  <c r="I112" i="33"/>
  <c r="H112" i="33"/>
  <c r="G112" i="33"/>
  <c r="E112" i="33"/>
  <c r="D112" i="33"/>
  <c r="O111" i="33"/>
  <c r="L111" i="33"/>
  <c r="I111" i="33"/>
  <c r="F111" i="33"/>
  <c r="O110" i="33"/>
  <c r="L110" i="33"/>
  <c r="I110" i="33"/>
  <c r="F110" i="33"/>
  <c r="C110" i="33" s="1"/>
  <c r="O109" i="33"/>
  <c r="L109" i="33"/>
  <c r="I109" i="33"/>
  <c r="F109" i="33"/>
  <c r="O108" i="33"/>
  <c r="L108" i="33"/>
  <c r="I108" i="33"/>
  <c r="C108" i="33" s="1"/>
  <c r="F108" i="33"/>
  <c r="O107" i="33"/>
  <c r="L107" i="33"/>
  <c r="I107" i="33"/>
  <c r="F107" i="33"/>
  <c r="O106" i="33"/>
  <c r="L106" i="33"/>
  <c r="I106" i="33"/>
  <c r="F106" i="33"/>
  <c r="C106" i="33" s="1"/>
  <c r="O105" i="33"/>
  <c r="L105" i="33"/>
  <c r="I105" i="33"/>
  <c r="F105" i="33"/>
  <c r="O104" i="33"/>
  <c r="L104" i="33"/>
  <c r="I104" i="33"/>
  <c r="F104" i="33"/>
  <c r="N103" i="33"/>
  <c r="M103" i="33"/>
  <c r="K103" i="33"/>
  <c r="J103" i="33"/>
  <c r="H103" i="33"/>
  <c r="G103" i="33"/>
  <c r="E103" i="33"/>
  <c r="D103" i="33"/>
  <c r="O102" i="33"/>
  <c r="L102" i="33"/>
  <c r="I102" i="33"/>
  <c r="F102" i="33"/>
  <c r="C102" i="33" s="1"/>
  <c r="O101" i="33"/>
  <c r="L101" i="33"/>
  <c r="I101" i="33"/>
  <c r="F101" i="33"/>
  <c r="O100" i="33"/>
  <c r="L100" i="33"/>
  <c r="I100" i="33"/>
  <c r="F100" i="33"/>
  <c r="O99" i="33"/>
  <c r="L99" i="33"/>
  <c r="I99" i="33"/>
  <c r="F99" i="33"/>
  <c r="O98" i="33"/>
  <c r="L98" i="33"/>
  <c r="I98" i="33"/>
  <c r="F98" i="33"/>
  <c r="C98" i="33"/>
  <c r="O97" i="33"/>
  <c r="L97" i="33"/>
  <c r="I97" i="33"/>
  <c r="F97" i="33"/>
  <c r="C97" i="33" s="1"/>
  <c r="O96" i="33"/>
  <c r="L96" i="33"/>
  <c r="I96" i="33"/>
  <c r="F96" i="33"/>
  <c r="F95" i="33" s="1"/>
  <c r="N95" i="33"/>
  <c r="M95" i="33"/>
  <c r="K95" i="33"/>
  <c r="J95" i="33"/>
  <c r="H95" i="33"/>
  <c r="G95" i="33"/>
  <c r="E95" i="33"/>
  <c r="D95" i="33"/>
  <c r="O94" i="33"/>
  <c r="L94" i="33"/>
  <c r="I94" i="33"/>
  <c r="F94" i="33"/>
  <c r="C94" i="33" s="1"/>
  <c r="O93" i="33"/>
  <c r="L93" i="33"/>
  <c r="I93" i="33"/>
  <c r="F93" i="33"/>
  <c r="O92" i="33"/>
  <c r="L92" i="33"/>
  <c r="I92" i="33"/>
  <c r="F92" i="33"/>
  <c r="O91" i="33"/>
  <c r="L91" i="33"/>
  <c r="C91" i="33" s="1"/>
  <c r="I91" i="33"/>
  <c r="F91" i="33"/>
  <c r="O90" i="33"/>
  <c r="O89" i="33" s="1"/>
  <c r="L90" i="33"/>
  <c r="L89" i="33" s="1"/>
  <c r="I90" i="33"/>
  <c r="C90" i="33" s="1"/>
  <c r="F90" i="33"/>
  <c r="N89" i="33"/>
  <c r="M89" i="33"/>
  <c r="K89" i="33"/>
  <c r="J89" i="33"/>
  <c r="H89" i="33"/>
  <c r="H83" i="33" s="1"/>
  <c r="G89" i="33"/>
  <c r="E89" i="33"/>
  <c r="D89" i="33"/>
  <c r="O88" i="33"/>
  <c r="L88" i="33"/>
  <c r="I88" i="33"/>
  <c r="F88" i="33"/>
  <c r="O87" i="33"/>
  <c r="L87" i="33"/>
  <c r="I87" i="33"/>
  <c r="F87" i="33"/>
  <c r="O86" i="33"/>
  <c r="O84" i="33" s="1"/>
  <c r="L86" i="33"/>
  <c r="I86" i="33"/>
  <c r="F86" i="33"/>
  <c r="C86" i="33" s="1"/>
  <c r="O85" i="33"/>
  <c r="L85" i="33"/>
  <c r="L84" i="33" s="1"/>
  <c r="I85" i="33"/>
  <c r="F85" i="33"/>
  <c r="N84" i="33"/>
  <c r="M84" i="33"/>
  <c r="K84" i="33"/>
  <c r="J84" i="33"/>
  <c r="H84" i="33"/>
  <c r="G84" i="33"/>
  <c r="E84" i="33"/>
  <c r="E83" i="33" s="1"/>
  <c r="D84" i="33"/>
  <c r="O82" i="33"/>
  <c r="L82" i="33"/>
  <c r="I82" i="33"/>
  <c r="F82" i="33"/>
  <c r="C82" i="33" s="1"/>
  <c r="O81" i="33"/>
  <c r="L81" i="33"/>
  <c r="L80" i="33" s="1"/>
  <c r="I81" i="33"/>
  <c r="I80" i="33" s="1"/>
  <c r="F81" i="33"/>
  <c r="N80" i="33"/>
  <c r="M80" i="33"/>
  <c r="K80" i="33"/>
  <c r="J80" i="33"/>
  <c r="H80" i="33"/>
  <c r="G80" i="33"/>
  <c r="G76" i="33" s="1"/>
  <c r="E80" i="33"/>
  <c r="D80" i="33"/>
  <c r="O79" i="33"/>
  <c r="L79" i="33"/>
  <c r="I79" i="33"/>
  <c r="F79" i="33"/>
  <c r="O78" i="33"/>
  <c r="O77" i="33" s="1"/>
  <c r="L78" i="33"/>
  <c r="I78" i="33"/>
  <c r="F78" i="33"/>
  <c r="N77" i="33"/>
  <c r="N76" i="33" s="1"/>
  <c r="M77" i="33"/>
  <c r="M76" i="33" s="1"/>
  <c r="K77" i="33"/>
  <c r="J77" i="33"/>
  <c r="I77" i="33"/>
  <c r="H77" i="33"/>
  <c r="G77" i="33"/>
  <c r="F77" i="33"/>
  <c r="E77" i="33"/>
  <c r="E76" i="33" s="1"/>
  <c r="E75" i="33" s="1"/>
  <c r="D77" i="33"/>
  <c r="D76" i="33" s="1"/>
  <c r="K76" i="33"/>
  <c r="J76" i="33"/>
  <c r="O74" i="33"/>
  <c r="L74" i="33"/>
  <c r="I74" i="33"/>
  <c r="F74" i="33"/>
  <c r="C74" i="33" s="1"/>
  <c r="O73" i="33"/>
  <c r="L73" i="33"/>
  <c r="I73" i="33"/>
  <c r="F73" i="33"/>
  <c r="O72" i="33"/>
  <c r="L72" i="33"/>
  <c r="I72" i="33"/>
  <c r="F72" i="33"/>
  <c r="O71" i="33"/>
  <c r="L71" i="33"/>
  <c r="I71" i="33"/>
  <c r="F71" i="33"/>
  <c r="C71" i="33" s="1"/>
  <c r="O70" i="33"/>
  <c r="L70" i="33"/>
  <c r="L69" i="33" s="1"/>
  <c r="I70" i="33"/>
  <c r="F70" i="33"/>
  <c r="N69" i="33"/>
  <c r="N67" i="33" s="1"/>
  <c r="M69" i="33"/>
  <c r="M67" i="33" s="1"/>
  <c r="K69" i="33"/>
  <c r="J69" i="33"/>
  <c r="H69" i="33"/>
  <c r="H67" i="33" s="1"/>
  <c r="G69" i="33"/>
  <c r="G67" i="33" s="1"/>
  <c r="E69" i="33"/>
  <c r="E67" i="33" s="1"/>
  <c r="D69" i="33"/>
  <c r="O68" i="33"/>
  <c r="L68" i="33"/>
  <c r="I68" i="33"/>
  <c r="F68" i="33"/>
  <c r="K67" i="33"/>
  <c r="J67" i="33"/>
  <c r="D67" i="33"/>
  <c r="O66" i="33"/>
  <c r="L66" i="33"/>
  <c r="I66" i="33"/>
  <c r="F66" i="33"/>
  <c r="O65" i="33"/>
  <c r="L65" i="33"/>
  <c r="I65" i="33"/>
  <c r="F65" i="33"/>
  <c r="O64" i="33"/>
  <c r="L64" i="33"/>
  <c r="I64" i="33"/>
  <c r="F64" i="33"/>
  <c r="O63" i="33"/>
  <c r="O58" i="33" s="1"/>
  <c r="L63" i="33"/>
  <c r="I63" i="33"/>
  <c r="F63" i="33"/>
  <c r="C63" i="33" s="1"/>
  <c r="O62" i="33"/>
  <c r="L62" i="33"/>
  <c r="I62" i="33"/>
  <c r="F62" i="33"/>
  <c r="O61" i="33"/>
  <c r="L61" i="33"/>
  <c r="I61" i="33"/>
  <c r="F61" i="33"/>
  <c r="O60" i="33"/>
  <c r="L60" i="33"/>
  <c r="I60" i="33"/>
  <c r="C60" i="33" s="1"/>
  <c r="F60" i="33"/>
  <c r="O59" i="33"/>
  <c r="L59" i="33"/>
  <c r="L58" i="33" s="1"/>
  <c r="I59" i="33"/>
  <c r="F59" i="33"/>
  <c r="F58" i="33" s="1"/>
  <c r="N58" i="33"/>
  <c r="M58" i="33"/>
  <c r="K58" i="33"/>
  <c r="K54" i="33" s="1"/>
  <c r="K53" i="33" s="1"/>
  <c r="J58" i="33"/>
  <c r="H58" i="33"/>
  <c r="G58" i="33"/>
  <c r="E58" i="33"/>
  <c r="D58" i="33"/>
  <c r="O57" i="33"/>
  <c r="L57" i="33"/>
  <c r="I57" i="33"/>
  <c r="F57" i="33"/>
  <c r="O56" i="33"/>
  <c r="O55" i="33" s="1"/>
  <c r="L56" i="33"/>
  <c r="I56" i="33"/>
  <c r="I55" i="33" s="1"/>
  <c r="F56" i="33"/>
  <c r="N55" i="33"/>
  <c r="N54" i="33" s="1"/>
  <c r="N53" i="33" s="1"/>
  <c r="M55" i="33"/>
  <c r="L55" i="33"/>
  <c r="K55" i="33"/>
  <c r="J55" i="33"/>
  <c r="J54" i="33" s="1"/>
  <c r="J53" i="33" s="1"/>
  <c r="H55" i="33"/>
  <c r="H54" i="33" s="1"/>
  <c r="H53" i="33" s="1"/>
  <c r="G55" i="33"/>
  <c r="G54" i="33" s="1"/>
  <c r="G53" i="33" s="1"/>
  <c r="F55" i="33"/>
  <c r="E55" i="33"/>
  <c r="D55" i="33"/>
  <c r="D54" i="33" s="1"/>
  <c r="D53" i="33" s="1"/>
  <c r="M54" i="33"/>
  <c r="M53" i="33" s="1"/>
  <c r="E54" i="33"/>
  <c r="E53" i="33" s="1"/>
  <c r="O47" i="33"/>
  <c r="C47" i="33" s="1"/>
  <c r="O46" i="33"/>
  <c r="C46" i="33"/>
  <c r="O45" i="33"/>
  <c r="C45" i="33" s="1"/>
  <c r="N45" i="33"/>
  <c r="M45" i="33"/>
  <c r="L44" i="33"/>
  <c r="C44" i="33" s="1"/>
  <c r="I44" i="33"/>
  <c r="F44" i="33"/>
  <c r="L43" i="33"/>
  <c r="K43" i="33"/>
  <c r="J43" i="33"/>
  <c r="I43" i="33"/>
  <c r="H43" i="33"/>
  <c r="G43" i="33"/>
  <c r="F43" i="33"/>
  <c r="E43" i="33"/>
  <c r="D43" i="33"/>
  <c r="F42" i="33"/>
  <c r="C42" i="33"/>
  <c r="F41" i="33"/>
  <c r="C41" i="33" s="1"/>
  <c r="E41" i="33"/>
  <c r="D41" i="33"/>
  <c r="L40" i="33"/>
  <c r="C40" i="33"/>
  <c r="L39" i="33"/>
  <c r="C39" i="33"/>
  <c r="L38" i="33"/>
  <c r="C38" i="33"/>
  <c r="L37" i="33"/>
  <c r="C37" i="33"/>
  <c r="L36" i="33"/>
  <c r="C36" i="33" s="1"/>
  <c r="K36" i="33"/>
  <c r="J36" i="33"/>
  <c r="L35" i="33"/>
  <c r="C35" i="33"/>
  <c r="L34" i="33"/>
  <c r="C34" i="33"/>
  <c r="L33" i="33"/>
  <c r="C33" i="33" s="1"/>
  <c r="K33" i="33"/>
  <c r="J33" i="33"/>
  <c r="L32" i="33"/>
  <c r="L31" i="33" s="1"/>
  <c r="C32" i="33"/>
  <c r="K31" i="33"/>
  <c r="J31" i="33"/>
  <c r="L30" i="33"/>
  <c r="C30" i="33"/>
  <c r="L29" i="33"/>
  <c r="C29" i="33"/>
  <c r="L28" i="33"/>
  <c r="L27" i="33" s="1"/>
  <c r="C27" i="33" s="1"/>
  <c r="C28" i="33"/>
  <c r="K27" i="33"/>
  <c r="J27" i="33"/>
  <c r="J26" i="33" s="1"/>
  <c r="J20" i="33" s="1"/>
  <c r="F25" i="33"/>
  <c r="C25" i="33"/>
  <c r="I24" i="33"/>
  <c r="E24" i="33"/>
  <c r="O23" i="33"/>
  <c r="L23" i="33"/>
  <c r="I23" i="33"/>
  <c r="F23" i="33"/>
  <c r="O22" i="33"/>
  <c r="L22" i="33"/>
  <c r="L21" i="33" s="1"/>
  <c r="I22" i="33"/>
  <c r="I21" i="33" s="1"/>
  <c r="F22" i="33"/>
  <c r="N21" i="33"/>
  <c r="N289" i="33" s="1"/>
  <c r="N288" i="33" s="1"/>
  <c r="M21" i="33"/>
  <c r="M289" i="33" s="1"/>
  <c r="M288" i="33" s="1"/>
  <c r="K21" i="33"/>
  <c r="K289" i="33" s="1"/>
  <c r="K288" i="33" s="1"/>
  <c r="J21" i="33"/>
  <c r="J289" i="33" s="1"/>
  <c r="J288" i="33" s="1"/>
  <c r="H21" i="33"/>
  <c r="H289" i="33" s="1"/>
  <c r="H288" i="33" s="1"/>
  <c r="G21" i="33"/>
  <c r="G289" i="33" s="1"/>
  <c r="G288" i="33" s="1"/>
  <c r="E21" i="33"/>
  <c r="E289" i="33" s="1"/>
  <c r="E288" i="33" s="1"/>
  <c r="D21" i="33"/>
  <c r="D289" i="33" s="1"/>
  <c r="D288" i="33" s="1"/>
  <c r="N20" i="33"/>
  <c r="I289" i="33" l="1"/>
  <c r="F187" i="33"/>
  <c r="H230" i="33"/>
  <c r="E52" i="33"/>
  <c r="O21" i="33"/>
  <c r="O54" i="33"/>
  <c r="C64" i="33"/>
  <c r="C66" i="33"/>
  <c r="C68" i="33"/>
  <c r="C72" i="33"/>
  <c r="I69" i="33"/>
  <c r="M83" i="33"/>
  <c r="M75" i="33" s="1"/>
  <c r="M52" i="33" s="1"/>
  <c r="M51" i="33" s="1"/>
  <c r="C88" i="33"/>
  <c r="C101" i="33"/>
  <c r="O112" i="33"/>
  <c r="C120" i="33"/>
  <c r="G83" i="33"/>
  <c r="G75" i="33" s="1"/>
  <c r="G52" i="33" s="1"/>
  <c r="C127" i="33"/>
  <c r="C139" i="33"/>
  <c r="C150" i="33"/>
  <c r="C153" i="33"/>
  <c r="C170" i="33"/>
  <c r="I175" i="33"/>
  <c r="G173" i="33"/>
  <c r="G187" i="33"/>
  <c r="J195" i="33"/>
  <c r="I196" i="33"/>
  <c r="O196" i="33"/>
  <c r="E204" i="33"/>
  <c r="E195" i="33" s="1"/>
  <c r="J204" i="33"/>
  <c r="C207" i="33"/>
  <c r="G204" i="33"/>
  <c r="G195" i="33" s="1"/>
  <c r="L216" i="33"/>
  <c r="C221" i="33"/>
  <c r="C226" i="33"/>
  <c r="D204" i="33"/>
  <c r="D195" i="33" s="1"/>
  <c r="D194" i="33" s="1"/>
  <c r="C229" i="33"/>
  <c r="N231" i="33"/>
  <c r="L238" i="33"/>
  <c r="C249" i="33"/>
  <c r="I246" i="33"/>
  <c r="C254" i="33"/>
  <c r="C293" i="33"/>
  <c r="C296" i="33"/>
  <c r="C298" i="33"/>
  <c r="K40" i="34"/>
  <c r="N20" i="35"/>
  <c r="C22" i="35"/>
  <c r="L33" i="35"/>
  <c r="C33" i="35" s="1"/>
  <c r="C44" i="35"/>
  <c r="O45" i="35"/>
  <c r="C45" i="35" s="1"/>
  <c r="D53" i="35"/>
  <c r="D52" i="35" s="1"/>
  <c r="M52" i="35"/>
  <c r="C64" i="35"/>
  <c r="M75" i="35"/>
  <c r="H20" i="33"/>
  <c r="C22" i="33"/>
  <c r="K26" i="33"/>
  <c r="F54" i="33"/>
  <c r="C57" i="33"/>
  <c r="L67" i="33"/>
  <c r="F69" i="33"/>
  <c r="F67" i="33" s="1"/>
  <c r="C70" i="33"/>
  <c r="O80" i="33"/>
  <c r="C100" i="33"/>
  <c r="J83" i="33"/>
  <c r="C105" i="33"/>
  <c r="O103" i="33"/>
  <c r="C111" i="33"/>
  <c r="C119" i="33"/>
  <c r="C126" i="33"/>
  <c r="D130" i="33"/>
  <c r="G130" i="33"/>
  <c r="J130" i="33"/>
  <c r="N130" i="33"/>
  <c r="C157" i="33"/>
  <c r="C159" i="33"/>
  <c r="C169" i="33"/>
  <c r="H174" i="33"/>
  <c r="H173" i="33" s="1"/>
  <c r="C177" i="33"/>
  <c r="C182" i="33"/>
  <c r="C183" i="33"/>
  <c r="K195" i="33"/>
  <c r="F205" i="33"/>
  <c r="I205" i="33"/>
  <c r="C210" i="33"/>
  <c r="C211" i="33"/>
  <c r="C225" i="33"/>
  <c r="J231" i="33"/>
  <c r="J230" i="33" s="1"/>
  <c r="C244" i="33"/>
  <c r="O246" i="33"/>
  <c r="L246" i="33"/>
  <c r="I252" i="33"/>
  <c r="J259" i="33"/>
  <c r="C274" i="33"/>
  <c r="C275" i="33"/>
  <c r="F290" i="33"/>
  <c r="O40" i="34"/>
  <c r="E64" i="34"/>
  <c r="F64" i="34" s="1"/>
  <c r="J20" i="35"/>
  <c r="L27" i="35"/>
  <c r="C27" i="35" s="1"/>
  <c r="E20" i="35"/>
  <c r="C62" i="33"/>
  <c r="C73" i="33"/>
  <c r="J75" i="33"/>
  <c r="J52" i="33" s="1"/>
  <c r="H76" i="33"/>
  <c r="C79" i="33"/>
  <c r="N83" i="33"/>
  <c r="N75" i="33" s="1"/>
  <c r="N52" i="33" s="1"/>
  <c r="C109" i="33"/>
  <c r="O144" i="33"/>
  <c r="C158" i="33"/>
  <c r="C163" i="33"/>
  <c r="I179" i="33"/>
  <c r="C202" i="33"/>
  <c r="C203" i="33"/>
  <c r="L205" i="33"/>
  <c r="C209" i="33"/>
  <c r="C214" i="33"/>
  <c r="C215" i="33"/>
  <c r="C228" i="33"/>
  <c r="L235" i="33"/>
  <c r="C242" i="33"/>
  <c r="C243" i="33"/>
  <c r="L252" i="33"/>
  <c r="L251" i="33" s="1"/>
  <c r="C257" i="33"/>
  <c r="C262" i="33"/>
  <c r="C266" i="33"/>
  <c r="C278" i="33"/>
  <c r="C284" i="33"/>
  <c r="O290" i="33"/>
  <c r="L10" i="34"/>
  <c r="P10" i="34"/>
  <c r="A14" i="34"/>
  <c r="I64" i="34"/>
  <c r="C23" i="35"/>
  <c r="J26" i="35"/>
  <c r="L36" i="35"/>
  <c r="C36" i="35" s="1"/>
  <c r="J53" i="35"/>
  <c r="C70" i="35"/>
  <c r="F69" i="35"/>
  <c r="C43" i="33"/>
  <c r="I76" i="33"/>
  <c r="O76" i="33"/>
  <c r="K83" i="33"/>
  <c r="L151" i="33"/>
  <c r="K173" i="33"/>
  <c r="H204" i="33"/>
  <c r="H195" i="33" s="1"/>
  <c r="H194" i="33" s="1"/>
  <c r="D230" i="33"/>
  <c r="M64" i="34"/>
  <c r="D10" i="34"/>
  <c r="C58" i="35"/>
  <c r="C57" i="35"/>
  <c r="C62" i="35"/>
  <c r="C63" i="35"/>
  <c r="K53" i="35"/>
  <c r="I67" i="35"/>
  <c r="C74" i="35"/>
  <c r="J76" i="35"/>
  <c r="C82" i="35"/>
  <c r="G83" i="35"/>
  <c r="I84" i="35"/>
  <c r="N83" i="35"/>
  <c r="C93" i="35"/>
  <c r="C98" i="35"/>
  <c r="C99" i="35"/>
  <c r="I103" i="35"/>
  <c r="C103" i="35" s="1"/>
  <c r="C110" i="35"/>
  <c r="C111" i="35"/>
  <c r="L116" i="35"/>
  <c r="E83" i="35"/>
  <c r="C123" i="35"/>
  <c r="O122" i="35"/>
  <c r="C134" i="35"/>
  <c r="C135" i="35"/>
  <c r="C142" i="35"/>
  <c r="C143" i="35"/>
  <c r="C149" i="35"/>
  <c r="C154" i="35"/>
  <c r="C155" i="35"/>
  <c r="I160" i="35"/>
  <c r="C171" i="35"/>
  <c r="O174" i="35"/>
  <c r="O173" i="35" s="1"/>
  <c r="I179" i="35"/>
  <c r="C189" i="35"/>
  <c r="N195" i="35"/>
  <c r="O198" i="35"/>
  <c r="O196" i="35" s="1"/>
  <c r="C201" i="35"/>
  <c r="F205" i="35"/>
  <c r="I205" i="35"/>
  <c r="C210" i="35"/>
  <c r="C211" i="35"/>
  <c r="C217" i="35"/>
  <c r="C221" i="35"/>
  <c r="E204" i="35"/>
  <c r="F235" i="35"/>
  <c r="C235" i="35" s="1"/>
  <c r="C236" i="35"/>
  <c r="C255" i="35"/>
  <c r="F283" i="35"/>
  <c r="C284" i="35"/>
  <c r="I290" i="35"/>
  <c r="J20" i="36"/>
  <c r="C32" i="36"/>
  <c r="L31" i="36"/>
  <c r="C31" i="36" s="1"/>
  <c r="J53" i="36"/>
  <c r="L76" i="36"/>
  <c r="O84" i="36"/>
  <c r="C56" i="35"/>
  <c r="O54" i="35"/>
  <c r="O53" i="35" s="1"/>
  <c r="O67" i="35"/>
  <c r="G53" i="35"/>
  <c r="L69" i="35"/>
  <c r="L67" i="35" s="1"/>
  <c r="F76" i="35"/>
  <c r="C78" i="35"/>
  <c r="C79" i="35"/>
  <c r="L84" i="35"/>
  <c r="J83" i="35"/>
  <c r="C90" i="35"/>
  <c r="C91" i="35"/>
  <c r="O89" i="35"/>
  <c r="I95" i="35"/>
  <c r="C102" i="35"/>
  <c r="C105" i="35"/>
  <c r="C114" i="35"/>
  <c r="C115" i="35"/>
  <c r="C121" i="35"/>
  <c r="C126" i="35"/>
  <c r="C127" i="35"/>
  <c r="H130" i="35"/>
  <c r="H75" i="35" s="1"/>
  <c r="I131" i="35"/>
  <c r="K130" i="35"/>
  <c r="C138" i="35"/>
  <c r="C139" i="35"/>
  <c r="C146" i="35"/>
  <c r="C147" i="35"/>
  <c r="I151" i="35"/>
  <c r="C158" i="35"/>
  <c r="C159" i="35"/>
  <c r="C161" i="35"/>
  <c r="C170" i="35"/>
  <c r="C178" i="35"/>
  <c r="C181" i="35"/>
  <c r="C197" i="35"/>
  <c r="F198" i="35"/>
  <c r="L205" i="35"/>
  <c r="C214" i="35"/>
  <c r="C215" i="35"/>
  <c r="F227" i="35"/>
  <c r="C227" i="35" s="1"/>
  <c r="C228" i="35"/>
  <c r="J231" i="35"/>
  <c r="J230" i="35" s="1"/>
  <c r="H230" i="35"/>
  <c r="C240" i="35"/>
  <c r="C242" i="35"/>
  <c r="C243" i="35"/>
  <c r="C263" i="35"/>
  <c r="F270" i="35"/>
  <c r="O270" i="35"/>
  <c r="O269" i="35" s="1"/>
  <c r="C277" i="35"/>
  <c r="C292" i="35"/>
  <c r="H76" i="36"/>
  <c r="C87" i="36"/>
  <c r="L58" i="35"/>
  <c r="L54" i="35" s="1"/>
  <c r="L53" i="35" s="1"/>
  <c r="C66" i="35"/>
  <c r="F67" i="35"/>
  <c r="N53" i="35"/>
  <c r="C73" i="35"/>
  <c r="I89" i="35"/>
  <c r="C94" i="35"/>
  <c r="C97" i="35"/>
  <c r="C104" i="35"/>
  <c r="O103" i="35"/>
  <c r="C109" i="35"/>
  <c r="I112" i="35"/>
  <c r="C118" i="35"/>
  <c r="C119" i="35"/>
  <c r="C128" i="35"/>
  <c r="D75" i="35"/>
  <c r="C133" i="35"/>
  <c r="N130" i="35"/>
  <c r="N75" i="35" s="1"/>
  <c r="I144" i="35"/>
  <c r="C150" i="35"/>
  <c r="C153" i="35"/>
  <c r="C169" i="35"/>
  <c r="H173" i="35"/>
  <c r="I175" i="35"/>
  <c r="C180" i="35"/>
  <c r="C186" i="35"/>
  <c r="C190" i="35"/>
  <c r="C202" i="35"/>
  <c r="C203" i="35"/>
  <c r="C209" i="35"/>
  <c r="C218" i="35"/>
  <c r="C219" i="35"/>
  <c r="I116" i="35"/>
  <c r="C179" i="35"/>
  <c r="I188" i="35"/>
  <c r="I216" i="35"/>
  <c r="I231" i="35"/>
  <c r="D289" i="36"/>
  <c r="D288" i="36" s="1"/>
  <c r="D20" i="36"/>
  <c r="H289" i="36"/>
  <c r="H288" i="36" s="1"/>
  <c r="H20" i="36"/>
  <c r="N289" i="36"/>
  <c r="N288" i="36" s="1"/>
  <c r="N20" i="36"/>
  <c r="L33" i="36"/>
  <c r="C33" i="36" s="1"/>
  <c r="C34" i="36"/>
  <c r="I122" i="36"/>
  <c r="O174" i="36"/>
  <c r="O173" i="36" s="1"/>
  <c r="O184" i="36"/>
  <c r="I204" i="36"/>
  <c r="O204" i="36"/>
  <c r="O195" i="36" s="1"/>
  <c r="L205" i="36"/>
  <c r="L204" i="36" s="1"/>
  <c r="O216" i="36"/>
  <c r="H230" i="36"/>
  <c r="I238" i="36"/>
  <c r="L270" i="36"/>
  <c r="L269" i="36" s="1"/>
  <c r="C281" i="36"/>
  <c r="O67" i="37"/>
  <c r="L103" i="37"/>
  <c r="O122" i="37"/>
  <c r="E75" i="37"/>
  <c r="E52" i="37" s="1"/>
  <c r="L151" i="37"/>
  <c r="J195" i="37"/>
  <c r="I216" i="37"/>
  <c r="D230" i="37"/>
  <c r="I270" i="37"/>
  <c r="I269" i="37" s="1"/>
  <c r="C34" i="38"/>
  <c r="L33" i="38"/>
  <c r="C33" i="38" s="1"/>
  <c r="C37" i="38"/>
  <c r="L36" i="38"/>
  <c r="C36" i="38" s="1"/>
  <c r="C228" i="38"/>
  <c r="F227" i="38"/>
  <c r="C227" i="38" s="1"/>
  <c r="O95" i="39"/>
  <c r="L131" i="39"/>
  <c r="F233" i="40"/>
  <c r="C234" i="40"/>
  <c r="C32" i="43"/>
  <c r="L31" i="43"/>
  <c r="C31" i="43" s="1"/>
  <c r="F198" i="44"/>
  <c r="F196" i="44" s="1"/>
  <c r="C199" i="44"/>
  <c r="C225" i="35"/>
  <c r="K231" i="35"/>
  <c r="C234" i="35"/>
  <c r="F238" i="35"/>
  <c r="O238" i="35"/>
  <c r="C245" i="35"/>
  <c r="C250" i="35"/>
  <c r="C254" i="35"/>
  <c r="G259" i="35"/>
  <c r="G230" i="35" s="1"/>
  <c r="G194" i="35" s="1"/>
  <c r="C262" i="35"/>
  <c r="C267" i="35"/>
  <c r="K270" i="35"/>
  <c r="K269" i="35" s="1"/>
  <c r="C275" i="35"/>
  <c r="C282" i="35"/>
  <c r="F290" i="35"/>
  <c r="O290" i="35"/>
  <c r="O288" i="35" s="1"/>
  <c r="C297" i="35"/>
  <c r="L27" i="36"/>
  <c r="L36" i="36"/>
  <c r="C36" i="36" s="1"/>
  <c r="C46" i="36"/>
  <c r="C56" i="36"/>
  <c r="C57" i="36"/>
  <c r="C63" i="36"/>
  <c r="C68" i="36"/>
  <c r="E53" i="36"/>
  <c r="C70" i="36"/>
  <c r="O69" i="36"/>
  <c r="O67" i="36" s="1"/>
  <c r="O53" i="36" s="1"/>
  <c r="D76" i="36"/>
  <c r="O80" i="36"/>
  <c r="E83" i="36"/>
  <c r="E75" i="36" s="1"/>
  <c r="E52" i="36" s="1"/>
  <c r="J83" i="36"/>
  <c r="C85" i="36"/>
  <c r="C86" i="36"/>
  <c r="H83" i="36"/>
  <c r="C96" i="36"/>
  <c r="C97" i="36"/>
  <c r="C98" i="36"/>
  <c r="L103" i="36"/>
  <c r="O112" i="36"/>
  <c r="L112" i="36"/>
  <c r="F116" i="36"/>
  <c r="I116" i="36"/>
  <c r="C120" i="36"/>
  <c r="C121" i="36"/>
  <c r="K130" i="36"/>
  <c r="C132" i="36"/>
  <c r="C133" i="36"/>
  <c r="C134" i="36"/>
  <c r="M130" i="36"/>
  <c r="O141" i="36"/>
  <c r="O130" i="36" s="1"/>
  <c r="F144" i="36"/>
  <c r="I144" i="36"/>
  <c r="C148" i="36"/>
  <c r="C149" i="36"/>
  <c r="C150" i="36"/>
  <c r="O160" i="36"/>
  <c r="L165" i="36"/>
  <c r="C168" i="36"/>
  <c r="C169" i="36"/>
  <c r="C170" i="36"/>
  <c r="K174" i="36"/>
  <c r="K173" i="36" s="1"/>
  <c r="C177" i="36"/>
  <c r="C178" i="36"/>
  <c r="C185" i="36"/>
  <c r="C186" i="36"/>
  <c r="C193" i="36"/>
  <c r="N195" i="36"/>
  <c r="L196" i="36"/>
  <c r="C201" i="36"/>
  <c r="C202" i="36"/>
  <c r="E204" i="36"/>
  <c r="E195" i="36" s="1"/>
  <c r="F205" i="36"/>
  <c r="C217" i="36"/>
  <c r="C218" i="36"/>
  <c r="K204" i="36"/>
  <c r="K195" i="36" s="1"/>
  <c r="K194" i="36" s="1"/>
  <c r="C228" i="36"/>
  <c r="C229" i="36"/>
  <c r="C232" i="36"/>
  <c r="D231" i="36"/>
  <c r="D230" i="36" s="1"/>
  <c r="M231" i="36"/>
  <c r="C236" i="36"/>
  <c r="C237" i="36"/>
  <c r="C256" i="36"/>
  <c r="C261" i="36"/>
  <c r="C262" i="36"/>
  <c r="M269" i="36"/>
  <c r="C277" i="36"/>
  <c r="C278" i="36"/>
  <c r="O290" i="36"/>
  <c r="O21" i="37"/>
  <c r="F55" i="37"/>
  <c r="L58" i="37"/>
  <c r="C58" i="37" s="1"/>
  <c r="C62" i="37"/>
  <c r="K76" i="37"/>
  <c r="C79" i="37"/>
  <c r="D83" i="37"/>
  <c r="D75" i="37" s="1"/>
  <c r="D286" i="37" s="1"/>
  <c r="C90" i="37"/>
  <c r="I95" i="37"/>
  <c r="O95" i="37"/>
  <c r="L95" i="37"/>
  <c r="C102" i="37"/>
  <c r="F103" i="37"/>
  <c r="C115" i="37"/>
  <c r="C123" i="37"/>
  <c r="C124" i="37"/>
  <c r="C135" i="37"/>
  <c r="C143" i="37"/>
  <c r="C150" i="37"/>
  <c r="F151" i="37"/>
  <c r="C163" i="37"/>
  <c r="C164" i="37"/>
  <c r="O166" i="37"/>
  <c r="O165" i="37" s="1"/>
  <c r="I175" i="37"/>
  <c r="I174" i="37" s="1"/>
  <c r="O175" i="37"/>
  <c r="L175" i="37"/>
  <c r="C183" i="37"/>
  <c r="C201" i="37"/>
  <c r="C208" i="37"/>
  <c r="C211" i="37"/>
  <c r="H231" i="37"/>
  <c r="H230" i="37" s="1"/>
  <c r="H194" i="37" s="1"/>
  <c r="O238" i="37"/>
  <c r="L246" i="37"/>
  <c r="C257" i="37"/>
  <c r="M259" i="37"/>
  <c r="C262" i="37"/>
  <c r="O272" i="37"/>
  <c r="L276" i="37"/>
  <c r="C285" i="37"/>
  <c r="C298" i="37"/>
  <c r="J20" i="38"/>
  <c r="I131" i="38"/>
  <c r="C132" i="38"/>
  <c r="C152" i="38"/>
  <c r="C168" i="38"/>
  <c r="M195" i="38"/>
  <c r="C236" i="38"/>
  <c r="F235" i="38"/>
  <c r="C235" i="38" s="1"/>
  <c r="J269" i="38"/>
  <c r="O269" i="38"/>
  <c r="N53" i="39"/>
  <c r="O55" i="39"/>
  <c r="O54" i="39" s="1"/>
  <c r="L54" i="39"/>
  <c r="C74" i="39"/>
  <c r="C102" i="39"/>
  <c r="I174" i="39"/>
  <c r="I173" i="39" s="1"/>
  <c r="F41" i="40"/>
  <c r="C41" i="40" s="1"/>
  <c r="C42" i="40"/>
  <c r="H83" i="41"/>
  <c r="C285" i="35"/>
  <c r="C295" i="35"/>
  <c r="F20" i="36"/>
  <c r="G53" i="36"/>
  <c r="C60" i="36"/>
  <c r="C61" i="36"/>
  <c r="L67" i="36"/>
  <c r="C73" i="36"/>
  <c r="O76" i="36"/>
  <c r="C80" i="36"/>
  <c r="C81" i="36"/>
  <c r="C82" i="36"/>
  <c r="C88" i="36"/>
  <c r="D83" i="36"/>
  <c r="L89" i="36"/>
  <c r="L83" i="36" s="1"/>
  <c r="L75" i="36" s="1"/>
  <c r="C101" i="36"/>
  <c r="C102" i="36"/>
  <c r="C113" i="36"/>
  <c r="C114" i="36"/>
  <c r="C128" i="36"/>
  <c r="C129" i="36"/>
  <c r="G75" i="36"/>
  <c r="C152" i="36"/>
  <c r="C153" i="36"/>
  <c r="C154" i="36"/>
  <c r="C160" i="36"/>
  <c r="C161" i="36"/>
  <c r="C162" i="36"/>
  <c r="I166" i="36"/>
  <c r="I165" i="36" s="1"/>
  <c r="C172" i="36"/>
  <c r="C176" i="36"/>
  <c r="C181" i="36"/>
  <c r="C182" i="36"/>
  <c r="C197" i="36"/>
  <c r="C200" i="36"/>
  <c r="C209" i="36"/>
  <c r="C210" i="36"/>
  <c r="I216" i="36"/>
  <c r="C220" i="36"/>
  <c r="C221" i="36"/>
  <c r="C222" i="36"/>
  <c r="G204" i="36"/>
  <c r="E231" i="36"/>
  <c r="O231" i="36"/>
  <c r="C249" i="36"/>
  <c r="C250" i="36"/>
  <c r="O252" i="36"/>
  <c r="O251" i="36" s="1"/>
  <c r="N270" i="36"/>
  <c r="N269" i="36" s="1"/>
  <c r="O272" i="36"/>
  <c r="O270" i="36" s="1"/>
  <c r="O269" i="36" s="1"/>
  <c r="C280" i="36"/>
  <c r="C284" i="36"/>
  <c r="C285" i="36"/>
  <c r="C292" i="36"/>
  <c r="C293" i="36"/>
  <c r="C294" i="36"/>
  <c r="C22" i="37"/>
  <c r="C23" i="37"/>
  <c r="L36" i="37"/>
  <c r="C36" i="37" s="1"/>
  <c r="H53" i="37"/>
  <c r="O58" i="37"/>
  <c r="O54" i="37" s="1"/>
  <c r="O53" i="37" s="1"/>
  <c r="C66" i="37"/>
  <c r="K53" i="37"/>
  <c r="C71" i="37"/>
  <c r="C72" i="37"/>
  <c r="C78" i="37"/>
  <c r="K83" i="37"/>
  <c r="N83" i="37"/>
  <c r="C94" i="37"/>
  <c r="F95" i="37"/>
  <c r="C107" i="37"/>
  <c r="C108" i="37"/>
  <c r="C114" i="37"/>
  <c r="C127" i="37"/>
  <c r="H130" i="37"/>
  <c r="M130" i="37"/>
  <c r="C134" i="37"/>
  <c r="K130" i="37"/>
  <c r="C142" i="37"/>
  <c r="C155" i="37"/>
  <c r="C156" i="37"/>
  <c r="C162" i="37"/>
  <c r="C167" i="37"/>
  <c r="C168" i="37"/>
  <c r="E174" i="37"/>
  <c r="E173" i="37" s="1"/>
  <c r="C182" i="37"/>
  <c r="C190" i="37"/>
  <c r="C200" i="37"/>
  <c r="C203" i="37"/>
  <c r="L205" i="37"/>
  <c r="C226" i="37"/>
  <c r="C232" i="37"/>
  <c r="J231" i="37"/>
  <c r="J230" i="37" s="1"/>
  <c r="N231" i="37"/>
  <c r="N230" i="37" s="1"/>
  <c r="E231" i="37"/>
  <c r="K231" i="37"/>
  <c r="K230" i="37" s="1"/>
  <c r="K194" i="37" s="1"/>
  <c r="C245" i="37"/>
  <c r="C254" i="37"/>
  <c r="I252" i="37"/>
  <c r="I251" i="37" s="1"/>
  <c r="C266" i="37"/>
  <c r="I264" i="37"/>
  <c r="C275" i="37"/>
  <c r="K26" i="38"/>
  <c r="C176" i="38"/>
  <c r="F175" i="38"/>
  <c r="C284" i="38"/>
  <c r="F283" i="38"/>
  <c r="I290" i="38"/>
  <c r="C37" i="39"/>
  <c r="L36" i="39"/>
  <c r="C36" i="39" s="1"/>
  <c r="C186" i="39"/>
  <c r="C134" i="40"/>
  <c r="F131" i="40"/>
  <c r="C226" i="35"/>
  <c r="M204" i="35"/>
  <c r="M195" i="35" s="1"/>
  <c r="N231" i="35"/>
  <c r="N230" i="35" s="1"/>
  <c r="M231" i="35"/>
  <c r="M230" i="35" s="1"/>
  <c r="C249" i="35"/>
  <c r="C257" i="35"/>
  <c r="O259" i="35"/>
  <c r="C265" i="35"/>
  <c r="H270" i="35"/>
  <c r="H269" i="35" s="1"/>
  <c r="C273" i="35"/>
  <c r="I276" i="35"/>
  <c r="C294" i="35"/>
  <c r="C23" i="36"/>
  <c r="N54" i="36"/>
  <c r="N53" i="36" s="1"/>
  <c r="I58" i="36"/>
  <c r="I54" i="36" s="1"/>
  <c r="C64" i="36"/>
  <c r="C65" i="36"/>
  <c r="H53" i="36"/>
  <c r="M53" i="36"/>
  <c r="C72" i="36"/>
  <c r="F77" i="36"/>
  <c r="I76" i="36"/>
  <c r="M83" i="36"/>
  <c r="M75" i="36" s="1"/>
  <c r="F89" i="36"/>
  <c r="L95" i="36"/>
  <c r="C100" i="36"/>
  <c r="C104" i="36"/>
  <c r="C105" i="36"/>
  <c r="C106" i="36"/>
  <c r="F112" i="36"/>
  <c r="C112" i="36" s="1"/>
  <c r="I112" i="36"/>
  <c r="O116" i="36"/>
  <c r="L116" i="36"/>
  <c r="C124" i="36"/>
  <c r="C125" i="36"/>
  <c r="C126" i="36"/>
  <c r="N130" i="36"/>
  <c r="N75" i="36" s="1"/>
  <c r="L131" i="36"/>
  <c r="E130" i="36"/>
  <c r="C137" i="36"/>
  <c r="C138" i="36"/>
  <c r="O144" i="36"/>
  <c r="L144" i="36"/>
  <c r="I151" i="36"/>
  <c r="C156" i="36"/>
  <c r="C157" i="36"/>
  <c r="C158" i="36"/>
  <c r="C164" i="36"/>
  <c r="N174" i="36"/>
  <c r="N173" i="36" s="1"/>
  <c r="C180" i="36"/>
  <c r="O188" i="36"/>
  <c r="O187" i="36" s="1"/>
  <c r="J195" i="36"/>
  <c r="H204" i="36"/>
  <c r="M204" i="36"/>
  <c r="M195" i="36" s="1"/>
  <c r="C208" i="36"/>
  <c r="C212" i="36"/>
  <c r="C213" i="36"/>
  <c r="C214" i="36"/>
  <c r="C224" i="36"/>
  <c r="C225" i="36"/>
  <c r="C226" i="36"/>
  <c r="L231" i="36"/>
  <c r="C240" i="36"/>
  <c r="C241" i="36"/>
  <c r="C242" i="36"/>
  <c r="C248" i="36"/>
  <c r="C253" i="36"/>
  <c r="C254" i="36"/>
  <c r="C265" i="36"/>
  <c r="C266" i="36"/>
  <c r="C273" i="36"/>
  <c r="C274" i="36"/>
  <c r="I290" i="36"/>
  <c r="C297" i="36"/>
  <c r="C298" i="36"/>
  <c r="G20" i="37"/>
  <c r="F21" i="37"/>
  <c r="J26" i="37"/>
  <c r="C44" i="37"/>
  <c r="O45" i="37"/>
  <c r="D54" i="37"/>
  <c r="D53" i="37" s="1"/>
  <c r="M53" i="37"/>
  <c r="C59" i="37"/>
  <c r="C60" i="37"/>
  <c r="G53" i="37"/>
  <c r="C70" i="37"/>
  <c r="N75" i="37"/>
  <c r="G83" i="37"/>
  <c r="C87" i="37"/>
  <c r="C88" i="37"/>
  <c r="J83" i="37"/>
  <c r="J75" i="37" s="1"/>
  <c r="C99" i="37"/>
  <c r="C100" i="37"/>
  <c r="C106" i="37"/>
  <c r="C111" i="37"/>
  <c r="F116" i="37"/>
  <c r="C119" i="37"/>
  <c r="C120" i="37"/>
  <c r="L122" i="37"/>
  <c r="C126" i="37"/>
  <c r="D130" i="37"/>
  <c r="O131" i="37"/>
  <c r="L131" i="37"/>
  <c r="G130" i="37"/>
  <c r="C139" i="37"/>
  <c r="C140" i="37"/>
  <c r="F144" i="37"/>
  <c r="C147" i="37"/>
  <c r="C148" i="37"/>
  <c r="C154" i="37"/>
  <c r="C159" i="37"/>
  <c r="F166" i="37"/>
  <c r="I166" i="37"/>
  <c r="I165" i="37" s="1"/>
  <c r="C171" i="37"/>
  <c r="C172" i="37"/>
  <c r="O179" i="37"/>
  <c r="L179" i="37"/>
  <c r="C179" i="37" s="1"/>
  <c r="D187" i="37"/>
  <c r="D195" i="37"/>
  <c r="D194" i="37" s="1"/>
  <c r="C197" i="37"/>
  <c r="N204" i="37"/>
  <c r="N195" i="37" s="1"/>
  <c r="C214" i="37"/>
  <c r="E204" i="37"/>
  <c r="E195" i="37" s="1"/>
  <c r="C221" i="37"/>
  <c r="F227" i="37"/>
  <c r="C227" i="37" s="1"/>
  <c r="L235" i="37"/>
  <c r="G231" i="37"/>
  <c r="G230" i="37" s="1"/>
  <c r="C242" i="37"/>
  <c r="C244" i="37"/>
  <c r="C249" i="37"/>
  <c r="O246" i="37"/>
  <c r="E259" i="37"/>
  <c r="O259" i="37"/>
  <c r="M270" i="37"/>
  <c r="M269" i="37" s="1"/>
  <c r="L272" i="37"/>
  <c r="O276" i="37"/>
  <c r="F281" i="37"/>
  <c r="C293" i="37"/>
  <c r="C295" i="37"/>
  <c r="M83" i="38"/>
  <c r="C96" i="38"/>
  <c r="D83" i="38"/>
  <c r="C200" i="38"/>
  <c r="J231" i="38"/>
  <c r="J230" i="38" s="1"/>
  <c r="J194" i="38" s="1"/>
  <c r="N231" i="38"/>
  <c r="N230" i="38" s="1"/>
  <c r="C280" i="38"/>
  <c r="C62" i="39"/>
  <c r="L69" i="39"/>
  <c r="L67" i="39" s="1"/>
  <c r="C70" i="39"/>
  <c r="E83" i="39"/>
  <c r="E75" i="39" s="1"/>
  <c r="E52" i="39" s="1"/>
  <c r="L95" i="39"/>
  <c r="C95" i="39" s="1"/>
  <c r="C98" i="39"/>
  <c r="C156" i="39"/>
  <c r="N187" i="39"/>
  <c r="C220" i="39"/>
  <c r="C228" i="39"/>
  <c r="L283" i="39"/>
  <c r="H289" i="40"/>
  <c r="H288" i="40" s="1"/>
  <c r="H20" i="40"/>
  <c r="C44" i="40"/>
  <c r="I43" i="40"/>
  <c r="C43" i="40" s="1"/>
  <c r="C28" i="41"/>
  <c r="L27" i="41"/>
  <c r="C27" i="41" s="1"/>
  <c r="C32" i="38"/>
  <c r="C42" i="38"/>
  <c r="O45" i="38"/>
  <c r="C62" i="38"/>
  <c r="L69" i="38"/>
  <c r="L67" i="38" s="1"/>
  <c r="C79" i="38"/>
  <c r="C102" i="38"/>
  <c r="O122" i="38"/>
  <c r="H130" i="38"/>
  <c r="L131" i="38"/>
  <c r="C158" i="38"/>
  <c r="C161" i="38"/>
  <c r="C163" i="38"/>
  <c r="D174" i="38"/>
  <c r="D173" i="38" s="1"/>
  <c r="H173" i="38"/>
  <c r="C178" i="38"/>
  <c r="C193" i="38"/>
  <c r="G195" i="38"/>
  <c r="C197" i="38"/>
  <c r="C209" i="38"/>
  <c r="C211" i="38"/>
  <c r="C222" i="38"/>
  <c r="C225" i="38"/>
  <c r="H230" i="38"/>
  <c r="O238" i="38"/>
  <c r="C249" i="38"/>
  <c r="C262" i="38"/>
  <c r="C265" i="38"/>
  <c r="C267" i="38"/>
  <c r="E269" i="38"/>
  <c r="C273" i="38"/>
  <c r="C275" i="38"/>
  <c r="O290" i="38"/>
  <c r="K288" i="39"/>
  <c r="C22" i="39"/>
  <c r="C23" i="39"/>
  <c r="J26" i="39"/>
  <c r="C56" i="39"/>
  <c r="C57" i="39"/>
  <c r="O67" i="39"/>
  <c r="K76" i="39"/>
  <c r="C87" i="39"/>
  <c r="C88" i="39"/>
  <c r="C96" i="39"/>
  <c r="C97" i="39"/>
  <c r="C118" i="39"/>
  <c r="I116" i="39"/>
  <c r="C125" i="39"/>
  <c r="O122" i="39"/>
  <c r="C138" i="39"/>
  <c r="C140" i="39"/>
  <c r="C155" i="39"/>
  <c r="C162" i="39"/>
  <c r="C164" i="39"/>
  <c r="C177" i="39"/>
  <c r="O184" i="39"/>
  <c r="C210" i="39"/>
  <c r="C215" i="39"/>
  <c r="F216" i="39"/>
  <c r="C219" i="39"/>
  <c r="O216" i="39"/>
  <c r="F227" i="39"/>
  <c r="C227" i="39" s="1"/>
  <c r="O238" i="39"/>
  <c r="C279" i="39"/>
  <c r="C294" i="39"/>
  <c r="L36" i="40"/>
  <c r="C36" i="40" s="1"/>
  <c r="D54" i="40"/>
  <c r="D53" i="40" s="1"/>
  <c r="D286" i="40" s="1"/>
  <c r="N53" i="40"/>
  <c r="O54" i="40"/>
  <c r="M83" i="40"/>
  <c r="K130" i="40"/>
  <c r="C138" i="40"/>
  <c r="D187" i="40"/>
  <c r="H231" i="40"/>
  <c r="H230" i="40" s="1"/>
  <c r="C250" i="40"/>
  <c r="C258" i="40"/>
  <c r="C262" i="40"/>
  <c r="C96" i="41"/>
  <c r="C176" i="41"/>
  <c r="F20" i="43"/>
  <c r="C70" i="43"/>
  <c r="F69" i="43"/>
  <c r="L26" i="38"/>
  <c r="M53" i="38"/>
  <c r="C57" i="38"/>
  <c r="C66" i="38"/>
  <c r="J53" i="38"/>
  <c r="C71" i="38"/>
  <c r="L76" i="38"/>
  <c r="K76" i="38"/>
  <c r="C94" i="38"/>
  <c r="C106" i="38"/>
  <c r="C109" i="38"/>
  <c r="C111" i="38"/>
  <c r="C127" i="38"/>
  <c r="D130" i="38"/>
  <c r="J130" i="38"/>
  <c r="C150" i="38"/>
  <c r="O166" i="38"/>
  <c r="O165" i="38" s="1"/>
  <c r="J174" i="38"/>
  <c r="J173" i="38" s="1"/>
  <c r="N174" i="38"/>
  <c r="N173" i="38" s="1"/>
  <c r="C182" i="38"/>
  <c r="C185" i="38"/>
  <c r="O187" i="38"/>
  <c r="E195" i="38"/>
  <c r="F198" i="38"/>
  <c r="C198" i="38" s="1"/>
  <c r="O198" i="38"/>
  <c r="O196" i="38" s="1"/>
  <c r="C210" i="38"/>
  <c r="C213" i="38"/>
  <c r="C215" i="38"/>
  <c r="C226" i="38"/>
  <c r="G231" i="38"/>
  <c r="K231" i="38"/>
  <c r="K230" i="38" s="1"/>
  <c r="C241" i="38"/>
  <c r="C243" i="38"/>
  <c r="C250" i="38"/>
  <c r="C253" i="38"/>
  <c r="C255" i="38"/>
  <c r="C266" i="38"/>
  <c r="C274" i="38"/>
  <c r="C277" i="38"/>
  <c r="C279" i="38"/>
  <c r="C293" i="38"/>
  <c r="C295" i="38"/>
  <c r="G288" i="39"/>
  <c r="I21" i="39"/>
  <c r="K26" i="39"/>
  <c r="C59" i="39"/>
  <c r="C60" i="39"/>
  <c r="C61" i="39"/>
  <c r="C72" i="39"/>
  <c r="C73" i="39"/>
  <c r="G76" i="39"/>
  <c r="C79" i="39"/>
  <c r="H83" i="39"/>
  <c r="M83" i="39"/>
  <c r="K83" i="39"/>
  <c r="I95" i="39"/>
  <c r="C100" i="39"/>
  <c r="C101" i="39"/>
  <c r="C110" i="39"/>
  <c r="C124" i="39"/>
  <c r="C127" i="39"/>
  <c r="C149" i="39"/>
  <c r="C170" i="39"/>
  <c r="C172" i="39"/>
  <c r="L187" i="39"/>
  <c r="E195" i="39"/>
  <c r="O196" i="39"/>
  <c r="H204" i="39"/>
  <c r="H195" i="39" s="1"/>
  <c r="N204" i="39"/>
  <c r="N195" i="39" s="1"/>
  <c r="N194" i="39" s="1"/>
  <c r="C214" i="39"/>
  <c r="C223" i="39"/>
  <c r="D230" i="39"/>
  <c r="J231" i="39"/>
  <c r="J230" i="39" s="1"/>
  <c r="N231" i="39"/>
  <c r="N230" i="39" s="1"/>
  <c r="K231" i="39"/>
  <c r="C241" i="39"/>
  <c r="C243" i="39"/>
  <c r="C250" i="39"/>
  <c r="C255" i="39"/>
  <c r="K26" i="40"/>
  <c r="L33" i="40"/>
  <c r="C33" i="40" s="1"/>
  <c r="O45" i="40"/>
  <c r="C45" i="40" s="1"/>
  <c r="J53" i="40"/>
  <c r="C74" i="40"/>
  <c r="C106" i="40"/>
  <c r="C110" i="40"/>
  <c r="F103" i="40"/>
  <c r="L151" i="40"/>
  <c r="C218" i="40"/>
  <c r="L95" i="41"/>
  <c r="C132" i="41"/>
  <c r="G195" i="41"/>
  <c r="J230" i="41"/>
  <c r="H53" i="38"/>
  <c r="I54" i="38"/>
  <c r="E54" i="38"/>
  <c r="E53" i="38" s="1"/>
  <c r="O58" i="38"/>
  <c r="C73" i="38"/>
  <c r="H76" i="38"/>
  <c r="H75" i="38" s="1"/>
  <c r="H52" i="38" s="1"/>
  <c r="H51" i="38" s="1"/>
  <c r="C87" i="38"/>
  <c r="N83" i="38"/>
  <c r="L89" i="38"/>
  <c r="C97" i="38"/>
  <c r="L103" i="38"/>
  <c r="C110" i="38"/>
  <c r="C115" i="38"/>
  <c r="C117" i="38"/>
  <c r="C119" i="38"/>
  <c r="O116" i="38"/>
  <c r="C126" i="38"/>
  <c r="C143" i="38"/>
  <c r="C153" i="38"/>
  <c r="C169" i="38"/>
  <c r="C171" i="38"/>
  <c r="L179" i="38"/>
  <c r="C186" i="38"/>
  <c r="E187" i="38"/>
  <c r="C189" i="38"/>
  <c r="K194" i="38"/>
  <c r="L196" i="38"/>
  <c r="C201" i="38"/>
  <c r="C203" i="38"/>
  <c r="N195" i="38"/>
  <c r="N194" i="38" s="1"/>
  <c r="O205" i="38"/>
  <c r="O204" i="38" s="1"/>
  <c r="L205" i="38"/>
  <c r="L204" i="38" s="1"/>
  <c r="C214" i="38"/>
  <c r="C217" i="38"/>
  <c r="C219" i="38"/>
  <c r="L238" i="38"/>
  <c r="L231" i="38" s="1"/>
  <c r="C242" i="38"/>
  <c r="C245" i="38"/>
  <c r="C254" i="38"/>
  <c r="C257" i="38"/>
  <c r="O259" i="38"/>
  <c r="L264" i="38"/>
  <c r="N270" i="38"/>
  <c r="N269" i="38" s="1"/>
  <c r="C278" i="38"/>
  <c r="L290" i="38"/>
  <c r="C294" i="38"/>
  <c r="C297" i="38"/>
  <c r="D289" i="39"/>
  <c r="D288" i="39" s="1"/>
  <c r="H289" i="39"/>
  <c r="H288" i="39" s="1"/>
  <c r="N289" i="39"/>
  <c r="N288" i="39" s="1"/>
  <c r="I58" i="39"/>
  <c r="C63" i="39"/>
  <c r="C64" i="39"/>
  <c r="C65" i="39"/>
  <c r="H53" i="39"/>
  <c r="C71" i="39"/>
  <c r="I77" i="39"/>
  <c r="O80" i="39"/>
  <c r="D83" i="39"/>
  <c r="O84" i="39"/>
  <c r="L84" i="39"/>
  <c r="G83" i="39"/>
  <c r="C92" i="39"/>
  <c r="C93" i="39"/>
  <c r="C99" i="39"/>
  <c r="C105" i="39"/>
  <c r="L103" i="39"/>
  <c r="L122" i="39"/>
  <c r="C134" i="39"/>
  <c r="L141" i="39"/>
  <c r="C146" i="39"/>
  <c r="I144" i="39"/>
  <c r="C158" i="39"/>
  <c r="C181" i="39"/>
  <c r="L184" i="39"/>
  <c r="L173" i="39" s="1"/>
  <c r="C190" i="39"/>
  <c r="H187" i="39"/>
  <c r="C201" i="39"/>
  <c r="D195" i="39"/>
  <c r="D194" i="39" s="1"/>
  <c r="J204" i="39"/>
  <c r="J195" i="39" s="1"/>
  <c r="C207" i="39"/>
  <c r="G204" i="39"/>
  <c r="C222" i="39"/>
  <c r="L235" i="39"/>
  <c r="G231" i="39"/>
  <c r="M231" i="39"/>
  <c r="M230" i="39" s="1"/>
  <c r="L238" i="39"/>
  <c r="C242" i="39"/>
  <c r="C245" i="39"/>
  <c r="O290" i="39"/>
  <c r="O288" i="39" s="1"/>
  <c r="C62" i="40"/>
  <c r="C66" i="40"/>
  <c r="M76" i="40"/>
  <c r="C86" i="40"/>
  <c r="C146" i="40"/>
  <c r="C186" i="40"/>
  <c r="C190" i="40"/>
  <c r="C296" i="40"/>
  <c r="K26" i="41"/>
  <c r="C88" i="41"/>
  <c r="C156" i="41"/>
  <c r="C168" i="41"/>
  <c r="C212" i="41"/>
  <c r="C258" i="41"/>
  <c r="F41" i="43"/>
  <c r="C41" i="43" s="1"/>
  <c r="C42" i="43"/>
  <c r="F58" i="40"/>
  <c r="F54" i="40" s="1"/>
  <c r="C61" i="40"/>
  <c r="C71" i="40"/>
  <c r="C73" i="40"/>
  <c r="C79" i="40"/>
  <c r="C91" i="40"/>
  <c r="C93" i="40"/>
  <c r="C100" i="40"/>
  <c r="O103" i="40"/>
  <c r="L103" i="40"/>
  <c r="C113" i="40"/>
  <c r="O112" i="40"/>
  <c r="L116" i="40"/>
  <c r="C120" i="40"/>
  <c r="F122" i="40"/>
  <c r="C125" i="40"/>
  <c r="E130" i="40"/>
  <c r="C137" i="40"/>
  <c r="O136" i="40"/>
  <c r="C143" i="40"/>
  <c r="C153" i="40"/>
  <c r="C163" i="40"/>
  <c r="F174" i="40"/>
  <c r="C177" i="40"/>
  <c r="C185" i="40"/>
  <c r="O184" i="40"/>
  <c r="C189" i="40"/>
  <c r="O188" i="40"/>
  <c r="O187" i="40" s="1"/>
  <c r="M195" i="40"/>
  <c r="G195" i="40"/>
  <c r="C200" i="40"/>
  <c r="C207" i="40"/>
  <c r="C212" i="40"/>
  <c r="C219" i="40"/>
  <c r="C224" i="40"/>
  <c r="N204" i="40"/>
  <c r="N195" i="40" s="1"/>
  <c r="D231" i="40"/>
  <c r="D230" i="40" s="1"/>
  <c r="M231" i="40"/>
  <c r="C239" i="40"/>
  <c r="C244" i="40"/>
  <c r="C249" i="40"/>
  <c r="C253" i="40"/>
  <c r="O252" i="40"/>
  <c r="O251" i="40" s="1"/>
  <c r="C263" i="40"/>
  <c r="C271" i="40"/>
  <c r="C279" i="40"/>
  <c r="C281" i="40"/>
  <c r="C282" i="40"/>
  <c r="C285" i="40"/>
  <c r="J20" i="41"/>
  <c r="C23" i="41"/>
  <c r="L33" i="41"/>
  <c r="C33" i="41" s="1"/>
  <c r="L36" i="41"/>
  <c r="C36" i="41" s="1"/>
  <c r="F41" i="41"/>
  <c r="C41" i="41" s="1"/>
  <c r="I43" i="41"/>
  <c r="C43" i="41" s="1"/>
  <c r="D54" i="41"/>
  <c r="N53" i="41"/>
  <c r="L55" i="41"/>
  <c r="M54" i="41"/>
  <c r="M53" i="41" s="1"/>
  <c r="L58" i="41"/>
  <c r="C62" i="41"/>
  <c r="C65" i="41"/>
  <c r="C93" i="41"/>
  <c r="C106" i="41"/>
  <c r="C111" i="41"/>
  <c r="C125" i="41"/>
  <c r="C127" i="41"/>
  <c r="G130" i="41"/>
  <c r="L144" i="41"/>
  <c r="C150" i="41"/>
  <c r="J174" i="41"/>
  <c r="J173" i="41" s="1"/>
  <c r="N174" i="41"/>
  <c r="N173" i="41" s="1"/>
  <c r="C181" i="41"/>
  <c r="C183" i="41"/>
  <c r="L187" i="41"/>
  <c r="C193" i="41"/>
  <c r="C197" i="41"/>
  <c r="D195" i="41"/>
  <c r="I205" i="41"/>
  <c r="I204" i="41" s="1"/>
  <c r="I195" i="41" s="1"/>
  <c r="C209" i="41"/>
  <c r="C211" i="41"/>
  <c r="L216" i="41"/>
  <c r="C220" i="41"/>
  <c r="C225" i="41"/>
  <c r="H231" i="41"/>
  <c r="G231" i="41"/>
  <c r="G230" i="41" s="1"/>
  <c r="C240" i="41"/>
  <c r="C245" i="41"/>
  <c r="C253" i="41"/>
  <c r="C261" i="41"/>
  <c r="K270" i="41"/>
  <c r="K269" i="41" s="1"/>
  <c r="I281" i="41"/>
  <c r="J54" i="42"/>
  <c r="J53" i="42" s="1"/>
  <c r="I89" i="42"/>
  <c r="C146" i="42"/>
  <c r="C170" i="42"/>
  <c r="L184" i="42"/>
  <c r="C185" i="42"/>
  <c r="C197" i="42"/>
  <c r="K204" i="42"/>
  <c r="G53" i="43"/>
  <c r="C60" i="40"/>
  <c r="C63" i="40"/>
  <c r="C65" i="40"/>
  <c r="O67" i="40"/>
  <c r="I69" i="40"/>
  <c r="C72" i="40"/>
  <c r="H76" i="40"/>
  <c r="I76" i="40"/>
  <c r="C81" i="40"/>
  <c r="E83" i="40"/>
  <c r="E75" i="40" s="1"/>
  <c r="C85" i="40"/>
  <c r="H83" i="40"/>
  <c r="I89" i="40"/>
  <c r="C92" i="40"/>
  <c r="O95" i="40"/>
  <c r="L95" i="40"/>
  <c r="C105" i="40"/>
  <c r="C115" i="40"/>
  <c r="C124" i="40"/>
  <c r="C127" i="40"/>
  <c r="D130" i="40"/>
  <c r="H130" i="40"/>
  <c r="N130" i="40"/>
  <c r="N75" i="40" s="1"/>
  <c r="N286" i="40" s="1"/>
  <c r="O131" i="40"/>
  <c r="O130" i="40" s="1"/>
  <c r="L131" i="40"/>
  <c r="C139" i="40"/>
  <c r="C145" i="40"/>
  <c r="C151" i="40"/>
  <c r="I151" i="40"/>
  <c r="C155" i="40"/>
  <c r="C157" i="40"/>
  <c r="L160" i="40"/>
  <c r="C164" i="40"/>
  <c r="F166" i="40"/>
  <c r="C169" i="40"/>
  <c r="I175" i="40"/>
  <c r="I174" i="40" s="1"/>
  <c r="I173" i="40" s="1"/>
  <c r="O179" i="40"/>
  <c r="L179" i="40"/>
  <c r="L174" i="40" s="1"/>
  <c r="L173" i="40" s="1"/>
  <c r="H195" i="40"/>
  <c r="H194" i="40" s="1"/>
  <c r="C199" i="40"/>
  <c r="O205" i="40"/>
  <c r="C211" i="40"/>
  <c r="C217" i="40"/>
  <c r="O216" i="40"/>
  <c r="C223" i="40"/>
  <c r="J204" i="40"/>
  <c r="J195" i="40" s="1"/>
  <c r="C237" i="40"/>
  <c r="C243" i="40"/>
  <c r="C248" i="40"/>
  <c r="C257" i="40"/>
  <c r="E259" i="40"/>
  <c r="E230" i="40" s="1"/>
  <c r="C261" i="40"/>
  <c r="O260" i="40"/>
  <c r="O259" i="40" s="1"/>
  <c r="L264" i="40"/>
  <c r="C268" i="40"/>
  <c r="M270" i="40"/>
  <c r="M269" i="40" s="1"/>
  <c r="L272" i="40"/>
  <c r="C277" i="40"/>
  <c r="C295" i="40"/>
  <c r="O290" i="40"/>
  <c r="J54" i="41"/>
  <c r="J53" i="41" s="1"/>
  <c r="C66" i="41"/>
  <c r="C74" i="41"/>
  <c r="C79" i="41"/>
  <c r="C85" i="41"/>
  <c r="C87" i="41"/>
  <c r="C94" i="41"/>
  <c r="C110" i="41"/>
  <c r="C113" i="41"/>
  <c r="C115" i="41"/>
  <c r="L122" i="41"/>
  <c r="C126" i="41"/>
  <c r="I151" i="41"/>
  <c r="C154" i="41"/>
  <c r="C157" i="41"/>
  <c r="C159" i="41"/>
  <c r="F166" i="41"/>
  <c r="F175" i="41"/>
  <c r="O174" i="41"/>
  <c r="O173" i="41" s="1"/>
  <c r="C182" i="41"/>
  <c r="C185" i="41"/>
  <c r="O187" i="41"/>
  <c r="E195" i="41"/>
  <c r="F198" i="41"/>
  <c r="C198" i="41" s="1"/>
  <c r="O196" i="41"/>
  <c r="C210" i="41"/>
  <c r="C213" i="41"/>
  <c r="C215" i="41"/>
  <c r="C219" i="41"/>
  <c r="C224" i="41"/>
  <c r="M231" i="41"/>
  <c r="M230" i="41" s="1"/>
  <c r="C239" i="41"/>
  <c r="C244" i="41"/>
  <c r="F246" i="41"/>
  <c r="C249" i="41"/>
  <c r="C257" i="41"/>
  <c r="L260" i="41"/>
  <c r="C267" i="41"/>
  <c r="L272" i="41"/>
  <c r="C274" i="41"/>
  <c r="C57" i="42"/>
  <c r="L58" i="42"/>
  <c r="L54" i="42" s="1"/>
  <c r="G83" i="42"/>
  <c r="G75" i="42" s="1"/>
  <c r="C176" i="42"/>
  <c r="F175" i="42"/>
  <c r="E195" i="42"/>
  <c r="M231" i="42"/>
  <c r="L235" i="42"/>
  <c r="G83" i="43"/>
  <c r="G75" i="43" s="1"/>
  <c r="L198" i="43"/>
  <c r="C199" i="43"/>
  <c r="G75" i="40"/>
  <c r="G52" i="40" s="1"/>
  <c r="G51" i="40" s="1"/>
  <c r="J75" i="40"/>
  <c r="G83" i="40"/>
  <c r="K83" i="40"/>
  <c r="C87" i="40"/>
  <c r="D83" i="40"/>
  <c r="C97" i="40"/>
  <c r="I103" i="40"/>
  <c r="C107" i="40"/>
  <c r="C109" i="40"/>
  <c r="L112" i="40"/>
  <c r="C117" i="40"/>
  <c r="L122" i="40"/>
  <c r="J130" i="40"/>
  <c r="C133" i="40"/>
  <c r="M130" i="40"/>
  <c r="L136" i="40"/>
  <c r="C140" i="40"/>
  <c r="C147" i="40"/>
  <c r="C149" i="40"/>
  <c r="C156" i="40"/>
  <c r="C159" i="40"/>
  <c r="C168" i="40"/>
  <c r="C171" i="40"/>
  <c r="D173" i="40"/>
  <c r="C181" i="40"/>
  <c r="L184" i="40"/>
  <c r="M187" i="40"/>
  <c r="L188" i="40"/>
  <c r="L187" i="40" s="1"/>
  <c r="C193" i="40"/>
  <c r="C197" i="40"/>
  <c r="D194" i="40"/>
  <c r="O196" i="40"/>
  <c r="C203" i="40"/>
  <c r="L204" i="40"/>
  <c r="F205" i="40"/>
  <c r="C209" i="40"/>
  <c r="C215" i="40"/>
  <c r="C221" i="40"/>
  <c r="C227" i="40"/>
  <c r="C229" i="40"/>
  <c r="O231" i="40"/>
  <c r="O230" i="40" s="1"/>
  <c r="K231" i="40"/>
  <c r="K230" i="40" s="1"/>
  <c r="F238" i="40"/>
  <c r="C241" i="40"/>
  <c r="C247" i="40"/>
  <c r="L252" i="40"/>
  <c r="L251" i="40" s="1"/>
  <c r="C256" i="40"/>
  <c r="C267" i="40"/>
  <c r="I270" i="40"/>
  <c r="I269" i="40" s="1"/>
  <c r="N269" i="40"/>
  <c r="C275" i="40"/>
  <c r="C292" i="40"/>
  <c r="C294" i="40"/>
  <c r="O69" i="41"/>
  <c r="O67" i="41" s="1"/>
  <c r="L69" i="41"/>
  <c r="L67" i="41" s="1"/>
  <c r="C81" i="41"/>
  <c r="M83" i="41"/>
  <c r="M75" i="41" s="1"/>
  <c r="M286" i="41" s="1"/>
  <c r="N83" i="41"/>
  <c r="O89" i="41"/>
  <c r="O83" i="41" s="1"/>
  <c r="O75" i="41" s="1"/>
  <c r="L89" i="41"/>
  <c r="C98" i="41"/>
  <c r="O103" i="41"/>
  <c r="L103" i="41"/>
  <c r="C119" i="41"/>
  <c r="C129" i="41"/>
  <c r="C133" i="41"/>
  <c r="C143" i="41"/>
  <c r="C145" i="41"/>
  <c r="C147" i="41"/>
  <c r="L151" i="41"/>
  <c r="C158" i="41"/>
  <c r="C163" i="41"/>
  <c r="C169" i="41"/>
  <c r="C171" i="41"/>
  <c r="L174" i="41"/>
  <c r="L173" i="41" s="1"/>
  <c r="C177" i="41"/>
  <c r="C186" i="41"/>
  <c r="E187" i="41"/>
  <c r="C189" i="41"/>
  <c r="K195" i="41"/>
  <c r="L196" i="41"/>
  <c r="C201" i="41"/>
  <c r="C203" i="41"/>
  <c r="N195" i="41"/>
  <c r="O205" i="41"/>
  <c r="L205" i="41"/>
  <c r="C214" i="41"/>
  <c r="C217" i="41"/>
  <c r="O216" i="41"/>
  <c r="C223" i="41"/>
  <c r="E231" i="41"/>
  <c r="C237" i="41"/>
  <c r="C243" i="41"/>
  <c r="C248" i="41"/>
  <c r="C255" i="41"/>
  <c r="E83" i="42"/>
  <c r="C109" i="42"/>
  <c r="K174" i="42"/>
  <c r="K173" i="42" s="1"/>
  <c r="C181" i="42"/>
  <c r="F179" i="42"/>
  <c r="I187" i="42"/>
  <c r="D187" i="42"/>
  <c r="D231" i="42"/>
  <c r="D230" i="42" s="1"/>
  <c r="H231" i="42"/>
  <c r="N231" i="42"/>
  <c r="N230" i="42" s="1"/>
  <c r="I290" i="42"/>
  <c r="I76" i="43"/>
  <c r="D130" i="43"/>
  <c r="D75" i="43" s="1"/>
  <c r="C273" i="41"/>
  <c r="C279" i="41"/>
  <c r="C284" i="41"/>
  <c r="C23" i="42"/>
  <c r="H53" i="42"/>
  <c r="E54" i="42"/>
  <c r="E53" i="42" s="1"/>
  <c r="O54" i="42"/>
  <c r="C60" i="42"/>
  <c r="O89" i="42"/>
  <c r="C102" i="42"/>
  <c r="C106" i="42"/>
  <c r="O103" i="42"/>
  <c r="L116" i="42"/>
  <c r="L122" i="42"/>
  <c r="C132" i="42"/>
  <c r="C134" i="42"/>
  <c r="C141" i="42"/>
  <c r="C150" i="42"/>
  <c r="J130" i="42"/>
  <c r="C152" i="42"/>
  <c r="C162" i="42"/>
  <c r="O166" i="42"/>
  <c r="O165" i="42" s="1"/>
  <c r="O188" i="42"/>
  <c r="O187" i="42" s="1"/>
  <c r="J187" i="42"/>
  <c r="C200" i="42"/>
  <c r="I205" i="42"/>
  <c r="C211" i="42"/>
  <c r="C228" i="42"/>
  <c r="J230" i="42"/>
  <c r="J194" i="42" s="1"/>
  <c r="C250" i="42"/>
  <c r="O260" i="42"/>
  <c r="O259" i="42" s="1"/>
  <c r="M269" i="42"/>
  <c r="C62" i="43"/>
  <c r="C72" i="43"/>
  <c r="O76" i="43"/>
  <c r="C88" i="43"/>
  <c r="C93" i="43"/>
  <c r="C99" i="43"/>
  <c r="C105" i="43"/>
  <c r="C111" i="43"/>
  <c r="O116" i="43"/>
  <c r="C133" i="43"/>
  <c r="O131" i="43"/>
  <c r="C249" i="43"/>
  <c r="F246" i="43"/>
  <c r="F122" i="44"/>
  <c r="C123" i="44"/>
  <c r="C143" i="44"/>
  <c r="I141" i="44"/>
  <c r="L166" i="44"/>
  <c r="L165" i="44" s="1"/>
  <c r="C167" i="44"/>
  <c r="K173" i="44"/>
  <c r="C265" i="41"/>
  <c r="N270" i="41"/>
  <c r="N269" i="41" s="1"/>
  <c r="C278" i="41"/>
  <c r="C281" i="41"/>
  <c r="G20" i="42"/>
  <c r="M289" i="42"/>
  <c r="M288" i="42" s="1"/>
  <c r="I289" i="42"/>
  <c r="I288" i="42" s="1"/>
  <c r="J26" i="42"/>
  <c r="G53" i="42"/>
  <c r="G52" i="42" s="1"/>
  <c r="K54" i="42"/>
  <c r="K53" i="42" s="1"/>
  <c r="C66" i="42"/>
  <c r="E76" i="42"/>
  <c r="E75" i="42" s="1"/>
  <c r="O76" i="42"/>
  <c r="K83" i="42"/>
  <c r="C92" i="42"/>
  <c r="I95" i="42"/>
  <c r="C101" i="42"/>
  <c r="C105" i="42"/>
  <c r="C108" i="42"/>
  <c r="C115" i="42"/>
  <c r="L131" i="42"/>
  <c r="K130" i="42"/>
  <c r="C140" i="42"/>
  <c r="F151" i="42"/>
  <c r="C169" i="42"/>
  <c r="C182" i="42"/>
  <c r="C193" i="42"/>
  <c r="I196" i="42"/>
  <c r="C213" i="42"/>
  <c r="C224" i="42"/>
  <c r="C226" i="42"/>
  <c r="I227" i="42"/>
  <c r="C237" i="42"/>
  <c r="O238" i="42"/>
  <c r="C248" i="42"/>
  <c r="G269" i="42"/>
  <c r="C278" i="42"/>
  <c r="C284" i="42"/>
  <c r="C293" i="42"/>
  <c r="D54" i="43"/>
  <c r="D53" i="43" s="1"/>
  <c r="J54" i="43"/>
  <c r="J53" i="43" s="1"/>
  <c r="C60" i="43"/>
  <c r="N53" i="43"/>
  <c r="C71" i="43"/>
  <c r="C87" i="43"/>
  <c r="C97" i="43"/>
  <c r="O95" i="43"/>
  <c r="C109" i="43"/>
  <c r="C121" i="43"/>
  <c r="C127" i="43"/>
  <c r="J195" i="43"/>
  <c r="I246" i="43"/>
  <c r="C247" i="43"/>
  <c r="C42" i="44"/>
  <c r="F41" i="44"/>
  <c r="C41" i="44" s="1"/>
  <c r="G187" i="44"/>
  <c r="I205" i="44"/>
  <c r="C219" i="44"/>
  <c r="D269" i="41"/>
  <c r="M270" i="41"/>
  <c r="M269" i="41" s="1"/>
  <c r="J270" i="41"/>
  <c r="J269" i="41" s="1"/>
  <c r="L283" i="41"/>
  <c r="L289" i="41" s="1"/>
  <c r="L288" i="41" s="1"/>
  <c r="C292" i="41"/>
  <c r="E289" i="42"/>
  <c r="E288" i="42" s="1"/>
  <c r="N20" i="42"/>
  <c r="C63" i="42"/>
  <c r="C65" i="42"/>
  <c r="O69" i="42"/>
  <c r="O67" i="42" s="1"/>
  <c r="K76" i="42"/>
  <c r="N76" i="42"/>
  <c r="L80" i="42"/>
  <c r="C86" i="42"/>
  <c r="M83" i="42"/>
  <c r="L112" i="42"/>
  <c r="C126" i="42"/>
  <c r="C138" i="42"/>
  <c r="C148" i="42"/>
  <c r="I151" i="42"/>
  <c r="C158" i="42"/>
  <c r="L166" i="42"/>
  <c r="L165" i="42" s="1"/>
  <c r="I166" i="42"/>
  <c r="I165" i="42" s="1"/>
  <c r="C172" i="42"/>
  <c r="N173" i="42"/>
  <c r="L175" i="42"/>
  <c r="C180" i="42"/>
  <c r="C186" i="42"/>
  <c r="H187" i="42"/>
  <c r="M187" i="42"/>
  <c r="L188" i="42"/>
  <c r="L187" i="42" s="1"/>
  <c r="H195" i="42"/>
  <c r="N194" i="42"/>
  <c r="L205" i="42"/>
  <c r="O216" i="42"/>
  <c r="E231" i="42"/>
  <c r="E230" i="42" s="1"/>
  <c r="C236" i="42"/>
  <c r="C241" i="42"/>
  <c r="C244" i="42"/>
  <c r="I246" i="42"/>
  <c r="O251" i="42"/>
  <c r="H259" i="42"/>
  <c r="M259" i="42"/>
  <c r="L260" i="42"/>
  <c r="L259" i="42" s="1"/>
  <c r="C268" i="42"/>
  <c r="H270" i="42"/>
  <c r="H269" i="42" s="1"/>
  <c r="L272" i="42"/>
  <c r="C281" i="42"/>
  <c r="C292" i="42"/>
  <c r="C296" i="42"/>
  <c r="K26" i="43"/>
  <c r="O45" i="43"/>
  <c r="C45" i="43" s="1"/>
  <c r="O54" i="43"/>
  <c r="C59" i="43"/>
  <c r="C66" i="43"/>
  <c r="N76" i="43"/>
  <c r="O84" i="43"/>
  <c r="H83" i="43"/>
  <c r="C91" i="43"/>
  <c r="C101" i="43"/>
  <c r="L103" i="43"/>
  <c r="C108" i="43"/>
  <c r="C115" i="43"/>
  <c r="L116" i="43"/>
  <c r="C120" i="43"/>
  <c r="K83" i="43"/>
  <c r="K75" i="43" s="1"/>
  <c r="F122" i="43"/>
  <c r="C125" i="43"/>
  <c r="L131" i="43"/>
  <c r="D187" i="43"/>
  <c r="C207" i="43"/>
  <c r="M20" i="44"/>
  <c r="C70" i="44"/>
  <c r="K76" i="44"/>
  <c r="C88" i="44"/>
  <c r="L84" i="44"/>
  <c r="F89" i="44"/>
  <c r="C107" i="44"/>
  <c r="C135" i="44"/>
  <c r="C171" i="44"/>
  <c r="C140" i="43"/>
  <c r="C143" i="43"/>
  <c r="C148" i="43"/>
  <c r="C153" i="43"/>
  <c r="O151" i="43"/>
  <c r="C159" i="43"/>
  <c r="N173" i="43"/>
  <c r="C176" i="43"/>
  <c r="C213" i="43"/>
  <c r="D204" i="43"/>
  <c r="L216" i="43"/>
  <c r="K231" i="43"/>
  <c r="K230" i="43" s="1"/>
  <c r="L238" i="43"/>
  <c r="C268" i="43"/>
  <c r="G269" i="43"/>
  <c r="K269" i="43"/>
  <c r="L290" i="43"/>
  <c r="K26" i="44"/>
  <c r="M53" i="44"/>
  <c r="H53" i="44"/>
  <c r="L69" i="44"/>
  <c r="M75" i="44"/>
  <c r="L77" i="44"/>
  <c r="G83" i="44"/>
  <c r="G75" i="44" s="1"/>
  <c r="F84" i="44"/>
  <c r="C87" i="44"/>
  <c r="C94" i="44"/>
  <c r="C98" i="44"/>
  <c r="O95" i="44"/>
  <c r="O116" i="44"/>
  <c r="C150" i="44"/>
  <c r="C154" i="44"/>
  <c r="O151" i="44"/>
  <c r="C162" i="44"/>
  <c r="C172" i="44"/>
  <c r="C182" i="44"/>
  <c r="N187" i="44"/>
  <c r="L187" i="44"/>
  <c r="C197" i="44"/>
  <c r="M195" i="44"/>
  <c r="H204" i="44"/>
  <c r="J204" i="44"/>
  <c r="C217" i="44"/>
  <c r="O216" i="44"/>
  <c r="C139" i="43"/>
  <c r="C147" i="43"/>
  <c r="C157" i="43"/>
  <c r="C164" i="43"/>
  <c r="F192" i="43"/>
  <c r="O187" i="43"/>
  <c r="C200" i="43"/>
  <c r="O205" i="43"/>
  <c r="C220" i="43"/>
  <c r="C229" i="43"/>
  <c r="E231" i="43"/>
  <c r="E230" i="43" s="1"/>
  <c r="N231" i="43"/>
  <c r="N230" i="43" s="1"/>
  <c r="N194" i="43" s="1"/>
  <c r="L246" i="43"/>
  <c r="H270" i="43"/>
  <c r="H269" i="43" s="1"/>
  <c r="M270" i="43"/>
  <c r="M269" i="43" s="1"/>
  <c r="C292" i="43"/>
  <c r="F21" i="44"/>
  <c r="C24" i="44"/>
  <c r="G54" i="44"/>
  <c r="G53" i="44" s="1"/>
  <c r="C66" i="44"/>
  <c r="O67" i="44"/>
  <c r="O53" i="44" s="1"/>
  <c r="K83" i="44"/>
  <c r="C102" i="44"/>
  <c r="C106" i="44"/>
  <c r="C124" i="44"/>
  <c r="C134" i="44"/>
  <c r="E130" i="44"/>
  <c r="O141" i="44"/>
  <c r="C149" i="44"/>
  <c r="C158" i="44"/>
  <c r="C170" i="44"/>
  <c r="N173" i="44"/>
  <c r="C193" i="44"/>
  <c r="C200" i="44"/>
  <c r="C212" i="44"/>
  <c r="C223" i="44"/>
  <c r="O136" i="43"/>
  <c r="O130" i="43" s="1"/>
  <c r="H130" i="43"/>
  <c r="O144" i="43"/>
  <c r="C156" i="43"/>
  <c r="C163" i="43"/>
  <c r="E174" i="43"/>
  <c r="E173" i="43" s="1"/>
  <c r="K174" i="43"/>
  <c r="K173" i="43" s="1"/>
  <c r="C178" i="43"/>
  <c r="C181" i="43"/>
  <c r="G187" i="43"/>
  <c r="E187" i="43"/>
  <c r="K194" i="43"/>
  <c r="H195" i="43"/>
  <c r="C208" i="43"/>
  <c r="C226" i="43"/>
  <c r="J231" i="43"/>
  <c r="J230" i="43" s="1"/>
  <c r="C248" i="43"/>
  <c r="I252" i="43"/>
  <c r="I251" i="43" s="1"/>
  <c r="C256" i="43"/>
  <c r="I260" i="43"/>
  <c r="I259" i="43" s="1"/>
  <c r="N270" i="43"/>
  <c r="N269" i="43" s="1"/>
  <c r="I276" i="43"/>
  <c r="C280" i="43"/>
  <c r="J26" i="44"/>
  <c r="C65" i="44"/>
  <c r="E53" i="44"/>
  <c r="C79" i="44"/>
  <c r="E76" i="44"/>
  <c r="D83" i="44"/>
  <c r="D75" i="44" s="1"/>
  <c r="D52" i="44" s="1"/>
  <c r="D51" i="44" s="1"/>
  <c r="J83" i="44"/>
  <c r="N83" i="44"/>
  <c r="C92" i="44"/>
  <c r="C110" i="44"/>
  <c r="O103" i="44"/>
  <c r="L116" i="44"/>
  <c r="C121" i="44"/>
  <c r="O122" i="44"/>
  <c r="N130" i="44"/>
  <c r="C140" i="44"/>
  <c r="C148" i="44"/>
  <c r="C157" i="44"/>
  <c r="O174" i="44"/>
  <c r="O173" i="44" s="1"/>
  <c r="J173" i="44"/>
  <c r="C189" i="44"/>
  <c r="C190" i="44"/>
  <c r="L196" i="44"/>
  <c r="O196" i="44"/>
  <c r="C210" i="44"/>
  <c r="H35" i="50"/>
  <c r="E128" i="50"/>
  <c r="E195" i="50"/>
  <c r="C224" i="44"/>
  <c r="K204" i="44"/>
  <c r="K195" i="44" s="1"/>
  <c r="H231" i="44"/>
  <c r="H230" i="44" s="1"/>
  <c r="C244" i="44"/>
  <c r="C250" i="44"/>
  <c r="C32" i="45"/>
  <c r="H53" i="45"/>
  <c r="C72" i="45"/>
  <c r="C73" i="45"/>
  <c r="C91" i="45"/>
  <c r="O122" i="45"/>
  <c r="J130" i="45"/>
  <c r="L151" i="45"/>
  <c r="J187" i="45"/>
  <c r="N187" i="45"/>
  <c r="J194" i="45"/>
  <c r="C208" i="45"/>
  <c r="C224" i="45"/>
  <c r="D230" i="45"/>
  <c r="L260" i="45"/>
  <c r="L259" i="45" s="1"/>
  <c r="C266" i="45"/>
  <c r="O272" i="45"/>
  <c r="G75" i="46"/>
  <c r="G157" i="46"/>
  <c r="F13" i="50"/>
  <c r="E194" i="51"/>
  <c r="N230" i="51"/>
  <c r="G204" i="44"/>
  <c r="G195" i="44" s="1"/>
  <c r="D231" i="44"/>
  <c r="F289" i="45"/>
  <c r="C34" i="45"/>
  <c r="C46" i="45"/>
  <c r="C68" i="45"/>
  <c r="M53" i="45"/>
  <c r="C90" i="45"/>
  <c r="C101" i="45"/>
  <c r="C110" i="45"/>
  <c r="C121" i="45"/>
  <c r="C127" i="45"/>
  <c r="C138" i="45"/>
  <c r="N130" i="45"/>
  <c r="C150" i="45"/>
  <c r="C155" i="45"/>
  <c r="C170" i="45"/>
  <c r="E194" i="45"/>
  <c r="H204" i="45"/>
  <c r="H195" i="45" s="1"/>
  <c r="L216" i="45"/>
  <c r="H231" i="45"/>
  <c r="H230" i="45" s="1"/>
  <c r="C275" i="45"/>
  <c r="L276" i="45"/>
  <c r="I46" i="50"/>
  <c r="I54" i="50"/>
  <c r="H59" i="50"/>
  <c r="H68" i="50"/>
  <c r="H99" i="50"/>
  <c r="H104" i="50"/>
  <c r="E158" i="50"/>
  <c r="E148" i="50" s="1"/>
  <c r="E12" i="50" s="1"/>
  <c r="H185" i="50"/>
  <c r="H180" i="50" s="1"/>
  <c r="I196" i="50"/>
  <c r="I195" i="50" s="1"/>
  <c r="H201" i="50"/>
  <c r="H209" i="50"/>
  <c r="H206" i="50" s="1"/>
  <c r="H229" i="50"/>
  <c r="E230" i="44"/>
  <c r="G231" i="44"/>
  <c r="G230" i="44" s="1"/>
  <c r="C241" i="44"/>
  <c r="C248" i="44"/>
  <c r="I260" i="44"/>
  <c r="C268" i="44"/>
  <c r="C275" i="44"/>
  <c r="L290" i="44"/>
  <c r="D20" i="45"/>
  <c r="E20" i="45"/>
  <c r="M75" i="45"/>
  <c r="O84" i="45"/>
  <c r="J83" i="45"/>
  <c r="C104" i="45"/>
  <c r="C105" i="45"/>
  <c r="O103" i="45"/>
  <c r="C117" i="45"/>
  <c r="C119" i="45"/>
  <c r="O116" i="45"/>
  <c r="L122" i="45"/>
  <c r="C149" i="45"/>
  <c r="M130" i="45"/>
  <c r="C157" i="45"/>
  <c r="C159" i="45"/>
  <c r="C183" i="45"/>
  <c r="K187" i="45"/>
  <c r="F191" i="45"/>
  <c r="C201" i="45"/>
  <c r="C203" i="45"/>
  <c r="C211" i="45"/>
  <c r="C213" i="45"/>
  <c r="D204" i="45"/>
  <c r="C218" i="45"/>
  <c r="D231" i="45"/>
  <c r="C253" i="45"/>
  <c r="L272" i="45"/>
  <c r="L270" i="45" s="1"/>
  <c r="L269" i="45" s="1"/>
  <c r="O276" i="45"/>
  <c r="O290" i="45"/>
  <c r="G12" i="48"/>
  <c r="H15" i="50"/>
  <c r="H14" i="50" s="1"/>
  <c r="H20" i="50"/>
  <c r="H31" i="50"/>
  <c r="I65" i="50"/>
  <c r="I74" i="50"/>
  <c r="I79" i="50"/>
  <c r="H84" i="50"/>
  <c r="H83" i="50" s="1"/>
  <c r="I99" i="50"/>
  <c r="I98" i="50" s="1"/>
  <c r="I104" i="50"/>
  <c r="H115" i="50"/>
  <c r="H122" i="50"/>
  <c r="H154" i="50"/>
  <c r="I185" i="50"/>
  <c r="I180" i="50" s="1"/>
  <c r="I229" i="50"/>
  <c r="I219" i="50" s="1"/>
  <c r="M286" i="51"/>
  <c r="D230" i="44"/>
  <c r="D194" i="44" s="1"/>
  <c r="K269" i="44"/>
  <c r="K54" i="45"/>
  <c r="K53" i="45" s="1"/>
  <c r="C62" i="45"/>
  <c r="C70" i="45"/>
  <c r="I89" i="45"/>
  <c r="C99" i="45"/>
  <c r="C107" i="45"/>
  <c r="G83" i="45"/>
  <c r="G75" i="45" s="1"/>
  <c r="K83" i="45"/>
  <c r="K75" i="45" s="1"/>
  <c r="C145" i="45"/>
  <c r="C147" i="45"/>
  <c r="O144" i="45"/>
  <c r="C158" i="45"/>
  <c r="C161" i="45"/>
  <c r="F166" i="45"/>
  <c r="C167" i="45"/>
  <c r="D174" i="45"/>
  <c r="D173" i="45" s="1"/>
  <c r="C176" i="45"/>
  <c r="M174" i="45"/>
  <c r="M173" i="45" s="1"/>
  <c r="M187" i="45"/>
  <c r="L198" i="45"/>
  <c r="O205" i="45"/>
  <c r="C242" i="45"/>
  <c r="C254" i="45"/>
  <c r="C263" i="45"/>
  <c r="D269" i="45"/>
  <c r="H269" i="45"/>
  <c r="C281" i="45"/>
  <c r="E13" i="50"/>
  <c r="G45" i="50"/>
  <c r="E110" i="50"/>
  <c r="G148" i="50"/>
  <c r="G158" i="50"/>
  <c r="D195" i="50"/>
  <c r="I20" i="50"/>
  <c r="I31" i="50"/>
  <c r="I35" i="50"/>
  <c r="H50" i="50"/>
  <c r="H54" i="50"/>
  <c r="H45" i="50" s="1"/>
  <c r="I59" i="50"/>
  <c r="H159" i="50"/>
  <c r="H158" i="50" s="1"/>
  <c r="I170" i="50"/>
  <c r="D148" i="50"/>
  <c r="H98" i="50"/>
  <c r="H119" i="50"/>
  <c r="I142" i="50"/>
  <c r="I62" i="50"/>
  <c r="I115" i="50"/>
  <c r="H134" i="50"/>
  <c r="I166" i="50"/>
  <c r="I15" i="50"/>
  <c r="H65" i="50"/>
  <c r="H58" i="50" s="1"/>
  <c r="H111" i="50"/>
  <c r="H129" i="50"/>
  <c r="I139" i="50"/>
  <c r="I138" i="50" s="1"/>
  <c r="I128" i="50" s="1"/>
  <c r="H149" i="50"/>
  <c r="I159" i="50"/>
  <c r="H74" i="50"/>
  <c r="H73" i="50" s="1"/>
  <c r="I111" i="50"/>
  <c r="I149" i="50"/>
  <c r="I50" i="50"/>
  <c r="I73" i="50"/>
  <c r="I119" i="50"/>
  <c r="H138" i="50"/>
  <c r="F128" i="50"/>
  <c r="E75" i="44"/>
  <c r="N194" i="51"/>
  <c r="I289" i="51"/>
  <c r="I288" i="51" s="1"/>
  <c r="O195" i="51"/>
  <c r="K52" i="51"/>
  <c r="C144" i="51"/>
  <c r="L53" i="51"/>
  <c r="C290" i="51"/>
  <c r="N52" i="51"/>
  <c r="I53" i="51"/>
  <c r="I231" i="51"/>
  <c r="I230" i="51" s="1"/>
  <c r="D230" i="51"/>
  <c r="K194" i="51"/>
  <c r="C264" i="51"/>
  <c r="L204" i="51"/>
  <c r="L195" i="51" s="1"/>
  <c r="L230" i="51"/>
  <c r="H194" i="51"/>
  <c r="J52" i="51"/>
  <c r="O83" i="51"/>
  <c r="M194" i="51"/>
  <c r="I83" i="51"/>
  <c r="O130" i="51"/>
  <c r="C84" i="51"/>
  <c r="D75" i="51"/>
  <c r="D52" i="51" s="1"/>
  <c r="C216" i="51"/>
  <c r="F83" i="51"/>
  <c r="K286" i="51"/>
  <c r="C103" i="51"/>
  <c r="C175" i="51"/>
  <c r="G286" i="51"/>
  <c r="J194" i="51"/>
  <c r="C116" i="51"/>
  <c r="K51" i="51"/>
  <c r="K287" i="51" s="1"/>
  <c r="N286" i="51"/>
  <c r="I195" i="51"/>
  <c r="L83" i="51"/>
  <c r="L75" i="51" s="1"/>
  <c r="L52" i="51" s="1"/>
  <c r="O53" i="51"/>
  <c r="D194" i="51"/>
  <c r="E75" i="51"/>
  <c r="E286" i="51" s="1"/>
  <c r="K50" i="51"/>
  <c r="H286" i="51"/>
  <c r="H52" i="51"/>
  <c r="M52" i="51"/>
  <c r="C188" i="51"/>
  <c r="F270" i="51"/>
  <c r="C272" i="51"/>
  <c r="C184" i="51"/>
  <c r="C77" i="51"/>
  <c r="F76" i="51"/>
  <c r="C27" i="51"/>
  <c r="L26" i="51"/>
  <c r="F289" i="51"/>
  <c r="C21" i="51"/>
  <c r="C260" i="51"/>
  <c r="F231" i="51"/>
  <c r="C233" i="51"/>
  <c r="F187" i="51"/>
  <c r="C187" i="51" s="1"/>
  <c r="C205" i="51"/>
  <c r="F204" i="51"/>
  <c r="C204" i="51" s="1"/>
  <c r="C196" i="51"/>
  <c r="F174" i="51"/>
  <c r="C151" i="51"/>
  <c r="C112" i="51"/>
  <c r="C89" i="51"/>
  <c r="G194" i="51"/>
  <c r="G51" i="51" s="1"/>
  <c r="F67" i="51"/>
  <c r="C67" i="51" s="1"/>
  <c r="C69" i="51"/>
  <c r="F54" i="51"/>
  <c r="O230" i="51"/>
  <c r="C238" i="51"/>
  <c r="C131" i="51"/>
  <c r="F130" i="51"/>
  <c r="O289" i="51"/>
  <c r="O288" i="51" s="1"/>
  <c r="O20" i="51"/>
  <c r="C45" i="51"/>
  <c r="J286" i="51"/>
  <c r="C259" i="51"/>
  <c r="J51" i="51"/>
  <c r="F251" i="51"/>
  <c r="C251" i="51" s="1"/>
  <c r="C252" i="51"/>
  <c r="C166" i="51"/>
  <c r="F165" i="51"/>
  <c r="C165" i="51" s="1"/>
  <c r="I130" i="51"/>
  <c r="I289" i="35"/>
  <c r="D51" i="35"/>
  <c r="L76" i="35"/>
  <c r="F165" i="35"/>
  <c r="G187" i="35"/>
  <c r="I187" i="35"/>
  <c r="O231" i="35"/>
  <c r="O230" i="35" s="1"/>
  <c r="C45" i="36"/>
  <c r="F67" i="36"/>
  <c r="C84" i="36"/>
  <c r="I83" i="36"/>
  <c r="I130" i="36"/>
  <c r="D195" i="36"/>
  <c r="D194" i="36" s="1"/>
  <c r="H195" i="36"/>
  <c r="H194" i="36" s="1"/>
  <c r="C216" i="36"/>
  <c r="C227" i="36"/>
  <c r="J230" i="36"/>
  <c r="E230" i="36"/>
  <c r="O230" i="36"/>
  <c r="C235" i="36"/>
  <c r="C260" i="36"/>
  <c r="I259" i="36"/>
  <c r="C276" i="36"/>
  <c r="O288" i="36"/>
  <c r="J20" i="37"/>
  <c r="N53" i="37"/>
  <c r="N52" i="37" s="1"/>
  <c r="L54" i="37"/>
  <c r="L53" i="37" s="1"/>
  <c r="G75" i="37"/>
  <c r="O83" i="37"/>
  <c r="C95" i="37"/>
  <c r="C122" i="37"/>
  <c r="M75" i="37"/>
  <c r="M52" i="37" s="1"/>
  <c r="F174" i="37"/>
  <c r="C175" i="37"/>
  <c r="H187" i="37"/>
  <c r="F269" i="35"/>
  <c r="C69" i="35"/>
  <c r="K75" i="35"/>
  <c r="J75" i="35"/>
  <c r="J52" i="35" s="1"/>
  <c r="J51" i="35" s="1"/>
  <c r="I83" i="35"/>
  <c r="C95" i="35"/>
  <c r="E75" i="35"/>
  <c r="E52" i="35" s="1"/>
  <c r="E51" i="35" s="1"/>
  <c r="C131" i="35"/>
  <c r="C141" i="35"/>
  <c r="C151" i="35"/>
  <c r="E195" i="35"/>
  <c r="E194" i="35" s="1"/>
  <c r="J195" i="35"/>
  <c r="J194" i="35" s="1"/>
  <c r="O195" i="35"/>
  <c r="O194" i="35" s="1"/>
  <c r="C205" i="35"/>
  <c r="I204" i="35"/>
  <c r="I195" i="35" s="1"/>
  <c r="F231" i="35"/>
  <c r="F76" i="36"/>
  <c r="C77" i="36"/>
  <c r="I75" i="36"/>
  <c r="C89" i="36"/>
  <c r="L130" i="36"/>
  <c r="L174" i="36"/>
  <c r="L173" i="36" s="1"/>
  <c r="J194" i="36"/>
  <c r="L230" i="36"/>
  <c r="C233" i="36"/>
  <c r="C272" i="36"/>
  <c r="C283" i="36"/>
  <c r="C21" i="37"/>
  <c r="I289" i="37"/>
  <c r="I54" i="37"/>
  <c r="L83" i="37"/>
  <c r="O130" i="37"/>
  <c r="L130" i="37"/>
  <c r="L75" i="37" s="1"/>
  <c r="C166" i="37"/>
  <c r="G52" i="35"/>
  <c r="H286" i="35"/>
  <c r="C283" i="35"/>
  <c r="L289" i="37"/>
  <c r="O75" i="37"/>
  <c r="F130" i="37"/>
  <c r="C131" i="37"/>
  <c r="L26" i="35"/>
  <c r="C31" i="35"/>
  <c r="F174" i="35"/>
  <c r="C175" i="35"/>
  <c r="C198" i="35"/>
  <c r="F196" i="35"/>
  <c r="F289" i="35"/>
  <c r="I53" i="35"/>
  <c r="H52" i="35"/>
  <c r="F54" i="35"/>
  <c r="C55" i="35"/>
  <c r="C67" i="35"/>
  <c r="G75" i="35"/>
  <c r="O83" i="35"/>
  <c r="O75" i="35" s="1"/>
  <c r="O52" i="35" s="1"/>
  <c r="O51" i="35" s="1"/>
  <c r="C89" i="35"/>
  <c r="I174" i="35"/>
  <c r="K187" i="35"/>
  <c r="H194" i="35"/>
  <c r="C233" i="35"/>
  <c r="K230" i="35"/>
  <c r="K194" i="35" s="1"/>
  <c r="C281" i="35"/>
  <c r="D286" i="35"/>
  <c r="C27" i="36"/>
  <c r="L26" i="36"/>
  <c r="C55" i="36"/>
  <c r="D75" i="36"/>
  <c r="D52" i="36" s="1"/>
  <c r="D51" i="36" s="1"/>
  <c r="J75" i="36"/>
  <c r="J286" i="36" s="1"/>
  <c r="C116" i="36"/>
  <c r="K75" i="36"/>
  <c r="K52" i="36" s="1"/>
  <c r="C144" i="36"/>
  <c r="C184" i="36"/>
  <c r="I187" i="36"/>
  <c r="N194" i="36"/>
  <c r="G195" i="36"/>
  <c r="G194" i="36" s="1"/>
  <c r="L195" i="36"/>
  <c r="L194" i="36" s="1"/>
  <c r="F204" i="36"/>
  <c r="C204" i="36" s="1"/>
  <c r="C205" i="36"/>
  <c r="M230" i="36"/>
  <c r="O289" i="37"/>
  <c r="O20" i="37"/>
  <c r="F54" i="37"/>
  <c r="C55" i="37"/>
  <c r="H75" i="37"/>
  <c r="H52" i="37" s="1"/>
  <c r="F76" i="37"/>
  <c r="C103" i="37"/>
  <c r="C128" i="37"/>
  <c r="C151" i="37"/>
  <c r="O174" i="37"/>
  <c r="O173" i="37" s="1"/>
  <c r="L174" i="37"/>
  <c r="L173" i="37" s="1"/>
  <c r="G187" i="37"/>
  <c r="F191" i="37"/>
  <c r="C191" i="37" s="1"/>
  <c r="C192" i="37"/>
  <c r="G195" i="37"/>
  <c r="G194" i="37" s="1"/>
  <c r="O270" i="37"/>
  <c r="O269" i="37" s="1"/>
  <c r="C61" i="35"/>
  <c r="C77" i="35"/>
  <c r="C81" i="35"/>
  <c r="C85" i="35"/>
  <c r="C113" i="35"/>
  <c r="C117" i="35"/>
  <c r="F122" i="35"/>
  <c r="C129" i="35"/>
  <c r="G20" i="35"/>
  <c r="K20" i="35"/>
  <c r="O20" i="35"/>
  <c r="C59" i="35"/>
  <c r="F84" i="35"/>
  <c r="F112" i="35"/>
  <c r="C112" i="35" s="1"/>
  <c r="F116" i="35"/>
  <c r="C116" i="35" s="1"/>
  <c r="L122" i="35"/>
  <c r="L83" i="35" s="1"/>
  <c r="F136" i="35"/>
  <c r="F144" i="35"/>
  <c r="C144" i="35" s="1"/>
  <c r="L166" i="35"/>
  <c r="L165" i="35" s="1"/>
  <c r="C167" i="35"/>
  <c r="C199" i="35"/>
  <c r="F216" i="35"/>
  <c r="L238" i="35"/>
  <c r="C238" i="35" s="1"/>
  <c r="C239" i="35"/>
  <c r="L246" i="35"/>
  <c r="C246" i="35" s="1"/>
  <c r="C247" i="35"/>
  <c r="F252" i="35"/>
  <c r="F260" i="35"/>
  <c r="F264" i="35"/>
  <c r="C271" i="35"/>
  <c r="L290" i="35"/>
  <c r="C290" i="35" s="1"/>
  <c r="C291" i="35"/>
  <c r="G20" i="36"/>
  <c r="K20" i="36"/>
  <c r="O20" i="36"/>
  <c r="C24" i="36"/>
  <c r="F58" i="36"/>
  <c r="F54" i="36" s="1"/>
  <c r="F122" i="36"/>
  <c r="C122" i="36" s="1"/>
  <c r="F166" i="36"/>
  <c r="I175" i="36"/>
  <c r="I174" i="36" s="1"/>
  <c r="I173" i="36" s="1"/>
  <c r="I179" i="36"/>
  <c r="F238" i="36"/>
  <c r="C238" i="36" s="1"/>
  <c r="F246" i="36"/>
  <c r="F270" i="36"/>
  <c r="F290" i="36"/>
  <c r="C290" i="36" s="1"/>
  <c r="E20" i="37"/>
  <c r="M20" i="37"/>
  <c r="L31" i="37"/>
  <c r="I69" i="37"/>
  <c r="I67" i="37" s="1"/>
  <c r="I77" i="37"/>
  <c r="I89" i="37"/>
  <c r="I141" i="37"/>
  <c r="C141" i="37" s="1"/>
  <c r="F198" i="37"/>
  <c r="C198" i="37" s="1"/>
  <c r="C199" i="37"/>
  <c r="C207" i="37"/>
  <c r="C215" i="37"/>
  <c r="C219" i="37"/>
  <c r="C220" i="37"/>
  <c r="O231" i="37"/>
  <c r="O230" i="37" s="1"/>
  <c r="I238" i="37"/>
  <c r="L238" i="37"/>
  <c r="L231" i="37" s="1"/>
  <c r="C243" i="37"/>
  <c r="F246" i="37"/>
  <c r="C246" i="37" s="1"/>
  <c r="C247" i="37"/>
  <c r="C255" i="37"/>
  <c r="C256" i="37"/>
  <c r="C263" i="37"/>
  <c r="C267" i="37"/>
  <c r="C268" i="37"/>
  <c r="L270" i="37"/>
  <c r="L269" i="37" s="1"/>
  <c r="F283" i="37"/>
  <c r="C284" i="37"/>
  <c r="J289" i="37"/>
  <c r="J288" i="37" s="1"/>
  <c r="F290" i="37"/>
  <c r="C291" i="37"/>
  <c r="O290" i="37"/>
  <c r="L288" i="37"/>
  <c r="E20" i="38"/>
  <c r="K289" i="38"/>
  <c r="K288" i="38" s="1"/>
  <c r="K20" i="38"/>
  <c r="C22" i="38"/>
  <c r="C44" i="38"/>
  <c r="I43" i="38"/>
  <c r="C43" i="38" s="1"/>
  <c r="O54" i="38"/>
  <c r="L58" i="38"/>
  <c r="C65" i="38"/>
  <c r="O69" i="38"/>
  <c r="J75" i="38"/>
  <c r="J52" i="38" s="1"/>
  <c r="N75" i="38"/>
  <c r="N286" i="38" s="1"/>
  <c r="C82" i="38"/>
  <c r="I80" i="38"/>
  <c r="E83" i="38"/>
  <c r="E75" i="38" s="1"/>
  <c r="E52" i="38" s="1"/>
  <c r="K83" i="38"/>
  <c r="K75" i="38" s="1"/>
  <c r="C85" i="38"/>
  <c r="O95" i="38"/>
  <c r="C105" i="38"/>
  <c r="C107" i="38"/>
  <c r="F103" i="38"/>
  <c r="C114" i="38"/>
  <c r="I112" i="38"/>
  <c r="C125" i="38"/>
  <c r="C133" i="38"/>
  <c r="C135" i="38"/>
  <c r="F131" i="38"/>
  <c r="C146" i="38"/>
  <c r="I144" i="38"/>
  <c r="C149" i="38"/>
  <c r="F166" i="38"/>
  <c r="C167" i="38"/>
  <c r="O174" i="38"/>
  <c r="O173" i="38" s="1"/>
  <c r="L187" i="38"/>
  <c r="D195" i="38"/>
  <c r="D194" i="38" s="1"/>
  <c r="C205" i="38"/>
  <c r="C233" i="38"/>
  <c r="C238" i="38"/>
  <c r="C281" i="38"/>
  <c r="C290" i="38"/>
  <c r="L288" i="38"/>
  <c r="J20" i="39"/>
  <c r="C55" i="39"/>
  <c r="M75" i="39"/>
  <c r="K75" i="39"/>
  <c r="O76" i="39"/>
  <c r="J289" i="35"/>
  <c r="J288" i="35" s="1"/>
  <c r="N289" i="35"/>
  <c r="N288" i="35" s="1"/>
  <c r="C78" i="36"/>
  <c r="C90" i="36"/>
  <c r="F95" i="36"/>
  <c r="C95" i="36" s="1"/>
  <c r="F103" i="36"/>
  <c r="C103" i="36" s="1"/>
  <c r="F131" i="36"/>
  <c r="C142" i="36"/>
  <c r="F151" i="36"/>
  <c r="C151" i="36" s="1"/>
  <c r="F175" i="36"/>
  <c r="F179" i="36"/>
  <c r="C179" i="36" s="1"/>
  <c r="F191" i="36"/>
  <c r="C191" i="36" s="1"/>
  <c r="F195" i="36"/>
  <c r="C206" i="36"/>
  <c r="C234" i="36"/>
  <c r="F251" i="36"/>
  <c r="C251" i="36" s="1"/>
  <c r="F259" i="36"/>
  <c r="C259" i="36" s="1"/>
  <c r="C282" i="36"/>
  <c r="F20" i="37"/>
  <c r="N20" i="37"/>
  <c r="C56" i="37"/>
  <c r="C68" i="37"/>
  <c r="F69" i="37"/>
  <c r="C69" i="37" s="1"/>
  <c r="F89" i="37"/>
  <c r="C96" i="37"/>
  <c r="C104" i="37"/>
  <c r="C132" i="37"/>
  <c r="C152" i="37"/>
  <c r="F165" i="37"/>
  <c r="C165" i="37" s="1"/>
  <c r="C176" i="37"/>
  <c r="C180" i="37"/>
  <c r="I205" i="37"/>
  <c r="I204" i="37" s="1"/>
  <c r="I195" i="37" s="1"/>
  <c r="L216" i="37"/>
  <c r="L204" i="37" s="1"/>
  <c r="L252" i="37"/>
  <c r="L251" i="37" s="1"/>
  <c r="I259" i="37"/>
  <c r="L260" i="37"/>
  <c r="L264" i="37"/>
  <c r="C273" i="37"/>
  <c r="F272" i="37"/>
  <c r="C272" i="37" s="1"/>
  <c r="C277" i="37"/>
  <c r="F276" i="37"/>
  <c r="C276" i="37" s="1"/>
  <c r="C281" i="37"/>
  <c r="L20" i="38"/>
  <c r="G289" i="38"/>
  <c r="G288" i="38" s="1"/>
  <c r="G20" i="38"/>
  <c r="C23" i="38"/>
  <c r="I21" i="38"/>
  <c r="C26" i="38"/>
  <c r="C45" i="38"/>
  <c r="L54" i="38"/>
  <c r="L53" i="38" s="1"/>
  <c r="M75" i="38"/>
  <c r="G83" i="38"/>
  <c r="C86" i="38"/>
  <c r="I84" i="38"/>
  <c r="O89" i="38"/>
  <c r="O83" i="38" s="1"/>
  <c r="C99" i="38"/>
  <c r="F95" i="38"/>
  <c r="C95" i="38" s="1"/>
  <c r="I103" i="38"/>
  <c r="L122" i="38"/>
  <c r="L83" i="38" s="1"/>
  <c r="L75" i="38" s="1"/>
  <c r="L144" i="38"/>
  <c r="L130" i="38" s="1"/>
  <c r="O151" i="38"/>
  <c r="L174" i="38"/>
  <c r="L173" i="38" s="1"/>
  <c r="O195" i="38"/>
  <c r="O231" i="38"/>
  <c r="O230" i="38" s="1"/>
  <c r="G230" i="38"/>
  <c r="G194" i="38" s="1"/>
  <c r="L259" i="38"/>
  <c r="L270" i="38"/>
  <c r="L269" i="38" s="1"/>
  <c r="J286" i="38"/>
  <c r="I289" i="39"/>
  <c r="I20" i="39"/>
  <c r="C21" i="39"/>
  <c r="I54" i="39"/>
  <c r="G75" i="39"/>
  <c r="L136" i="35"/>
  <c r="L130" i="35" s="1"/>
  <c r="C145" i="35"/>
  <c r="L160" i="35"/>
  <c r="C160" i="35" s="1"/>
  <c r="L184" i="35"/>
  <c r="L173" i="35" s="1"/>
  <c r="L188" i="35"/>
  <c r="C188" i="35" s="1"/>
  <c r="L192" i="35"/>
  <c r="L196" i="35"/>
  <c r="L216" i="35"/>
  <c r="L204" i="35" s="1"/>
  <c r="L252" i="35"/>
  <c r="L251" i="35" s="1"/>
  <c r="L260" i="35"/>
  <c r="L264" i="35"/>
  <c r="L272" i="35"/>
  <c r="L276" i="35"/>
  <c r="C276" i="35" s="1"/>
  <c r="L21" i="36"/>
  <c r="L58" i="36"/>
  <c r="L54" i="36" s="1"/>
  <c r="L53" i="36" s="1"/>
  <c r="I69" i="36"/>
  <c r="C69" i="36" s="1"/>
  <c r="I231" i="37"/>
  <c r="C235" i="37"/>
  <c r="F238" i="37"/>
  <c r="C238" i="37" s="1"/>
  <c r="C239" i="37"/>
  <c r="C271" i="37"/>
  <c r="H286" i="37"/>
  <c r="F58" i="38"/>
  <c r="C58" i="38" s="1"/>
  <c r="C59" i="38"/>
  <c r="F67" i="38"/>
  <c r="I69" i="38"/>
  <c r="I67" i="38" s="1"/>
  <c r="I53" i="38" s="1"/>
  <c r="C70" i="38"/>
  <c r="I77" i="38"/>
  <c r="I76" i="38" s="1"/>
  <c r="C78" i="38"/>
  <c r="C118" i="38"/>
  <c r="I116" i="38"/>
  <c r="I141" i="38"/>
  <c r="C141" i="38" s="1"/>
  <c r="C142" i="38"/>
  <c r="C155" i="38"/>
  <c r="F151" i="38"/>
  <c r="C151" i="38" s="1"/>
  <c r="C162" i="38"/>
  <c r="I160" i="38"/>
  <c r="L230" i="38"/>
  <c r="L289" i="39"/>
  <c r="L26" i="39"/>
  <c r="C31" i="39"/>
  <c r="I76" i="39"/>
  <c r="C77" i="39"/>
  <c r="M194" i="39"/>
  <c r="L21" i="35"/>
  <c r="I43" i="35"/>
  <c r="C43" i="35" s="1"/>
  <c r="I80" i="35"/>
  <c r="C80" i="35" s="1"/>
  <c r="I184" i="35"/>
  <c r="I252" i="35"/>
  <c r="I251" i="35" s="1"/>
  <c r="I260" i="35"/>
  <c r="I264" i="35"/>
  <c r="I272" i="35"/>
  <c r="I270" i="35" s="1"/>
  <c r="I269" i="35" s="1"/>
  <c r="I288" i="35"/>
  <c r="I21" i="36"/>
  <c r="I198" i="36"/>
  <c r="C198" i="36" s="1"/>
  <c r="I246" i="36"/>
  <c r="I231" i="36" s="1"/>
  <c r="I230" i="36" s="1"/>
  <c r="I43" i="37"/>
  <c r="C43" i="37" s="1"/>
  <c r="C45" i="37"/>
  <c r="I80" i="37"/>
  <c r="C80" i="37" s="1"/>
  <c r="I84" i="37"/>
  <c r="C84" i="37" s="1"/>
  <c r="I112" i="37"/>
  <c r="C112" i="37" s="1"/>
  <c r="I116" i="37"/>
  <c r="C116" i="37" s="1"/>
  <c r="I136" i="37"/>
  <c r="C136" i="37" s="1"/>
  <c r="I144" i="37"/>
  <c r="C144" i="37" s="1"/>
  <c r="I160" i="37"/>
  <c r="C160" i="37" s="1"/>
  <c r="I184" i="37"/>
  <c r="C184" i="37" s="1"/>
  <c r="I188" i="37"/>
  <c r="I187" i="37" s="1"/>
  <c r="L196" i="37"/>
  <c r="F205" i="37"/>
  <c r="C206" i="37"/>
  <c r="O205" i="37"/>
  <c r="O204" i="37" s="1"/>
  <c r="O195" i="37" s="1"/>
  <c r="O194" i="37" s="1"/>
  <c r="C213" i="37"/>
  <c r="C217" i="37"/>
  <c r="F216" i="37"/>
  <c r="C216" i="37" s="1"/>
  <c r="C225" i="37"/>
  <c r="C229" i="37"/>
  <c r="C233" i="37"/>
  <c r="C234" i="37"/>
  <c r="C237" i="37"/>
  <c r="M231" i="37"/>
  <c r="M230" i="37" s="1"/>
  <c r="M194" i="37" s="1"/>
  <c r="C241" i="37"/>
  <c r="C253" i="37"/>
  <c r="F252" i="37"/>
  <c r="C261" i="37"/>
  <c r="F260" i="37"/>
  <c r="C265" i="37"/>
  <c r="F264" i="37"/>
  <c r="C264" i="37" s="1"/>
  <c r="N286" i="37"/>
  <c r="I290" i="37"/>
  <c r="O289" i="38"/>
  <c r="O288" i="38" s="1"/>
  <c r="O20" i="38"/>
  <c r="N20" i="38"/>
  <c r="C61" i="38"/>
  <c r="O67" i="38"/>
  <c r="C81" i="38"/>
  <c r="F89" i="38"/>
  <c r="I89" i="38"/>
  <c r="C90" i="38"/>
  <c r="C93" i="38"/>
  <c r="C113" i="38"/>
  <c r="F122" i="38"/>
  <c r="C123" i="38"/>
  <c r="C129" i="38"/>
  <c r="O130" i="38"/>
  <c r="G130" i="38"/>
  <c r="G75" i="38" s="1"/>
  <c r="G52" i="38" s="1"/>
  <c r="G51" i="38" s="1"/>
  <c r="C138" i="38"/>
  <c r="I136" i="38"/>
  <c r="I130" i="38" s="1"/>
  <c r="C145" i="38"/>
  <c r="C157" i="38"/>
  <c r="I166" i="38"/>
  <c r="I165" i="38" s="1"/>
  <c r="C181" i="38"/>
  <c r="C183" i="38"/>
  <c r="F179" i="38"/>
  <c r="C179" i="38" s="1"/>
  <c r="M187" i="38"/>
  <c r="M52" i="38" s="1"/>
  <c r="H195" i="38"/>
  <c r="H194" i="38" s="1"/>
  <c r="M194" i="38"/>
  <c r="I231" i="38"/>
  <c r="E230" i="38"/>
  <c r="E194" i="38" s="1"/>
  <c r="C246" i="38"/>
  <c r="L53" i="39"/>
  <c r="F76" i="39"/>
  <c r="C80" i="39"/>
  <c r="C84" i="39"/>
  <c r="I184" i="38"/>
  <c r="I173" i="38" s="1"/>
  <c r="I188" i="38"/>
  <c r="I187" i="38" s="1"/>
  <c r="C206" i="38"/>
  <c r="I216" i="38"/>
  <c r="I204" i="38" s="1"/>
  <c r="I195" i="38" s="1"/>
  <c r="F231" i="38"/>
  <c r="C234" i="38"/>
  <c r="I252" i="38"/>
  <c r="I251" i="38" s="1"/>
  <c r="I260" i="38"/>
  <c r="I264" i="38"/>
  <c r="I272" i="38"/>
  <c r="I270" i="38" s="1"/>
  <c r="I269" i="38" s="1"/>
  <c r="I276" i="38"/>
  <c r="C282" i="38"/>
  <c r="F20" i="39"/>
  <c r="C32" i="39"/>
  <c r="F69" i="39"/>
  <c r="F89" i="39"/>
  <c r="F103" i="39"/>
  <c r="C103" i="39" s="1"/>
  <c r="C104" i="39"/>
  <c r="O103" i="39"/>
  <c r="O83" i="39" s="1"/>
  <c r="C111" i="39"/>
  <c r="C115" i="39"/>
  <c r="C119" i="39"/>
  <c r="C120" i="39"/>
  <c r="C123" i="39"/>
  <c r="F122" i="39"/>
  <c r="C122" i="39" s="1"/>
  <c r="D130" i="39"/>
  <c r="D75" i="39" s="1"/>
  <c r="H130" i="39"/>
  <c r="H75" i="39" s="1"/>
  <c r="H52" i="39" s="1"/>
  <c r="I131" i="39"/>
  <c r="I130" i="39" s="1"/>
  <c r="C135" i="39"/>
  <c r="C139" i="39"/>
  <c r="C143" i="39"/>
  <c r="C147" i="39"/>
  <c r="C148" i="39"/>
  <c r="F151" i="39"/>
  <c r="C152" i="39"/>
  <c r="O151" i="39"/>
  <c r="O130" i="39" s="1"/>
  <c r="C159" i="39"/>
  <c r="C163" i="39"/>
  <c r="I166" i="39"/>
  <c r="I165" i="39" s="1"/>
  <c r="L166" i="39"/>
  <c r="L165" i="39" s="1"/>
  <c r="C171" i="39"/>
  <c r="M173" i="39"/>
  <c r="F175" i="39"/>
  <c r="C176" i="39"/>
  <c r="O175" i="39"/>
  <c r="O174" i="39" s="1"/>
  <c r="O173" i="39" s="1"/>
  <c r="F179" i="39"/>
  <c r="C180" i="39"/>
  <c r="O179" i="39"/>
  <c r="M187" i="39"/>
  <c r="M52" i="39" s="1"/>
  <c r="M51" i="39" s="1"/>
  <c r="C199" i="39"/>
  <c r="F198" i="39"/>
  <c r="C198" i="39" s="1"/>
  <c r="C213" i="39"/>
  <c r="L216" i="39"/>
  <c r="C225" i="39"/>
  <c r="E231" i="39"/>
  <c r="E230" i="39" s="1"/>
  <c r="E194" i="39" s="1"/>
  <c r="C239" i="39"/>
  <c r="F238" i="39"/>
  <c r="C249" i="39"/>
  <c r="C254" i="39"/>
  <c r="I252" i="39"/>
  <c r="C257" i="39"/>
  <c r="G259" i="39"/>
  <c r="G230" i="39" s="1"/>
  <c r="C262" i="39"/>
  <c r="I260" i="39"/>
  <c r="L270" i="39"/>
  <c r="L269" i="39" s="1"/>
  <c r="K270" i="39"/>
  <c r="K269" i="39" s="1"/>
  <c r="C285" i="39"/>
  <c r="L290" i="39"/>
  <c r="G289" i="40"/>
  <c r="G288" i="40" s="1"/>
  <c r="G20" i="40"/>
  <c r="C23" i="40"/>
  <c r="I21" i="40"/>
  <c r="M53" i="40"/>
  <c r="L54" i="40"/>
  <c r="L53" i="40" s="1"/>
  <c r="M75" i="40"/>
  <c r="L76" i="40"/>
  <c r="E187" i="40"/>
  <c r="G194" i="40"/>
  <c r="N194" i="40"/>
  <c r="M230" i="40"/>
  <c r="M194" i="40" s="1"/>
  <c r="F21" i="38"/>
  <c r="C55" i="38"/>
  <c r="F80" i="38"/>
  <c r="C80" i="38" s="1"/>
  <c r="F84" i="38"/>
  <c r="F112" i="38"/>
  <c r="C112" i="38" s="1"/>
  <c r="F116" i="38"/>
  <c r="C116" i="38" s="1"/>
  <c r="F128" i="38"/>
  <c r="C128" i="38" s="1"/>
  <c r="F136" i="38"/>
  <c r="C136" i="38" s="1"/>
  <c r="F144" i="38"/>
  <c r="C144" i="38" s="1"/>
  <c r="F160" i="38"/>
  <c r="C175" i="38"/>
  <c r="F184" i="38"/>
  <c r="C184" i="38" s="1"/>
  <c r="F188" i="38"/>
  <c r="F192" i="38"/>
  <c r="F196" i="38"/>
  <c r="C199" i="38"/>
  <c r="F204" i="38"/>
  <c r="F216" i="38"/>
  <c r="C239" i="38"/>
  <c r="C247" i="38"/>
  <c r="F252" i="38"/>
  <c r="F260" i="38"/>
  <c r="F264" i="38"/>
  <c r="C264" i="38" s="1"/>
  <c r="C271" i="38"/>
  <c r="F272" i="38"/>
  <c r="C272" i="38" s="1"/>
  <c r="F276" i="38"/>
  <c r="C276" i="38" s="1"/>
  <c r="C283" i="38"/>
  <c r="E289" i="38"/>
  <c r="E288" i="38" s="1"/>
  <c r="M289" i="38"/>
  <c r="M288" i="38" s="1"/>
  <c r="C291" i="38"/>
  <c r="G20" i="39"/>
  <c r="K20" i="39"/>
  <c r="O20" i="39"/>
  <c r="F58" i="39"/>
  <c r="C58" i="39" s="1"/>
  <c r="C81" i="39"/>
  <c r="C85" i="39"/>
  <c r="L112" i="39"/>
  <c r="L83" i="39" s="1"/>
  <c r="L116" i="39"/>
  <c r="F128" i="39"/>
  <c r="C128" i="39" s="1"/>
  <c r="C129" i="39"/>
  <c r="J130" i="39"/>
  <c r="J75" i="39" s="1"/>
  <c r="J52" i="39" s="1"/>
  <c r="N130" i="39"/>
  <c r="N75" i="39" s="1"/>
  <c r="N52" i="39" s="1"/>
  <c r="L136" i="39"/>
  <c r="L144" i="39"/>
  <c r="F184" i="39"/>
  <c r="C184" i="39" s="1"/>
  <c r="C185" i="39"/>
  <c r="F192" i="39"/>
  <c r="C193" i="39"/>
  <c r="G195" i="39"/>
  <c r="K195" i="39"/>
  <c r="F196" i="39"/>
  <c r="C197" i="39"/>
  <c r="O205" i="39"/>
  <c r="O204" i="39" s="1"/>
  <c r="O195" i="39" s="1"/>
  <c r="L205" i="39"/>
  <c r="O231" i="39"/>
  <c r="I233" i="39"/>
  <c r="C234" i="39"/>
  <c r="L246" i="39"/>
  <c r="L231" i="39" s="1"/>
  <c r="L230" i="39" s="1"/>
  <c r="C274" i="39"/>
  <c r="I272" i="39"/>
  <c r="C298" i="39"/>
  <c r="I288" i="39"/>
  <c r="D75" i="40"/>
  <c r="O83" i="40"/>
  <c r="L130" i="40"/>
  <c r="F165" i="40"/>
  <c r="J194" i="40"/>
  <c r="C235" i="40"/>
  <c r="C167" i="39"/>
  <c r="F166" i="39"/>
  <c r="C235" i="39"/>
  <c r="O259" i="39"/>
  <c r="C266" i="39"/>
  <c r="I264" i="39"/>
  <c r="C264" i="39" s="1"/>
  <c r="C271" i="39"/>
  <c r="F270" i="39"/>
  <c r="I281" i="39"/>
  <c r="C281" i="39" s="1"/>
  <c r="C282" i="39"/>
  <c r="C291" i="39"/>
  <c r="F290" i="39"/>
  <c r="C290" i="39" s="1"/>
  <c r="L288" i="39"/>
  <c r="O289" i="40"/>
  <c r="O288" i="40" s="1"/>
  <c r="O20" i="40"/>
  <c r="E20" i="39"/>
  <c r="I69" i="39"/>
  <c r="I67" i="39" s="1"/>
  <c r="I89" i="39"/>
  <c r="I83" i="39" s="1"/>
  <c r="C109" i="39"/>
  <c r="F112" i="39"/>
  <c r="C113" i="39"/>
  <c r="F116" i="39"/>
  <c r="C117" i="39"/>
  <c r="C133" i="39"/>
  <c r="F136" i="39"/>
  <c r="C136" i="39" s="1"/>
  <c r="C137" i="39"/>
  <c r="C141" i="39"/>
  <c r="C142" i="39"/>
  <c r="F144" i="39"/>
  <c r="C144" i="39" s="1"/>
  <c r="C145" i="39"/>
  <c r="C157" i="39"/>
  <c r="F160" i="39"/>
  <c r="C160" i="39" s="1"/>
  <c r="C161" i="39"/>
  <c r="C169" i="39"/>
  <c r="K173" i="39"/>
  <c r="G187" i="39"/>
  <c r="G52" i="39" s="1"/>
  <c r="K187" i="39"/>
  <c r="F188" i="39"/>
  <c r="C189" i="39"/>
  <c r="L196" i="39"/>
  <c r="F205" i="39"/>
  <c r="I205" i="39"/>
  <c r="C206" i="39"/>
  <c r="C209" i="39"/>
  <c r="C218" i="39"/>
  <c r="I216" i="39"/>
  <c r="C221" i="39"/>
  <c r="C229" i="39"/>
  <c r="H230" i="39"/>
  <c r="C237" i="39"/>
  <c r="I238" i="39"/>
  <c r="C247" i="39"/>
  <c r="F246" i="39"/>
  <c r="K259" i="39"/>
  <c r="K230" i="39" s="1"/>
  <c r="F259" i="39"/>
  <c r="O270" i="39"/>
  <c r="O269" i="39" s="1"/>
  <c r="C278" i="39"/>
  <c r="I276" i="39"/>
  <c r="C276" i="39" s="1"/>
  <c r="C283" i="39"/>
  <c r="C293" i="39"/>
  <c r="K289" i="40"/>
  <c r="K288" i="40" s="1"/>
  <c r="K20" i="40"/>
  <c r="F289" i="40"/>
  <c r="F20" i="40"/>
  <c r="I67" i="40"/>
  <c r="K75" i="40"/>
  <c r="K52" i="40" s="1"/>
  <c r="C77" i="40"/>
  <c r="O76" i="40"/>
  <c r="O75" i="40" s="1"/>
  <c r="L83" i="40"/>
  <c r="C95" i="40"/>
  <c r="I130" i="40"/>
  <c r="C141" i="40"/>
  <c r="O174" i="40"/>
  <c r="O173" i="40" s="1"/>
  <c r="C179" i="40"/>
  <c r="K194" i="40"/>
  <c r="C233" i="40"/>
  <c r="F231" i="40"/>
  <c r="L259" i="40"/>
  <c r="G286" i="40"/>
  <c r="O270" i="40"/>
  <c r="O269" i="40" s="1"/>
  <c r="L83" i="41"/>
  <c r="C283" i="40"/>
  <c r="M289" i="41"/>
  <c r="M288" i="41" s="1"/>
  <c r="M20" i="41"/>
  <c r="I89" i="41"/>
  <c r="C89" i="41" s="1"/>
  <c r="C90" i="41"/>
  <c r="F122" i="41"/>
  <c r="C123" i="41"/>
  <c r="O130" i="41"/>
  <c r="C138" i="41"/>
  <c r="I136" i="41"/>
  <c r="C233" i="41"/>
  <c r="F231" i="41"/>
  <c r="C217" i="39"/>
  <c r="C253" i="39"/>
  <c r="C261" i="39"/>
  <c r="C265" i="39"/>
  <c r="C273" i="39"/>
  <c r="C277" i="39"/>
  <c r="C297" i="39"/>
  <c r="E20" i="40"/>
  <c r="M20" i="40"/>
  <c r="C22" i="40"/>
  <c r="C55" i="40"/>
  <c r="C59" i="40"/>
  <c r="F76" i="40"/>
  <c r="F80" i="40"/>
  <c r="C80" i="40" s="1"/>
  <c r="F84" i="40"/>
  <c r="F112" i="40"/>
  <c r="C112" i="40" s="1"/>
  <c r="F116" i="40"/>
  <c r="C116" i="40" s="1"/>
  <c r="C123" i="40"/>
  <c r="F128" i="40"/>
  <c r="C128" i="40" s="1"/>
  <c r="C131" i="40"/>
  <c r="F136" i="40"/>
  <c r="C136" i="40" s="1"/>
  <c r="F144" i="40"/>
  <c r="C144" i="40" s="1"/>
  <c r="F160" i="40"/>
  <c r="C160" i="40" s="1"/>
  <c r="C167" i="40"/>
  <c r="C175" i="40"/>
  <c r="C183" i="40"/>
  <c r="F184" i="40"/>
  <c r="C184" i="40" s="1"/>
  <c r="F188" i="40"/>
  <c r="F192" i="40"/>
  <c r="F196" i="40"/>
  <c r="L198" i="40"/>
  <c r="L196" i="40" s="1"/>
  <c r="L195" i="40" s="1"/>
  <c r="I205" i="40"/>
  <c r="I204" i="40" s="1"/>
  <c r="F216" i="40"/>
  <c r="C216" i="40" s="1"/>
  <c r="L238" i="40"/>
  <c r="L231" i="40" s="1"/>
  <c r="L230" i="40" s="1"/>
  <c r="L246" i="40"/>
  <c r="F252" i="40"/>
  <c r="F260" i="40"/>
  <c r="F264" i="40"/>
  <c r="C264" i="40" s="1"/>
  <c r="L270" i="40"/>
  <c r="L269" i="40" s="1"/>
  <c r="F272" i="40"/>
  <c r="C272" i="40" s="1"/>
  <c r="F276" i="40"/>
  <c r="C276" i="40" s="1"/>
  <c r="C297" i="40"/>
  <c r="I20" i="41"/>
  <c r="I289" i="41"/>
  <c r="C82" i="41"/>
  <c r="I80" i="41"/>
  <c r="E83" i="41"/>
  <c r="K83" i="41"/>
  <c r="C107" i="41"/>
  <c r="F103" i="41"/>
  <c r="C103" i="41" s="1"/>
  <c r="C114" i="41"/>
  <c r="I112" i="41"/>
  <c r="L130" i="41"/>
  <c r="C135" i="41"/>
  <c r="F131" i="41"/>
  <c r="C146" i="41"/>
  <c r="I144" i="41"/>
  <c r="F251" i="41"/>
  <c r="M75" i="42"/>
  <c r="C56" i="40"/>
  <c r="I58" i="40"/>
  <c r="C58" i="40" s="1"/>
  <c r="C68" i="40"/>
  <c r="F69" i="40"/>
  <c r="F89" i="40"/>
  <c r="C89" i="40" s="1"/>
  <c r="C96" i="40"/>
  <c r="C104" i="40"/>
  <c r="I122" i="40"/>
  <c r="C122" i="40" s="1"/>
  <c r="C132" i="40"/>
  <c r="C152" i="40"/>
  <c r="I166" i="40"/>
  <c r="I165" i="40" s="1"/>
  <c r="C176" i="40"/>
  <c r="C180" i="40"/>
  <c r="I198" i="40"/>
  <c r="I196" i="40" s="1"/>
  <c r="I195" i="40" s="1"/>
  <c r="C228" i="40"/>
  <c r="C232" i="40"/>
  <c r="C236" i="40"/>
  <c r="I238" i="40"/>
  <c r="I231" i="40" s="1"/>
  <c r="I230" i="40" s="1"/>
  <c r="I246" i="40"/>
  <c r="C246" i="40" s="1"/>
  <c r="F290" i="40"/>
  <c r="C290" i="40" s="1"/>
  <c r="C291" i="40"/>
  <c r="E289" i="41"/>
  <c r="E288" i="41" s="1"/>
  <c r="E20" i="41"/>
  <c r="O20" i="41"/>
  <c r="O289" i="41"/>
  <c r="C57" i="41"/>
  <c r="I58" i="41"/>
  <c r="I54" i="41" s="1"/>
  <c r="G83" i="41"/>
  <c r="G75" i="41" s="1"/>
  <c r="C86" i="41"/>
  <c r="I84" i="41"/>
  <c r="C97" i="41"/>
  <c r="C99" i="41"/>
  <c r="F95" i="41"/>
  <c r="C109" i="41"/>
  <c r="C117" i="41"/>
  <c r="H130" i="41"/>
  <c r="H75" i="41" s="1"/>
  <c r="C161" i="41"/>
  <c r="K187" i="41"/>
  <c r="N194" i="41"/>
  <c r="L204" i="41"/>
  <c r="L195" i="41" s="1"/>
  <c r="E230" i="41"/>
  <c r="C235" i="41"/>
  <c r="J286" i="40"/>
  <c r="C293" i="40"/>
  <c r="L288" i="40"/>
  <c r="N20" i="41"/>
  <c r="G20" i="41"/>
  <c r="G289" i="41"/>
  <c r="G288" i="41" s="1"/>
  <c r="K289" i="41"/>
  <c r="K288" i="41" s="1"/>
  <c r="K20" i="41"/>
  <c r="C22" i="41"/>
  <c r="F21" i="41"/>
  <c r="D53" i="41"/>
  <c r="H53" i="41"/>
  <c r="F58" i="41"/>
  <c r="C59" i="41"/>
  <c r="O58" i="41"/>
  <c r="O54" i="41" s="1"/>
  <c r="F69" i="41"/>
  <c r="I69" i="41"/>
  <c r="I67" i="41" s="1"/>
  <c r="C70" i="41"/>
  <c r="C73" i="41"/>
  <c r="E75" i="41"/>
  <c r="E52" i="41" s="1"/>
  <c r="L76" i="41"/>
  <c r="L75" i="41" s="1"/>
  <c r="I77" i="41"/>
  <c r="C77" i="41" s="1"/>
  <c r="C78" i="41"/>
  <c r="I95" i="41"/>
  <c r="C101" i="41"/>
  <c r="C118" i="41"/>
  <c r="I116" i="41"/>
  <c r="C121" i="41"/>
  <c r="I122" i="41"/>
  <c r="D130" i="41"/>
  <c r="D75" i="41" s="1"/>
  <c r="J130" i="41"/>
  <c r="J75" i="41" s="1"/>
  <c r="N130" i="41"/>
  <c r="N75" i="41" s="1"/>
  <c r="N286" i="41" s="1"/>
  <c r="K130" i="41"/>
  <c r="C137" i="41"/>
  <c r="I141" i="41"/>
  <c r="C141" i="41" s="1"/>
  <c r="C142" i="41"/>
  <c r="C153" i="41"/>
  <c r="C155" i="41"/>
  <c r="F151" i="41"/>
  <c r="C151" i="41" s="1"/>
  <c r="C162" i="41"/>
  <c r="I160" i="41"/>
  <c r="I174" i="41"/>
  <c r="G187" i="41"/>
  <c r="G286" i="41" s="1"/>
  <c r="M187" i="41"/>
  <c r="M194" i="41"/>
  <c r="J194" i="41"/>
  <c r="C227" i="41"/>
  <c r="C283" i="41"/>
  <c r="O53" i="42"/>
  <c r="M52" i="42"/>
  <c r="L76" i="42"/>
  <c r="F179" i="41"/>
  <c r="C179" i="41" s="1"/>
  <c r="I184" i="41"/>
  <c r="I188" i="41"/>
  <c r="I187" i="41" s="1"/>
  <c r="C206" i="41"/>
  <c r="I288" i="41"/>
  <c r="C21" i="42"/>
  <c r="F20" i="42"/>
  <c r="F289" i="42"/>
  <c r="C43" i="42"/>
  <c r="C70" i="42"/>
  <c r="F69" i="42"/>
  <c r="C90" i="42"/>
  <c r="F89" i="42"/>
  <c r="C167" i="42"/>
  <c r="F166" i="42"/>
  <c r="F188" i="42"/>
  <c r="C189" i="42"/>
  <c r="F216" i="42"/>
  <c r="C217" i="42"/>
  <c r="C239" i="42"/>
  <c r="F238" i="42"/>
  <c r="C254" i="42"/>
  <c r="I252" i="42"/>
  <c r="I251" i="42" s="1"/>
  <c r="H289" i="42"/>
  <c r="H288" i="42" s="1"/>
  <c r="L288" i="42"/>
  <c r="K289" i="43"/>
  <c r="K288" i="43" s="1"/>
  <c r="K20" i="43"/>
  <c r="J20" i="43"/>
  <c r="C44" i="43"/>
  <c r="I43" i="43"/>
  <c r="C43" i="43" s="1"/>
  <c r="C55" i="41"/>
  <c r="F80" i="41"/>
  <c r="C80" i="41" s="1"/>
  <c r="F84" i="41"/>
  <c r="F112" i="41"/>
  <c r="C112" i="41" s="1"/>
  <c r="F116" i="41"/>
  <c r="F128" i="41"/>
  <c r="C128" i="41" s="1"/>
  <c r="F136" i="41"/>
  <c r="C136" i="41" s="1"/>
  <c r="F144" i="41"/>
  <c r="C144" i="41" s="1"/>
  <c r="F160" i="41"/>
  <c r="C167" i="41"/>
  <c r="C175" i="41"/>
  <c r="F184" i="41"/>
  <c r="C184" i="41" s="1"/>
  <c r="F188" i="41"/>
  <c r="F192" i="41"/>
  <c r="F196" i="41"/>
  <c r="C199" i="41"/>
  <c r="F216" i="41"/>
  <c r="C216" i="41" s="1"/>
  <c r="L238" i="41"/>
  <c r="L246" i="41"/>
  <c r="L252" i="41"/>
  <c r="L251" i="41" s="1"/>
  <c r="F260" i="41"/>
  <c r="L264" i="41"/>
  <c r="L259" i="41" s="1"/>
  <c r="L289" i="42"/>
  <c r="L36" i="42"/>
  <c r="C36" i="42" s="1"/>
  <c r="F55" i="42"/>
  <c r="C56" i="42"/>
  <c r="C68" i="42"/>
  <c r="C80" i="42"/>
  <c r="D83" i="42"/>
  <c r="H83" i="42"/>
  <c r="F95" i="42"/>
  <c r="C96" i="42"/>
  <c r="I103" i="42"/>
  <c r="L103" i="42"/>
  <c r="I131" i="42"/>
  <c r="I130" i="42" s="1"/>
  <c r="N130" i="42"/>
  <c r="F144" i="42"/>
  <c r="C145" i="42"/>
  <c r="K195" i="42"/>
  <c r="C210" i="42"/>
  <c r="M230" i="42"/>
  <c r="M194" i="42" s="1"/>
  <c r="L251" i="42"/>
  <c r="C258" i="42"/>
  <c r="C266" i="42"/>
  <c r="I264" i="42"/>
  <c r="I259" i="42" s="1"/>
  <c r="K269" i="42"/>
  <c r="O270" i="42"/>
  <c r="O269" i="42" s="1"/>
  <c r="G20" i="43"/>
  <c r="G289" i="43"/>
  <c r="G288" i="43" s="1"/>
  <c r="C23" i="43"/>
  <c r="I21" i="43"/>
  <c r="C228" i="41"/>
  <c r="C232" i="41"/>
  <c r="C236" i="41"/>
  <c r="I238" i="41"/>
  <c r="C238" i="41" s="1"/>
  <c r="I246" i="41"/>
  <c r="C246" i="41" s="1"/>
  <c r="I252" i="41"/>
  <c r="I251" i="41" s="1"/>
  <c r="O260" i="41"/>
  <c r="O259" i="41" s="1"/>
  <c r="O230" i="41" s="1"/>
  <c r="I264" i="41"/>
  <c r="C264" i="41" s="1"/>
  <c r="F272" i="41"/>
  <c r="L276" i="41"/>
  <c r="L270" i="41" s="1"/>
  <c r="L269" i="41" s="1"/>
  <c r="C296" i="41"/>
  <c r="C297" i="41"/>
  <c r="D289" i="42"/>
  <c r="D288" i="42" s="1"/>
  <c r="D20" i="42"/>
  <c r="L27" i="42"/>
  <c r="C44" i="42"/>
  <c r="I58" i="42"/>
  <c r="C58" i="42" s="1"/>
  <c r="C62" i="42"/>
  <c r="L69" i="42"/>
  <c r="C74" i="42"/>
  <c r="C78" i="42"/>
  <c r="F77" i="42"/>
  <c r="C82" i="42"/>
  <c r="J83" i="42"/>
  <c r="J75" i="42" s="1"/>
  <c r="N83" i="42"/>
  <c r="N75" i="42" s="1"/>
  <c r="N52" i="42" s="1"/>
  <c r="N51" i="42" s="1"/>
  <c r="L89" i="42"/>
  <c r="C94" i="42"/>
  <c r="C98" i="42"/>
  <c r="C99" i="42"/>
  <c r="C110" i="42"/>
  <c r="C114" i="42"/>
  <c r="C118" i="42"/>
  <c r="F122" i="42"/>
  <c r="C123" i="42"/>
  <c r="O122" i="42"/>
  <c r="F136" i="42"/>
  <c r="C136" i="42" s="1"/>
  <c r="C137" i="42"/>
  <c r="C142" i="42"/>
  <c r="L151" i="42"/>
  <c r="C151" i="42" s="1"/>
  <c r="C155" i="42"/>
  <c r="C156" i="42"/>
  <c r="F160" i="42"/>
  <c r="C160" i="42" s="1"/>
  <c r="C161" i="42"/>
  <c r="F174" i="42"/>
  <c r="L179" i="42"/>
  <c r="C183" i="42"/>
  <c r="L196" i="42"/>
  <c r="C198" i="42"/>
  <c r="C206" i="42"/>
  <c r="O205" i="42"/>
  <c r="O204" i="42" s="1"/>
  <c r="I216" i="42"/>
  <c r="I204" i="42" s="1"/>
  <c r="I195" i="42" s="1"/>
  <c r="L216" i="42"/>
  <c r="L204" i="42" s="1"/>
  <c r="C223" i="42"/>
  <c r="I235" i="42"/>
  <c r="C235" i="42" s="1"/>
  <c r="C242" i="42"/>
  <c r="I238" i="42"/>
  <c r="F260" i="42"/>
  <c r="C261" i="42"/>
  <c r="M286" i="42"/>
  <c r="N289" i="42"/>
  <c r="N288" i="42" s="1"/>
  <c r="N20" i="43"/>
  <c r="L289" i="43"/>
  <c r="L288" i="43" s="1"/>
  <c r="C256" i="41"/>
  <c r="D259" i="41"/>
  <c r="D230" i="41" s="1"/>
  <c r="H259" i="41"/>
  <c r="H230" i="41" s="1"/>
  <c r="C268" i="41"/>
  <c r="C271" i="41"/>
  <c r="O272" i="41"/>
  <c r="O270" i="41" s="1"/>
  <c r="O269" i="41" s="1"/>
  <c r="I276" i="41"/>
  <c r="C276" i="41" s="1"/>
  <c r="F290" i="41"/>
  <c r="C290" i="41" s="1"/>
  <c r="C291" i="41"/>
  <c r="O290" i="41"/>
  <c r="C298" i="41"/>
  <c r="J289" i="42"/>
  <c r="J288" i="42" s="1"/>
  <c r="J20" i="42"/>
  <c r="O45" i="42"/>
  <c r="I54" i="42"/>
  <c r="I53" i="42" s="1"/>
  <c r="C64" i="42"/>
  <c r="L67" i="42"/>
  <c r="L53" i="42" s="1"/>
  <c r="F84" i="42"/>
  <c r="C85" i="42"/>
  <c r="O84" i="42"/>
  <c r="O83" i="42" s="1"/>
  <c r="L95" i="42"/>
  <c r="C100" i="42"/>
  <c r="F103" i="42"/>
  <c r="C103" i="42" s="1"/>
  <c r="C104" i="42"/>
  <c r="I112" i="42"/>
  <c r="C112" i="42" s="1"/>
  <c r="I116" i="42"/>
  <c r="C116" i="42" s="1"/>
  <c r="C120" i="42"/>
  <c r="C124" i="42"/>
  <c r="C128" i="42"/>
  <c r="C129" i="42"/>
  <c r="C131" i="42"/>
  <c r="C133" i="42"/>
  <c r="L144" i="42"/>
  <c r="L130" i="42" s="1"/>
  <c r="C157" i="42"/>
  <c r="D174" i="42"/>
  <c r="D173" i="42" s="1"/>
  <c r="H174" i="42"/>
  <c r="H173" i="42" s="1"/>
  <c r="C178" i="42"/>
  <c r="C192" i="42"/>
  <c r="O196" i="42"/>
  <c r="C203" i="42"/>
  <c r="G204" i="42"/>
  <c r="G195" i="42" s="1"/>
  <c r="C222" i="42"/>
  <c r="C225" i="42"/>
  <c r="I233" i="42"/>
  <c r="C234" i="42"/>
  <c r="C274" i="42"/>
  <c r="O290" i="42"/>
  <c r="O20" i="43"/>
  <c r="O289" i="43"/>
  <c r="L36" i="43"/>
  <c r="C36" i="43" s="1"/>
  <c r="C37" i="43"/>
  <c r="H53" i="43"/>
  <c r="G231" i="42"/>
  <c r="L238" i="42"/>
  <c r="F252" i="42"/>
  <c r="G259" i="42"/>
  <c r="K259" i="42"/>
  <c r="F264" i="42"/>
  <c r="C264" i="42" s="1"/>
  <c r="L270" i="42"/>
  <c r="L269" i="42" s="1"/>
  <c r="C275" i="42"/>
  <c r="C291" i="42"/>
  <c r="I103" i="43"/>
  <c r="C104" i="43"/>
  <c r="C117" i="43"/>
  <c r="F116" i="43"/>
  <c r="C124" i="43"/>
  <c r="I122" i="43"/>
  <c r="C131" i="43"/>
  <c r="I131" i="43"/>
  <c r="C132" i="43"/>
  <c r="C161" i="43"/>
  <c r="F160" i="43"/>
  <c r="C160" i="43" s="1"/>
  <c r="C167" i="43"/>
  <c r="L166" i="43"/>
  <c r="L165" i="43" s="1"/>
  <c r="I188" i="43"/>
  <c r="I187" i="43" s="1"/>
  <c r="C189" i="43"/>
  <c r="C198" i="43"/>
  <c r="F196" i="43"/>
  <c r="C266" i="43"/>
  <c r="F264" i="43"/>
  <c r="G289" i="44"/>
  <c r="G288" i="44" s="1"/>
  <c r="G20" i="44"/>
  <c r="L289" i="44"/>
  <c r="D130" i="42"/>
  <c r="D75" i="42" s="1"/>
  <c r="D52" i="42" s="1"/>
  <c r="H130" i="42"/>
  <c r="C139" i="42"/>
  <c r="C147" i="42"/>
  <c r="C159" i="42"/>
  <c r="C171" i="42"/>
  <c r="E173" i="42"/>
  <c r="E52" i="42" s="1"/>
  <c r="O175" i="42"/>
  <c r="C191" i="42"/>
  <c r="C207" i="42"/>
  <c r="C219" i="42"/>
  <c r="C227" i="42"/>
  <c r="H230" i="42"/>
  <c r="H194" i="42" s="1"/>
  <c r="C243" i="42"/>
  <c r="L246" i="42"/>
  <c r="C246" i="42" s="1"/>
  <c r="C255" i="42"/>
  <c r="C267" i="42"/>
  <c r="F276" i="42"/>
  <c r="C298" i="42"/>
  <c r="M20" i="43"/>
  <c r="C24" i="43"/>
  <c r="L58" i="43"/>
  <c r="L54" i="43" s="1"/>
  <c r="F67" i="43"/>
  <c r="C68" i="43"/>
  <c r="O69" i="43"/>
  <c r="O67" i="43" s="1"/>
  <c r="O53" i="43" s="1"/>
  <c r="M83" i="43"/>
  <c r="M75" i="43" s="1"/>
  <c r="M52" i="43" s="1"/>
  <c r="F95" i="43"/>
  <c r="I95" i="43"/>
  <c r="C96" i="43"/>
  <c r="C123" i="43"/>
  <c r="L122" i="43"/>
  <c r="E130" i="43"/>
  <c r="C137" i="43"/>
  <c r="F136" i="43"/>
  <c r="C141" i="43"/>
  <c r="I144" i="43"/>
  <c r="H173" i="43"/>
  <c r="L196" i="43"/>
  <c r="C211" i="43"/>
  <c r="I205" i="43"/>
  <c r="C242" i="43"/>
  <c r="F238" i="43"/>
  <c r="C246" i="43"/>
  <c r="C254" i="43"/>
  <c r="F252" i="43"/>
  <c r="C274" i="43"/>
  <c r="F272" i="43"/>
  <c r="M52" i="44"/>
  <c r="C218" i="44"/>
  <c r="F216" i="44"/>
  <c r="I58" i="43"/>
  <c r="I54" i="43" s="1"/>
  <c r="F58" i="43"/>
  <c r="C65" i="43"/>
  <c r="L69" i="43"/>
  <c r="L67" i="43" s="1"/>
  <c r="C80" i="43"/>
  <c r="I84" i="43"/>
  <c r="L89" i="43"/>
  <c r="C113" i="43"/>
  <c r="F112" i="43"/>
  <c r="C112" i="43" s="1"/>
  <c r="C129" i="43"/>
  <c r="F128" i="43"/>
  <c r="C128" i="43" s="1"/>
  <c r="N130" i="43"/>
  <c r="N75" i="43" s="1"/>
  <c r="C145" i="43"/>
  <c r="F144" i="43"/>
  <c r="F151" i="43"/>
  <c r="I151" i="43"/>
  <c r="C152" i="43"/>
  <c r="C183" i="43"/>
  <c r="I179" i="43"/>
  <c r="C179" i="43" s="1"/>
  <c r="C186" i="43"/>
  <c r="F184" i="43"/>
  <c r="C184" i="43" s="1"/>
  <c r="D195" i="43"/>
  <c r="C206" i="43"/>
  <c r="F205" i="43"/>
  <c r="C218" i="43"/>
  <c r="F216" i="43"/>
  <c r="G230" i="43"/>
  <c r="G194" i="43" s="1"/>
  <c r="C234" i="43"/>
  <c r="F233" i="43"/>
  <c r="C233" i="43" s="1"/>
  <c r="I238" i="43"/>
  <c r="I231" i="43" s="1"/>
  <c r="I230" i="43" s="1"/>
  <c r="C239" i="43"/>
  <c r="L251" i="43"/>
  <c r="C262" i="43"/>
  <c r="F260" i="43"/>
  <c r="L270" i="43"/>
  <c r="L269" i="43" s="1"/>
  <c r="C282" i="43"/>
  <c r="F281" i="43"/>
  <c r="C281" i="43" s="1"/>
  <c r="E289" i="43"/>
  <c r="E288" i="43" s="1"/>
  <c r="K20" i="44"/>
  <c r="C46" i="44"/>
  <c r="O45" i="44"/>
  <c r="F76" i="44"/>
  <c r="C81" i="44"/>
  <c r="L80" i="44"/>
  <c r="C80" i="44" s="1"/>
  <c r="C135" i="42"/>
  <c r="C143" i="42"/>
  <c r="O151" i="42"/>
  <c r="O130" i="42" s="1"/>
  <c r="C163" i="42"/>
  <c r="I175" i="42"/>
  <c r="I174" i="42" s="1"/>
  <c r="O179" i="42"/>
  <c r="I184" i="42"/>
  <c r="C184" i="42" s="1"/>
  <c r="F196" i="42"/>
  <c r="C199" i="42"/>
  <c r="F205" i="42"/>
  <c r="C215" i="42"/>
  <c r="O231" i="42"/>
  <c r="O230" i="42" s="1"/>
  <c r="K231" i="42"/>
  <c r="K230" i="42" s="1"/>
  <c r="C247" i="42"/>
  <c r="C253" i="42"/>
  <c r="C263" i="42"/>
  <c r="C265" i="42"/>
  <c r="D270" i="42"/>
  <c r="D269" i="42" s="1"/>
  <c r="D286" i="42" s="1"/>
  <c r="I272" i="42"/>
  <c r="C282" i="42"/>
  <c r="O283" i="42"/>
  <c r="F290" i="42"/>
  <c r="C290" i="42" s="1"/>
  <c r="C295" i="42"/>
  <c r="C22" i="43"/>
  <c r="C28" i="43"/>
  <c r="C46" i="43"/>
  <c r="F55" i="43"/>
  <c r="C61" i="43"/>
  <c r="I69" i="43"/>
  <c r="I67" i="43" s="1"/>
  <c r="L77" i="43"/>
  <c r="L76" i="43" s="1"/>
  <c r="C76" i="43" s="1"/>
  <c r="E83" i="43"/>
  <c r="E75" i="43" s="1"/>
  <c r="C85" i="43"/>
  <c r="F84" i="43"/>
  <c r="C92" i="43"/>
  <c r="I89" i="43"/>
  <c r="O103" i="43"/>
  <c r="C103" i="43" s="1"/>
  <c r="I116" i="43"/>
  <c r="J130" i="43"/>
  <c r="J75" i="43" s="1"/>
  <c r="M130" i="43"/>
  <c r="L136" i="43"/>
  <c r="L130" i="43" s="1"/>
  <c r="L151" i="43"/>
  <c r="C168" i="43"/>
  <c r="I166" i="43"/>
  <c r="M231" i="43"/>
  <c r="M230" i="43" s="1"/>
  <c r="L259" i="43"/>
  <c r="C278" i="43"/>
  <c r="F276" i="43"/>
  <c r="C298" i="43"/>
  <c r="C21" i="44"/>
  <c r="C105" i="44"/>
  <c r="I103" i="44"/>
  <c r="D173" i="43"/>
  <c r="O174" i="43"/>
  <c r="O173" i="43" s="1"/>
  <c r="F191" i="43"/>
  <c r="C191" i="43" s="1"/>
  <c r="C192" i="43"/>
  <c r="O196" i="43"/>
  <c r="M204" i="43"/>
  <c r="M195" i="43" s="1"/>
  <c r="I216" i="43"/>
  <c r="C232" i="43"/>
  <c r="H231" i="43"/>
  <c r="H230" i="43" s="1"/>
  <c r="H194" i="43" s="1"/>
  <c r="I289" i="44"/>
  <c r="I288" i="44" s="1"/>
  <c r="I20" i="44"/>
  <c r="C32" i="44"/>
  <c r="L31" i="44"/>
  <c r="C31" i="44" s="1"/>
  <c r="L67" i="44"/>
  <c r="E52" i="44"/>
  <c r="O83" i="44"/>
  <c r="C114" i="44"/>
  <c r="F112" i="44"/>
  <c r="C133" i="44"/>
  <c r="I131" i="44"/>
  <c r="F165" i="44"/>
  <c r="C188" i="44"/>
  <c r="F191" i="44"/>
  <c r="C191" i="44" s="1"/>
  <c r="C192" i="44"/>
  <c r="C206" i="44"/>
  <c r="F205" i="44"/>
  <c r="C261" i="44"/>
  <c r="L260" i="44"/>
  <c r="C134" i="45"/>
  <c r="L131" i="45"/>
  <c r="C142" i="45"/>
  <c r="L141" i="45"/>
  <c r="C141" i="45" s="1"/>
  <c r="L175" i="43"/>
  <c r="L174" i="43" s="1"/>
  <c r="L173" i="43" s="1"/>
  <c r="C182" i="43"/>
  <c r="C188" i="43"/>
  <c r="C202" i="43"/>
  <c r="L205" i="43"/>
  <c r="L204" i="43" s="1"/>
  <c r="C210" i="43"/>
  <c r="C222" i="43"/>
  <c r="D231" i="43"/>
  <c r="D230" i="43" s="1"/>
  <c r="O238" i="43"/>
  <c r="O231" i="43" s="1"/>
  <c r="C250" i="43"/>
  <c r="C258" i="43"/>
  <c r="I270" i="43"/>
  <c r="I269" i="43" s="1"/>
  <c r="I290" i="43"/>
  <c r="C290" i="43" s="1"/>
  <c r="C294" i="43"/>
  <c r="J289" i="44"/>
  <c r="J288" i="44" s="1"/>
  <c r="J20" i="44"/>
  <c r="N20" i="44"/>
  <c r="N289" i="44"/>
  <c r="N288" i="44" s="1"/>
  <c r="C44" i="44"/>
  <c r="K53" i="44"/>
  <c r="L58" i="44"/>
  <c r="L54" i="44" s="1"/>
  <c r="F58" i="44"/>
  <c r="C61" i="44"/>
  <c r="C72" i="44"/>
  <c r="I77" i="44"/>
  <c r="I76" i="44" s="1"/>
  <c r="C82" i="44"/>
  <c r="C96" i="44"/>
  <c r="L95" i="44"/>
  <c r="C108" i="44"/>
  <c r="L103" i="44"/>
  <c r="C118" i="44"/>
  <c r="F116" i="44"/>
  <c r="C125" i="44"/>
  <c r="I122" i="44"/>
  <c r="C122" i="44" s="1"/>
  <c r="C152" i="44"/>
  <c r="L151" i="44"/>
  <c r="C177" i="44"/>
  <c r="I175" i="44"/>
  <c r="I174" i="44" s="1"/>
  <c r="I173" i="44" s="1"/>
  <c r="M231" i="44"/>
  <c r="M230" i="44" s="1"/>
  <c r="M286" i="44" s="1"/>
  <c r="L36" i="45"/>
  <c r="C36" i="45" s="1"/>
  <c r="C37" i="45"/>
  <c r="L84" i="45"/>
  <c r="C87" i="45"/>
  <c r="I175" i="43"/>
  <c r="I174" i="43" s="1"/>
  <c r="I173" i="43" s="1"/>
  <c r="F175" i="43"/>
  <c r="C185" i="43"/>
  <c r="C190" i="43"/>
  <c r="I196" i="43"/>
  <c r="E204" i="43"/>
  <c r="E195" i="43" s="1"/>
  <c r="E194" i="43" s="1"/>
  <c r="C212" i="43"/>
  <c r="C217" i="43"/>
  <c r="O216" i="43"/>
  <c r="O204" i="43" s="1"/>
  <c r="C224" i="43"/>
  <c r="F227" i="43"/>
  <c r="C227" i="43" s="1"/>
  <c r="C228" i="43"/>
  <c r="L231" i="43"/>
  <c r="F235" i="43"/>
  <c r="C235" i="43" s="1"/>
  <c r="C236" i="43"/>
  <c r="C240" i="43"/>
  <c r="C253" i="43"/>
  <c r="O252" i="43"/>
  <c r="O251" i="43" s="1"/>
  <c r="C261" i="43"/>
  <c r="O260" i="43"/>
  <c r="C265" i="43"/>
  <c r="O264" i="43"/>
  <c r="C273" i="43"/>
  <c r="C277" i="43"/>
  <c r="O276" i="43"/>
  <c r="O270" i="43" s="1"/>
  <c r="O269" i="43" s="1"/>
  <c r="G286" i="43"/>
  <c r="F283" i="43"/>
  <c r="F289" i="43" s="1"/>
  <c r="C284" i="43"/>
  <c r="C296" i="43"/>
  <c r="C297" i="43"/>
  <c r="O288" i="43"/>
  <c r="C22" i="44"/>
  <c r="O20" i="44"/>
  <c r="L36" i="44"/>
  <c r="C36" i="44" s="1"/>
  <c r="F43" i="44"/>
  <c r="C43" i="44" s="1"/>
  <c r="C55" i="44"/>
  <c r="F54" i="44"/>
  <c r="I58" i="44"/>
  <c r="I54" i="44" s="1"/>
  <c r="I53" i="44" s="1"/>
  <c r="C64" i="44"/>
  <c r="C68" i="44"/>
  <c r="C71" i="44"/>
  <c r="C74" i="44"/>
  <c r="C84" i="44"/>
  <c r="L89" i="44"/>
  <c r="L83" i="44" s="1"/>
  <c r="O130" i="44"/>
  <c r="I136" i="44"/>
  <c r="C136" i="44" s="1"/>
  <c r="C137" i="44"/>
  <c r="I144" i="44"/>
  <c r="C145" i="44"/>
  <c r="C181" i="44"/>
  <c r="I179" i="44"/>
  <c r="M194" i="44"/>
  <c r="J75" i="45"/>
  <c r="D20" i="44"/>
  <c r="C60" i="44"/>
  <c r="I69" i="44"/>
  <c r="I67" i="44" s="1"/>
  <c r="F69" i="44"/>
  <c r="C101" i="44"/>
  <c r="I116" i="44"/>
  <c r="C117" i="44"/>
  <c r="C132" i="44"/>
  <c r="L131" i="44"/>
  <c r="J130" i="44"/>
  <c r="J75" i="44" s="1"/>
  <c r="J52" i="44" s="1"/>
  <c r="C153" i="44"/>
  <c r="I151" i="44"/>
  <c r="C151" i="44" s="1"/>
  <c r="I160" i="44"/>
  <c r="C160" i="44" s="1"/>
  <c r="C161" i="44"/>
  <c r="O165" i="44"/>
  <c r="C176" i="44"/>
  <c r="L175" i="44"/>
  <c r="K194" i="44"/>
  <c r="J195" i="44"/>
  <c r="I196" i="44"/>
  <c r="E195" i="44"/>
  <c r="E194" i="44" s="1"/>
  <c r="C209" i="44"/>
  <c r="I216" i="44"/>
  <c r="I204" i="44" s="1"/>
  <c r="C221" i="44"/>
  <c r="C229" i="44"/>
  <c r="I231" i="44"/>
  <c r="C237" i="44"/>
  <c r="O259" i="44"/>
  <c r="C265" i="44"/>
  <c r="L264" i="44"/>
  <c r="O270" i="44"/>
  <c r="O269" i="44" s="1"/>
  <c r="F283" i="44"/>
  <c r="F289" i="44" s="1"/>
  <c r="C284" i="44"/>
  <c r="L288" i="44"/>
  <c r="O289" i="45"/>
  <c r="O20" i="45"/>
  <c r="O54" i="45"/>
  <c r="C59" i="45"/>
  <c r="L58" i="45"/>
  <c r="L54" i="45" s="1"/>
  <c r="M52" i="45"/>
  <c r="N83" i="45"/>
  <c r="E130" i="45"/>
  <c r="C162" i="45"/>
  <c r="L160" i="45"/>
  <c r="C160" i="45" s="1"/>
  <c r="C232" i="45"/>
  <c r="L216" i="44"/>
  <c r="C232" i="44"/>
  <c r="L231" i="44"/>
  <c r="C234" i="44"/>
  <c r="F233" i="44"/>
  <c r="C257" i="44"/>
  <c r="L251" i="44"/>
  <c r="C271" i="44"/>
  <c r="F270" i="44"/>
  <c r="G270" i="44"/>
  <c r="G269" i="44" s="1"/>
  <c r="L270" i="44"/>
  <c r="L269" i="44" s="1"/>
  <c r="C296" i="44"/>
  <c r="F290" i="44"/>
  <c r="G289" i="45"/>
  <c r="G288" i="45" s="1"/>
  <c r="G20" i="45"/>
  <c r="L289" i="45"/>
  <c r="L288" i="45" s="1"/>
  <c r="N75" i="45"/>
  <c r="N52" i="45" s="1"/>
  <c r="C23" i="44"/>
  <c r="C56" i="44"/>
  <c r="H76" i="44"/>
  <c r="H75" i="44" s="1"/>
  <c r="H52" i="44" s="1"/>
  <c r="H51" i="44" s="1"/>
  <c r="C86" i="44"/>
  <c r="C93" i="44"/>
  <c r="C97" i="44"/>
  <c r="I95" i="44"/>
  <c r="C95" i="44" s="1"/>
  <c r="F103" i="44"/>
  <c r="I112" i="44"/>
  <c r="C113" i="44"/>
  <c r="I128" i="44"/>
  <c r="C128" i="44" s="1"/>
  <c r="C129" i="44"/>
  <c r="K130" i="44"/>
  <c r="K75" i="44" s="1"/>
  <c r="K286" i="44" s="1"/>
  <c r="C142" i="44"/>
  <c r="F141" i="44"/>
  <c r="C141" i="44" s="1"/>
  <c r="L144" i="44"/>
  <c r="C144" i="44" s="1"/>
  <c r="C169" i="44"/>
  <c r="I166" i="44"/>
  <c r="I165" i="44" s="1"/>
  <c r="F173" i="44"/>
  <c r="C180" i="44"/>
  <c r="L179" i="44"/>
  <c r="C196" i="44"/>
  <c r="N195" i="44"/>
  <c r="N194" i="44" s="1"/>
  <c r="H195" i="44"/>
  <c r="H194" i="44" s="1"/>
  <c r="C198" i="44"/>
  <c r="C201" i="44"/>
  <c r="O205" i="44"/>
  <c r="O204" i="44" s="1"/>
  <c r="O195" i="44" s="1"/>
  <c r="L205" i="44"/>
  <c r="C208" i="44"/>
  <c r="C228" i="44"/>
  <c r="L227" i="44"/>
  <c r="C227" i="44" s="1"/>
  <c r="C236" i="44"/>
  <c r="L235" i="44"/>
  <c r="C235" i="44" s="1"/>
  <c r="C239" i="44"/>
  <c r="F238" i="44"/>
  <c r="C238" i="44" s="1"/>
  <c r="C255" i="44"/>
  <c r="F252" i="44"/>
  <c r="J269" i="44"/>
  <c r="J20" i="45"/>
  <c r="D75" i="45"/>
  <c r="D52" i="45" s="1"/>
  <c r="I76" i="45"/>
  <c r="F76" i="45"/>
  <c r="C153" i="45"/>
  <c r="F151" i="45"/>
  <c r="D187" i="45"/>
  <c r="C254" i="44"/>
  <c r="I252" i="44"/>
  <c r="I251" i="44" s="1"/>
  <c r="D286" i="44"/>
  <c r="C24" i="45"/>
  <c r="F20" i="45"/>
  <c r="J53" i="45"/>
  <c r="J52" i="45" s="1"/>
  <c r="J51" i="45" s="1"/>
  <c r="J50" i="45" s="1"/>
  <c r="I67" i="45"/>
  <c r="E83" i="45"/>
  <c r="E75" i="45" s="1"/>
  <c r="E52" i="45" s="1"/>
  <c r="E51" i="45" s="1"/>
  <c r="C85" i="45"/>
  <c r="F84" i="45"/>
  <c r="C125" i="45"/>
  <c r="F122" i="45"/>
  <c r="C122" i="45" s="1"/>
  <c r="C132" i="45"/>
  <c r="F131" i="45"/>
  <c r="F205" i="45"/>
  <c r="C206" i="45"/>
  <c r="I216" i="45"/>
  <c r="C217" i="45"/>
  <c r="C220" i="45"/>
  <c r="F216" i="45"/>
  <c r="H289" i="45"/>
  <c r="H288" i="45" s="1"/>
  <c r="C243" i="44"/>
  <c r="F246" i="44"/>
  <c r="C247" i="44"/>
  <c r="O246" i="44"/>
  <c r="O231" i="44" s="1"/>
  <c r="C258" i="44"/>
  <c r="C262" i="44"/>
  <c r="C263" i="44"/>
  <c r="F260" i="44"/>
  <c r="C267" i="44"/>
  <c r="F264" i="44"/>
  <c r="C274" i="44"/>
  <c r="I272" i="44"/>
  <c r="C278" i="44"/>
  <c r="I276" i="44"/>
  <c r="C276" i="44" s="1"/>
  <c r="I281" i="44"/>
  <c r="C281" i="44" s="1"/>
  <c r="C282" i="44"/>
  <c r="C293" i="44"/>
  <c r="O290" i="44"/>
  <c r="C298" i="44"/>
  <c r="C23" i="45"/>
  <c r="I21" i="45"/>
  <c r="C28" i="45"/>
  <c r="C42" i="45"/>
  <c r="C43" i="45"/>
  <c r="F54" i="45"/>
  <c r="C57" i="45"/>
  <c r="C61" i="45"/>
  <c r="F58" i="45"/>
  <c r="L67" i="45"/>
  <c r="O69" i="45"/>
  <c r="O67" i="45" s="1"/>
  <c r="C78" i="45"/>
  <c r="O77" i="45"/>
  <c r="O80" i="45"/>
  <c r="C80" i="45" s="1"/>
  <c r="C88" i="45"/>
  <c r="C96" i="45"/>
  <c r="O95" i="45"/>
  <c r="F103" i="45"/>
  <c r="C103" i="45" s="1"/>
  <c r="C129" i="45"/>
  <c r="L128" i="45"/>
  <c r="C128" i="45" s="1"/>
  <c r="C164" i="45"/>
  <c r="F165" i="45"/>
  <c r="K173" i="45"/>
  <c r="K52" i="45" s="1"/>
  <c r="K51" i="45" s="1"/>
  <c r="C178" i="45"/>
  <c r="I175" i="45"/>
  <c r="I174" i="45" s="1"/>
  <c r="C186" i="45"/>
  <c r="I184" i="45"/>
  <c r="C248" i="45"/>
  <c r="F246" i="45"/>
  <c r="C256" i="45"/>
  <c r="F252" i="45"/>
  <c r="E288" i="44"/>
  <c r="C242" i="44"/>
  <c r="C266" i="44"/>
  <c r="I264" i="44"/>
  <c r="I259" i="44" s="1"/>
  <c r="O283" i="44"/>
  <c r="C295" i="44"/>
  <c r="K289" i="45"/>
  <c r="K288" i="45" s="1"/>
  <c r="K20" i="45"/>
  <c r="L26" i="45"/>
  <c r="I55" i="45"/>
  <c r="C56" i="45"/>
  <c r="C60" i="45"/>
  <c r="I58" i="45"/>
  <c r="F69" i="45"/>
  <c r="C77" i="45"/>
  <c r="C81" i="45"/>
  <c r="H83" i="45"/>
  <c r="H75" i="45" s="1"/>
  <c r="O89" i="45"/>
  <c r="C89" i="45" s="1"/>
  <c r="C95" i="45"/>
  <c r="I95" i="45"/>
  <c r="I83" i="45" s="1"/>
  <c r="C100" i="45"/>
  <c r="L112" i="45"/>
  <c r="C112" i="45" s="1"/>
  <c r="C177" i="45"/>
  <c r="L175" i="45"/>
  <c r="L174" i="45" s="1"/>
  <c r="L173" i="45" s="1"/>
  <c r="C180" i="45"/>
  <c r="C181" i="45"/>
  <c r="F179" i="45"/>
  <c r="F174" i="45" s="1"/>
  <c r="C185" i="45"/>
  <c r="L184" i="45"/>
  <c r="L188" i="45"/>
  <c r="C191" i="45"/>
  <c r="F187" i="45"/>
  <c r="I238" i="45"/>
  <c r="C239" i="45"/>
  <c r="G194" i="45"/>
  <c r="C228" i="45"/>
  <c r="F227" i="45"/>
  <c r="C227" i="45" s="1"/>
  <c r="C236" i="45"/>
  <c r="F235" i="45"/>
  <c r="C235" i="45" s="1"/>
  <c r="C115" i="45"/>
  <c r="C123" i="45"/>
  <c r="C135" i="45"/>
  <c r="C143" i="45"/>
  <c r="O151" i="45"/>
  <c r="C163" i="45"/>
  <c r="O179" i="45"/>
  <c r="O174" i="45" s="1"/>
  <c r="O173" i="45" s="1"/>
  <c r="L196" i="45"/>
  <c r="C196" i="45" s="1"/>
  <c r="C198" i="45"/>
  <c r="C212" i="45"/>
  <c r="O216" i="45"/>
  <c r="O204" i="45" s="1"/>
  <c r="O195" i="45" s="1"/>
  <c r="L231" i="45"/>
  <c r="L230" i="45" s="1"/>
  <c r="O259" i="45"/>
  <c r="I116" i="45"/>
  <c r="F116" i="45"/>
  <c r="O131" i="45"/>
  <c r="O130" i="45" s="1"/>
  <c r="I136" i="45"/>
  <c r="F136" i="45"/>
  <c r="C136" i="45" s="1"/>
  <c r="I144" i="45"/>
  <c r="I130" i="45" s="1"/>
  <c r="F144" i="45"/>
  <c r="C144" i="45" s="1"/>
  <c r="I166" i="45"/>
  <c r="I165" i="45" s="1"/>
  <c r="L166" i="45"/>
  <c r="L165" i="45" s="1"/>
  <c r="G187" i="45"/>
  <c r="G52" i="45" s="1"/>
  <c r="G51" i="45" s="1"/>
  <c r="C193" i="45"/>
  <c r="D195" i="45"/>
  <c r="D194" i="45" s="1"/>
  <c r="C197" i="45"/>
  <c r="C200" i="45"/>
  <c r="I205" i="45"/>
  <c r="I204" i="45" s="1"/>
  <c r="I195" i="45" s="1"/>
  <c r="K231" i="45"/>
  <c r="K230" i="45" s="1"/>
  <c r="K194" i="45" s="1"/>
  <c r="F233" i="45"/>
  <c r="C233" i="45" s="1"/>
  <c r="C234" i="45"/>
  <c r="C240" i="45"/>
  <c r="F238" i="45"/>
  <c r="C260" i="45"/>
  <c r="G286" i="45"/>
  <c r="O246" i="45"/>
  <c r="O231" i="45" s="1"/>
  <c r="O230" i="45" s="1"/>
  <c r="O251" i="45"/>
  <c r="C268" i="45"/>
  <c r="F264" i="45"/>
  <c r="C264" i="45" s="1"/>
  <c r="K286" i="45"/>
  <c r="C283" i="45"/>
  <c r="C293" i="45"/>
  <c r="F290" i="45"/>
  <c r="C202" i="45"/>
  <c r="L205" i="45"/>
  <c r="L204" i="45" s="1"/>
  <c r="C210" i="45"/>
  <c r="C222" i="45"/>
  <c r="N231" i="45"/>
  <c r="N230" i="45" s="1"/>
  <c r="N286" i="45" s="1"/>
  <c r="O238" i="45"/>
  <c r="I246" i="45"/>
  <c r="C250" i="45"/>
  <c r="C258" i="45"/>
  <c r="C262" i="45"/>
  <c r="M270" i="45"/>
  <c r="M269" i="45" s="1"/>
  <c r="M194" i="45" s="1"/>
  <c r="C277" i="45"/>
  <c r="F276" i="45"/>
  <c r="C276" i="45" s="1"/>
  <c r="C284" i="45"/>
  <c r="C292" i="45"/>
  <c r="I290" i="45"/>
  <c r="C295" i="45"/>
  <c r="C296" i="45"/>
  <c r="C297" i="45"/>
  <c r="O288" i="45"/>
  <c r="G33" i="49"/>
  <c r="G12" i="50"/>
  <c r="H13" i="50"/>
  <c r="D13" i="50"/>
  <c r="D12" i="50" s="1"/>
  <c r="I68" i="50"/>
  <c r="I110" i="50"/>
  <c r="F180" i="50"/>
  <c r="F206" i="50"/>
  <c r="F195" i="50" s="1"/>
  <c r="C271" i="45"/>
  <c r="I270" i="45"/>
  <c r="I269" i="45" s="1"/>
  <c r="C279" i="45"/>
  <c r="D286" i="45"/>
  <c r="I13" i="50"/>
  <c r="I14" i="50"/>
  <c r="F110" i="50"/>
  <c r="C273" i="45"/>
  <c r="F272" i="45"/>
  <c r="G20" i="47"/>
  <c r="G12" i="49"/>
  <c r="I45" i="50"/>
  <c r="I58" i="50"/>
  <c r="H219" i="50"/>
  <c r="E12" i="47"/>
  <c r="H44" i="34"/>
  <c r="K54" i="34"/>
  <c r="G9" i="34"/>
  <c r="G10" i="34" s="1"/>
  <c r="H18" i="34"/>
  <c r="L18" i="34"/>
  <c r="H40" i="34"/>
  <c r="L40" i="34"/>
  <c r="P40" i="34"/>
  <c r="P119" i="34" s="1"/>
  <c r="E44" i="34"/>
  <c r="F44" i="34" s="1"/>
  <c r="G44" i="34" s="1"/>
  <c r="I44" i="34"/>
  <c r="M44" i="34"/>
  <c r="Q44" i="34"/>
  <c r="H54" i="34"/>
  <c r="L54" i="34"/>
  <c r="J64" i="34"/>
  <c r="N64" i="34"/>
  <c r="D121" i="34"/>
  <c r="K18" i="34"/>
  <c r="L44" i="34"/>
  <c r="R119" i="34"/>
  <c r="R11" i="34"/>
  <c r="E18" i="34"/>
  <c r="I18" i="34"/>
  <c r="M18" i="34"/>
  <c r="E40" i="34"/>
  <c r="F40" i="34" s="1"/>
  <c r="G40" i="34" s="1"/>
  <c r="I40" i="34"/>
  <c r="M40" i="34"/>
  <c r="Q40" i="34"/>
  <c r="Q14" i="34" s="1"/>
  <c r="J44" i="34"/>
  <c r="N44" i="34"/>
  <c r="E54" i="34"/>
  <c r="D54" i="34" s="1"/>
  <c r="I54" i="34"/>
  <c r="M54" i="34"/>
  <c r="G64" i="34"/>
  <c r="K64" i="34"/>
  <c r="O64" i="34"/>
  <c r="O119" i="34" s="1"/>
  <c r="G18" i="34"/>
  <c r="P44" i="34"/>
  <c r="G54" i="34"/>
  <c r="R6" i="34"/>
  <c r="R14" i="34"/>
  <c r="F18" i="34"/>
  <c r="J18" i="34"/>
  <c r="J40" i="34"/>
  <c r="K44" i="34"/>
  <c r="F54" i="34"/>
  <c r="J54" i="34"/>
  <c r="H64" i="34"/>
  <c r="L64" i="34"/>
  <c r="F53" i="33"/>
  <c r="L54" i="33"/>
  <c r="L53" i="33" s="1"/>
  <c r="O289" i="33"/>
  <c r="O288" i="33" s="1"/>
  <c r="O20" i="33"/>
  <c r="L26" i="33"/>
  <c r="L20" i="33" s="1"/>
  <c r="C31" i="33"/>
  <c r="C23" i="33"/>
  <c r="C85" i="33"/>
  <c r="F84" i="33"/>
  <c r="C92" i="33"/>
  <c r="I89" i="33"/>
  <c r="C124" i="33"/>
  <c r="I122" i="33"/>
  <c r="C189" i="33"/>
  <c r="L188" i="33"/>
  <c r="C227" i="33"/>
  <c r="L270" i="33"/>
  <c r="L269" i="33" s="1"/>
  <c r="C272" i="33"/>
  <c r="G20" i="33"/>
  <c r="K20" i="33"/>
  <c r="F21" i="33"/>
  <c r="C55" i="33"/>
  <c r="C59" i="33"/>
  <c r="O69" i="33"/>
  <c r="O67" i="33" s="1"/>
  <c r="O53" i="33" s="1"/>
  <c r="L77" i="33"/>
  <c r="L76" i="33" s="1"/>
  <c r="C87" i="33"/>
  <c r="O95" i="33"/>
  <c r="F103" i="33"/>
  <c r="I103" i="33"/>
  <c r="C104" i="33"/>
  <c r="L112" i="33"/>
  <c r="C117" i="33"/>
  <c r="F116" i="33"/>
  <c r="C123" i="33"/>
  <c r="L122" i="33"/>
  <c r="H130" i="33"/>
  <c r="H75" i="33" s="1"/>
  <c r="C134" i="33"/>
  <c r="I131" i="33"/>
  <c r="F141" i="33"/>
  <c r="C146" i="33"/>
  <c r="I144" i="33"/>
  <c r="C144" i="33" s="1"/>
  <c r="C149" i="33"/>
  <c r="L166" i="33"/>
  <c r="L165" i="33" s="1"/>
  <c r="O173" i="33"/>
  <c r="C185" i="33"/>
  <c r="L184" i="33"/>
  <c r="O187" i="33"/>
  <c r="C193" i="33"/>
  <c r="L192" i="33"/>
  <c r="O231" i="33"/>
  <c r="I231" i="33"/>
  <c r="C78" i="33"/>
  <c r="O83" i="33"/>
  <c r="L95" i="33"/>
  <c r="C99" i="33"/>
  <c r="L130" i="33"/>
  <c r="C56" i="33"/>
  <c r="I58" i="33"/>
  <c r="I54" i="33" s="1"/>
  <c r="I95" i="33"/>
  <c r="C96" i="33"/>
  <c r="K130" i="33"/>
  <c r="K75" i="33" s="1"/>
  <c r="K52" i="33" s="1"/>
  <c r="L175" i="33"/>
  <c r="L174" i="33" s="1"/>
  <c r="L173" i="33" s="1"/>
  <c r="I204" i="33"/>
  <c r="I195" i="33" s="1"/>
  <c r="L231" i="33"/>
  <c r="L230" i="33" s="1"/>
  <c r="C285" i="33"/>
  <c r="L283" i="33"/>
  <c r="C69" i="33"/>
  <c r="C135" i="33"/>
  <c r="F131" i="33"/>
  <c r="C148" i="33"/>
  <c r="C154" i="33"/>
  <c r="I151" i="33"/>
  <c r="C179" i="33"/>
  <c r="F174" i="33"/>
  <c r="C186" i="33"/>
  <c r="I184" i="33"/>
  <c r="C184" i="33" s="1"/>
  <c r="C65" i="33"/>
  <c r="E20" i="33"/>
  <c r="I20" i="33"/>
  <c r="M20" i="33"/>
  <c r="C61" i="33"/>
  <c r="I67" i="33"/>
  <c r="C67" i="33" s="1"/>
  <c r="C81" i="33"/>
  <c r="F80" i="33"/>
  <c r="C80" i="33" s="1"/>
  <c r="I84" i="33"/>
  <c r="I83" i="33" s="1"/>
  <c r="C93" i="33"/>
  <c r="F89" i="33"/>
  <c r="L103" i="33"/>
  <c r="C107" i="33"/>
  <c r="C113" i="33"/>
  <c r="F112" i="33"/>
  <c r="C112" i="33" s="1"/>
  <c r="L116" i="33"/>
  <c r="F122" i="33"/>
  <c r="C122" i="33" s="1"/>
  <c r="F125" i="33"/>
  <c r="C125" i="33" s="1"/>
  <c r="D122" i="33"/>
  <c r="D83" i="33" s="1"/>
  <c r="D75" i="33" s="1"/>
  <c r="O130" i="33"/>
  <c r="C138" i="33"/>
  <c r="I136" i="33"/>
  <c r="C136" i="33" s="1"/>
  <c r="I141" i="33"/>
  <c r="C142" i="33"/>
  <c r="C155" i="33"/>
  <c r="F151" i="33"/>
  <c r="C162" i="33"/>
  <c r="I160" i="33"/>
  <c r="C160" i="33" s="1"/>
  <c r="C167" i="33"/>
  <c r="F166" i="33"/>
  <c r="D174" i="33"/>
  <c r="D173" i="33" s="1"/>
  <c r="C190" i="33"/>
  <c r="I188" i="33"/>
  <c r="C267" i="33"/>
  <c r="F264" i="33"/>
  <c r="C264" i="33" s="1"/>
  <c r="C279" i="33"/>
  <c r="F276" i="33"/>
  <c r="C276" i="33" s="1"/>
  <c r="C129" i="33"/>
  <c r="C137" i="33"/>
  <c r="C145" i="33"/>
  <c r="C161" i="33"/>
  <c r="L196" i="33"/>
  <c r="F198" i="33"/>
  <c r="C199" i="33"/>
  <c r="L204" i="33"/>
  <c r="N230" i="33"/>
  <c r="M231" i="33"/>
  <c r="M230" i="33" s="1"/>
  <c r="O259" i="33"/>
  <c r="C290" i="33"/>
  <c r="I288" i="33"/>
  <c r="O205" i="33"/>
  <c r="O204" i="33" s="1"/>
  <c r="O195" i="33" s="1"/>
  <c r="C235" i="33"/>
  <c r="F246" i="33"/>
  <c r="C246" i="33" s="1"/>
  <c r="C247" i="33"/>
  <c r="C255" i="33"/>
  <c r="F252" i="33"/>
  <c r="K259" i="33"/>
  <c r="K230" i="33" s="1"/>
  <c r="C263" i="33"/>
  <c r="F260" i="33"/>
  <c r="J286" i="33"/>
  <c r="O270" i="33"/>
  <c r="O269" i="33" s="1"/>
  <c r="K270" i="33"/>
  <c r="K269" i="33" s="1"/>
  <c r="M195" i="33"/>
  <c r="M194" i="33" s="1"/>
  <c r="C201" i="33"/>
  <c r="C206" i="33"/>
  <c r="C218" i="33"/>
  <c r="C219" i="33"/>
  <c r="F216" i="33"/>
  <c r="C216" i="33" s="1"/>
  <c r="C233" i="33"/>
  <c r="C234" i="33"/>
  <c r="C237" i="33"/>
  <c r="E231" i="33"/>
  <c r="E230" i="33" s="1"/>
  <c r="F238" i="33"/>
  <c r="C238" i="33" s="1"/>
  <c r="C239" i="33"/>
  <c r="C250" i="33"/>
  <c r="I251" i="33"/>
  <c r="C258" i="33"/>
  <c r="G259" i="33"/>
  <c r="G230" i="33" s="1"/>
  <c r="G194" i="33" s="1"/>
  <c r="I259" i="33"/>
  <c r="F270" i="33"/>
  <c r="C271" i="33"/>
  <c r="G270" i="33"/>
  <c r="G269" i="33" s="1"/>
  <c r="C281" i="33"/>
  <c r="C282" i="33"/>
  <c r="C197" i="33"/>
  <c r="C217" i="33"/>
  <c r="C253" i="33"/>
  <c r="C261" i="33"/>
  <c r="C265" i="33"/>
  <c r="C273" i="33"/>
  <c r="C277" i="33"/>
  <c r="C297" i="33"/>
  <c r="K286" i="43" l="1"/>
  <c r="K52" i="43"/>
  <c r="K51" i="43" s="1"/>
  <c r="N52" i="36"/>
  <c r="N286" i="36"/>
  <c r="O286" i="36"/>
  <c r="M50" i="33"/>
  <c r="M287" i="33"/>
  <c r="D287" i="44"/>
  <c r="D50" i="44"/>
  <c r="E194" i="40"/>
  <c r="E286" i="40"/>
  <c r="N50" i="42"/>
  <c r="N287" i="42"/>
  <c r="J286" i="37"/>
  <c r="J52" i="37"/>
  <c r="E286" i="36"/>
  <c r="E194" i="36"/>
  <c r="O194" i="36"/>
  <c r="N52" i="35"/>
  <c r="N51" i="35" s="1"/>
  <c r="N50" i="35" s="1"/>
  <c r="N286" i="35"/>
  <c r="D52" i="39"/>
  <c r="D51" i="39" s="1"/>
  <c r="D286" i="39"/>
  <c r="H195" i="50"/>
  <c r="G286" i="44"/>
  <c r="M194" i="35"/>
  <c r="M286" i="35"/>
  <c r="E194" i="33"/>
  <c r="E51" i="33" s="1"/>
  <c r="G286" i="33"/>
  <c r="K286" i="33"/>
  <c r="N286" i="33"/>
  <c r="D286" i="33"/>
  <c r="D52" i="33"/>
  <c r="D51" i="33" s="1"/>
  <c r="C89" i="33"/>
  <c r="C175" i="33"/>
  <c r="C103" i="33"/>
  <c r="Q11" i="34"/>
  <c r="Q12" i="34" s="1"/>
  <c r="F259" i="45"/>
  <c r="C259" i="45" s="1"/>
  <c r="I231" i="45"/>
  <c r="I230" i="45" s="1"/>
  <c r="I194" i="45" s="1"/>
  <c r="C290" i="44"/>
  <c r="I83" i="44"/>
  <c r="C112" i="44"/>
  <c r="C89" i="43"/>
  <c r="F288" i="42"/>
  <c r="C122" i="43"/>
  <c r="C179" i="42"/>
  <c r="C116" i="41"/>
  <c r="I259" i="41"/>
  <c r="G52" i="41"/>
  <c r="C251" i="41"/>
  <c r="M286" i="40"/>
  <c r="O230" i="39"/>
  <c r="L130" i="39"/>
  <c r="I54" i="40"/>
  <c r="I53" i="40" s="1"/>
  <c r="C89" i="39"/>
  <c r="I259" i="38"/>
  <c r="M51" i="38"/>
  <c r="L270" i="35"/>
  <c r="L269" i="35" s="1"/>
  <c r="C289" i="39"/>
  <c r="K52" i="39"/>
  <c r="F187" i="37"/>
  <c r="H51" i="37"/>
  <c r="O288" i="37"/>
  <c r="G52" i="37"/>
  <c r="G51" i="37" s="1"/>
  <c r="I75" i="51"/>
  <c r="M51" i="51"/>
  <c r="D286" i="51"/>
  <c r="O270" i="45"/>
  <c r="O269" i="45" s="1"/>
  <c r="K75" i="42"/>
  <c r="K52" i="42" s="1"/>
  <c r="K194" i="41"/>
  <c r="L54" i="41"/>
  <c r="L53" i="41" s="1"/>
  <c r="J194" i="39"/>
  <c r="D75" i="38"/>
  <c r="D52" i="38" s="1"/>
  <c r="M52" i="36"/>
  <c r="H75" i="36"/>
  <c r="N194" i="35"/>
  <c r="G51" i="33"/>
  <c r="K194" i="33"/>
  <c r="N194" i="33"/>
  <c r="N51" i="33" s="1"/>
  <c r="L83" i="33"/>
  <c r="N6" i="34"/>
  <c r="N7" i="34" s="1"/>
  <c r="N14" i="34"/>
  <c r="F12" i="50"/>
  <c r="I173" i="45"/>
  <c r="F130" i="44"/>
  <c r="L174" i="44"/>
  <c r="L173" i="44" s="1"/>
  <c r="O259" i="43"/>
  <c r="F83" i="44"/>
  <c r="D286" i="43"/>
  <c r="L259" i="44"/>
  <c r="C144" i="43"/>
  <c r="C144" i="42"/>
  <c r="C58" i="41"/>
  <c r="O288" i="41"/>
  <c r="K51" i="40"/>
  <c r="C112" i="39"/>
  <c r="J286" i="39"/>
  <c r="E52" i="40"/>
  <c r="E51" i="40" s="1"/>
  <c r="L52" i="36"/>
  <c r="L51" i="36" s="1"/>
  <c r="L50" i="36" s="1"/>
  <c r="F174" i="38"/>
  <c r="C103" i="38"/>
  <c r="K51" i="36"/>
  <c r="E286" i="35"/>
  <c r="H51" i="51"/>
  <c r="D51" i="51"/>
  <c r="I158" i="50"/>
  <c r="I148" i="50" s="1"/>
  <c r="H110" i="50"/>
  <c r="O204" i="40"/>
  <c r="O195" i="40" s="1"/>
  <c r="L26" i="40"/>
  <c r="L195" i="38"/>
  <c r="C205" i="41"/>
  <c r="C103" i="40"/>
  <c r="J52" i="40"/>
  <c r="O53" i="40"/>
  <c r="O52" i="40" s="1"/>
  <c r="N194" i="37"/>
  <c r="E230" i="37"/>
  <c r="E286" i="37" s="1"/>
  <c r="C141" i="36"/>
  <c r="G52" i="36"/>
  <c r="O53" i="39"/>
  <c r="K75" i="37"/>
  <c r="J194" i="37"/>
  <c r="C252" i="36"/>
  <c r="O83" i="36"/>
  <c r="O75" i="36" s="1"/>
  <c r="O52" i="36" s="1"/>
  <c r="O51" i="36" s="1"/>
  <c r="I174" i="33"/>
  <c r="K51" i="33"/>
  <c r="O75" i="33"/>
  <c r="C216" i="45"/>
  <c r="D51" i="45"/>
  <c r="O75" i="44"/>
  <c r="O52" i="44" s="1"/>
  <c r="C131" i="44"/>
  <c r="C89" i="44"/>
  <c r="O195" i="43"/>
  <c r="D52" i="43"/>
  <c r="F20" i="44"/>
  <c r="D51" i="42"/>
  <c r="C116" i="43"/>
  <c r="L26" i="43"/>
  <c r="D194" i="42"/>
  <c r="H75" i="42"/>
  <c r="I270" i="41"/>
  <c r="I269" i="41" s="1"/>
  <c r="L231" i="41"/>
  <c r="L230" i="41" s="1"/>
  <c r="C69" i="42"/>
  <c r="M52" i="41"/>
  <c r="M51" i="41" s="1"/>
  <c r="E286" i="41"/>
  <c r="K75" i="41"/>
  <c r="K286" i="41" s="1"/>
  <c r="F204" i="40"/>
  <c r="C204" i="40" s="1"/>
  <c r="J51" i="40"/>
  <c r="J50" i="40" s="1"/>
  <c r="O194" i="39"/>
  <c r="N51" i="39"/>
  <c r="G286" i="39"/>
  <c r="O75" i="38"/>
  <c r="F76" i="38"/>
  <c r="H51" i="35"/>
  <c r="O52" i="37"/>
  <c r="O51" i="37" s="1"/>
  <c r="N75" i="44"/>
  <c r="N52" i="44" s="1"/>
  <c r="N51" i="44" s="1"/>
  <c r="H75" i="43"/>
  <c r="J194" i="43"/>
  <c r="E194" i="42"/>
  <c r="E51" i="42" s="1"/>
  <c r="G194" i="41"/>
  <c r="N52" i="40"/>
  <c r="D52" i="37"/>
  <c r="D51" i="37" s="1"/>
  <c r="I130" i="35"/>
  <c r="M51" i="35"/>
  <c r="J194" i="33"/>
  <c r="J51" i="33" s="1"/>
  <c r="C290" i="45"/>
  <c r="C173" i="44"/>
  <c r="G194" i="44"/>
  <c r="G51" i="44" s="1"/>
  <c r="G287" i="44" s="1"/>
  <c r="L53" i="45"/>
  <c r="O83" i="45"/>
  <c r="C58" i="44"/>
  <c r="M286" i="43"/>
  <c r="L83" i="42"/>
  <c r="I83" i="42"/>
  <c r="I75" i="42" s="1"/>
  <c r="O53" i="41"/>
  <c r="O52" i="41" s="1"/>
  <c r="D52" i="41"/>
  <c r="C205" i="40"/>
  <c r="D52" i="40"/>
  <c r="D51" i="40" s="1"/>
  <c r="I231" i="39"/>
  <c r="J51" i="39"/>
  <c r="L75" i="39"/>
  <c r="N51" i="40"/>
  <c r="F288" i="39"/>
  <c r="C216" i="39"/>
  <c r="L194" i="38"/>
  <c r="E51" i="38"/>
  <c r="E287" i="38" s="1"/>
  <c r="J51" i="38"/>
  <c r="M286" i="36"/>
  <c r="G51" i="36"/>
  <c r="G287" i="36" s="1"/>
  <c r="K286" i="35"/>
  <c r="G51" i="35"/>
  <c r="N51" i="37"/>
  <c r="N50" i="37" s="1"/>
  <c r="G286" i="35"/>
  <c r="H194" i="45"/>
  <c r="G52" i="44"/>
  <c r="O204" i="41"/>
  <c r="O195" i="41"/>
  <c r="O194" i="41" s="1"/>
  <c r="O51" i="41" s="1"/>
  <c r="C166" i="41"/>
  <c r="F165" i="41"/>
  <c r="C165" i="41" s="1"/>
  <c r="H75" i="40"/>
  <c r="G52" i="43"/>
  <c r="G51" i="43" s="1"/>
  <c r="L26" i="41"/>
  <c r="E194" i="37"/>
  <c r="E51" i="37" s="1"/>
  <c r="C188" i="36"/>
  <c r="H148" i="50"/>
  <c r="I12" i="50"/>
  <c r="H128" i="50"/>
  <c r="D24" i="51"/>
  <c r="D50" i="51"/>
  <c r="N51" i="51"/>
  <c r="O75" i="51"/>
  <c r="O52" i="51" s="1"/>
  <c r="I194" i="51"/>
  <c r="L286" i="51"/>
  <c r="L194" i="51"/>
  <c r="L51" i="51" s="1"/>
  <c r="L50" i="51" s="1"/>
  <c r="O286" i="51"/>
  <c r="E52" i="51"/>
  <c r="E51" i="51" s="1"/>
  <c r="E287" i="51" s="1"/>
  <c r="C83" i="51"/>
  <c r="F195" i="51"/>
  <c r="C195" i="51" s="1"/>
  <c r="C130" i="51"/>
  <c r="I286" i="51"/>
  <c r="I52" i="51"/>
  <c r="I51" i="51" s="1"/>
  <c r="F24" i="51"/>
  <c r="D20" i="51"/>
  <c r="J50" i="51"/>
  <c r="J287" i="51"/>
  <c r="F75" i="51"/>
  <c r="C75" i="51" s="1"/>
  <c r="C76" i="51"/>
  <c r="D287" i="51"/>
  <c r="F230" i="51"/>
  <c r="C230" i="51" s="1"/>
  <c r="C231" i="51"/>
  <c r="O194" i="51"/>
  <c r="C289" i="51"/>
  <c r="F288" i="51"/>
  <c r="C288" i="51" s="1"/>
  <c r="C270" i="51"/>
  <c r="F269" i="51"/>
  <c r="H287" i="51"/>
  <c r="H50" i="51"/>
  <c r="G287" i="51"/>
  <c r="G50" i="51"/>
  <c r="C174" i="51"/>
  <c r="F173" i="51"/>
  <c r="C173" i="51" s="1"/>
  <c r="C26" i="51"/>
  <c r="L20" i="51"/>
  <c r="C54" i="51"/>
  <c r="F53" i="51"/>
  <c r="M50" i="51"/>
  <c r="M287" i="51"/>
  <c r="G287" i="45"/>
  <c r="G50" i="45"/>
  <c r="E287" i="45"/>
  <c r="E50" i="45"/>
  <c r="N52" i="43"/>
  <c r="N51" i="43" s="1"/>
  <c r="N286" i="43"/>
  <c r="H52" i="45"/>
  <c r="H286" i="45"/>
  <c r="E52" i="43"/>
  <c r="E51" i="43" s="1"/>
  <c r="E286" i="43"/>
  <c r="L53" i="43"/>
  <c r="H286" i="41"/>
  <c r="H194" i="41"/>
  <c r="O286" i="41"/>
  <c r="L194" i="40"/>
  <c r="H286" i="39"/>
  <c r="M50" i="38"/>
  <c r="M287" i="38"/>
  <c r="H287" i="37"/>
  <c r="H50" i="37"/>
  <c r="D287" i="36"/>
  <c r="D50" i="36"/>
  <c r="L286" i="36"/>
  <c r="M51" i="37"/>
  <c r="G287" i="37"/>
  <c r="G50" i="37"/>
  <c r="O194" i="45"/>
  <c r="D287" i="45"/>
  <c r="D50" i="45"/>
  <c r="F288" i="44"/>
  <c r="J286" i="43"/>
  <c r="J52" i="43"/>
  <c r="J51" i="43" s="1"/>
  <c r="D286" i="41"/>
  <c r="D194" i="41"/>
  <c r="J52" i="42"/>
  <c r="J51" i="42" s="1"/>
  <c r="J286" i="42"/>
  <c r="K50" i="40"/>
  <c r="K287" i="40"/>
  <c r="G287" i="38"/>
  <c r="G50" i="38"/>
  <c r="K50" i="36"/>
  <c r="K287" i="36"/>
  <c r="O50" i="36"/>
  <c r="O287" i="36"/>
  <c r="I53" i="43"/>
  <c r="D287" i="42"/>
  <c r="D50" i="42"/>
  <c r="H52" i="42"/>
  <c r="H51" i="42" s="1"/>
  <c r="H286" i="42"/>
  <c r="M50" i="41"/>
  <c r="M287" i="41"/>
  <c r="K52" i="41"/>
  <c r="K51" i="41" s="1"/>
  <c r="J287" i="40"/>
  <c r="N50" i="39"/>
  <c r="N287" i="39"/>
  <c r="K52" i="38"/>
  <c r="K51" i="38" s="1"/>
  <c r="K286" i="38"/>
  <c r="O50" i="37"/>
  <c r="O287" i="37"/>
  <c r="J50" i="35"/>
  <c r="J287" i="35"/>
  <c r="K50" i="45"/>
  <c r="K287" i="45"/>
  <c r="G50" i="44"/>
  <c r="J52" i="41"/>
  <c r="J51" i="41" s="1"/>
  <c r="J286" i="41"/>
  <c r="D50" i="40"/>
  <c r="D287" i="40"/>
  <c r="J50" i="39"/>
  <c r="J287" i="39"/>
  <c r="N50" i="40"/>
  <c r="N287" i="40"/>
  <c r="M50" i="39"/>
  <c r="M287" i="39"/>
  <c r="D287" i="39"/>
  <c r="D50" i="39"/>
  <c r="L286" i="38"/>
  <c r="E50" i="38"/>
  <c r="J50" i="38"/>
  <c r="J287" i="38"/>
  <c r="G50" i="36"/>
  <c r="O50" i="35"/>
  <c r="O287" i="35"/>
  <c r="L187" i="45"/>
  <c r="C187" i="45" s="1"/>
  <c r="C188" i="45"/>
  <c r="F53" i="45"/>
  <c r="M286" i="45"/>
  <c r="C165" i="45"/>
  <c r="C174" i="45"/>
  <c r="F173" i="45"/>
  <c r="C173" i="45" s="1"/>
  <c r="C175" i="44"/>
  <c r="L230" i="43"/>
  <c r="C116" i="44"/>
  <c r="L130" i="45"/>
  <c r="O230" i="44"/>
  <c r="O286" i="44" s="1"/>
  <c r="C165" i="44"/>
  <c r="I270" i="42"/>
  <c r="I269" i="42" s="1"/>
  <c r="C272" i="42"/>
  <c r="F75" i="44"/>
  <c r="F259" i="43"/>
  <c r="C259" i="43" s="1"/>
  <c r="C260" i="43"/>
  <c r="C216" i="43"/>
  <c r="F251" i="43"/>
  <c r="C251" i="43" s="1"/>
  <c r="C252" i="43"/>
  <c r="L83" i="43"/>
  <c r="C67" i="43"/>
  <c r="C196" i="43"/>
  <c r="C69" i="43"/>
  <c r="C45" i="42"/>
  <c r="F173" i="42"/>
  <c r="I289" i="43"/>
  <c r="I288" i="43" s="1"/>
  <c r="I20" i="43"/>
  <c r="C260" i="41"/>
  <c r="F259" i="41"/>
  <c r="C259" i="41" s="1"/>
  <c r="C192" i="41"/>
  <c r="F191" i="41"/>
  <c r="C191" i="41" s="1"/>
  <c r="E286" i="42"/>
  <c r="C238" i="42"/>
  <c r="F231" i="42"/>
  <c r="C166" i="42"/>
  <c r="F165" i="42"/>
  <c r="C165" i="42" s="1"/>
  <c r="I53" i="41"/>
  <c r="C69" i="40"/>
  <c r="F67" i="40"/>
  <c r="C84" i="40"/>
  <c r="F83" i="40"/>
  <c r="F230" i="41"/>
  <c r="F204" i="39"/>
  <c r="C205" i="39"/>
  <c r="G287" i="40"/>
  <c r="G50" i="40"/>
  <c r="C166" i="39"/>
  <c r="F165" i="39"/>
  <c r="C165" i="39" s="1"/>
  <c r="G194" i="39"/>
  <c r="C252" i="38"/>
  <c r="F251" i="38"/>
  <c r="C251" i="38" s="1"/>
  <c r="C204" i="38"/>
  <c r="C188" i="38"/>
  <c r="F289" i="38"/>
  <c r="C21" i="38"/>
  <c r="L52" i="41"/>
  <c r="E287" i="40"/>
  <c r="E50" i="40"/>
  <c r="I83" i="40"/>
  <c r="I75" i="40" s="1"/>
  <c r="I52" i="40" s="1"/>
  <c r="G51" i="39"/>
  <c r="M286" i="39"/>
  <c r="C26" i="39"/>
  <c r="E286" i="39"/>
  <c r="C76" i="38"/>
  <c r="L52" i="38"/>
  <c r="L51" i="38" s="1"/>
  <c r="C175" i="36"/>
  <c r="F174" i="36"/>
  <c r="C174" i="38"/>
  <c r="F173" i="38"/>
  <c r="C173" i="38" s="1"/>
  <c r="C283" i="37"/>
  <c r="I67" i="36"/>
  <c r="I53" i="36" s="1"/>
  <c r="I52" i="36" s="1"/>
  <c r="F259" i="35"/>
  <c r="C260" i="35"/>
  <c r="C136" i="35"/>
  <c r="F83" i="35"/>
  <c r="C84" i="35"/>
  <c r="O286" i="37"/>
  <c r="C188" i="37"/>
  <c r="C196" i="35"/>
  <c r="C26" i="35"/>
  <c r="J52" i="36"/>
  <c r="J51" i="36" s="1"/>
  <c r="I130" i="37"/>
  <c r="I196" i="36"/>
  <c r="K52" i="35"/>
  <c r="K51" i="35" s="1"/>
  <c r="C270" i="35"/>
  <c r="L52" i="37"/>
  <c r="F288" i="36"/>
  <c r="J286" i="35"/>
  <c r="C165" i="35"/>
  <c r="D24" i="35"/>
  <c r="D287" i="35" s="1"/>
  <c r="D50" i="35"/>
  <c r="C252" i="45"/>
  <c r="F251" i="45"/>
  <c r="C251" i="45" s="1"/>
  <c r="C131" i="45"/>
  <c r="F130" i="45"/>
  <c r="J286" i="45"/>
  <c r="F288" i="45"/>
  <c r="L195" i="45"/>
  <c r="L194" i="45" s="1"/>
  <c r="C246" i="45"/>
  <c r="C205" i="45"/>
  <c r="F204" i="45"/>
  <c r="L204" i="44"/>
  <c r="L195" i="44" s="1"/>
  <c r="L194" i="44" s="1"/>
  <c r="C103" i="44"/>
  <c r="L230" i="44"/>
  <c r="F231" i="45"/>
  <c r="E286" i="44"/>
  <c r="J194" i="44"/>
  <c r="J51" i="44" s="1"/>
  <c r="C69" i="44"/>
  <c r="F67" i="44"/>
  <c r="C67" i="44" s="1"/>
  <c r="C179" i="44"/>
  <c r="K52" i="44"/>
  <c r="K51" i="44" s="1"/>
  <c r="E286" i="45"/>
  <c r="C238" i="45"/>
  <c r="C179" i="45"/>
  <c r="C69" i="45"/>
  <c r="F67" i="45"/>
  <c r="C67" i="45" s="1"/>
  <c r="I54" i="45"/>
  <c r="I53" i="45" s="1"/>
  <c r="I52" i="45" s="1"/>
  <c r="C55" i="45"/>
  <c r="C166" i="45"/>
  <c r="C272" i="44"/>
  <c r="I270" i="44"/>
  <c r="I269" i="44" s="1"/>
  <c r="F259" i="44"/>
  <c r="C259" i="44" s="1"/>
  <c r="C260" i="44"/>
  <c r="N194" i="45"/>
  <c r="N51" i="45" s="1"/>
  <c r="C175" i="45"/>
  <c r="C151" i="45"/>
  <c r="I75" i="45"/>
  <c r="O53" i="45"/>
  <c r="I230" i="44"/>
  <c r="C283" i="43"/>
  <c r="L76" i="44"/>
  <c r="C76" i="44" s="1"/>
  <c r="O230" i="43"/>
  <c r="C205" i="44"/>
  <c r="F204" i="44"/>
  <c r="C166" i="44"/>
  <c r="E51" i="44"/>
  <c r="M194" i="43"/>
  <c r="F187" i="43"/>
  <c r="C187" i="43" s="1"/>
  <c r="C276" i="43"/>
  <c r="O83" i="43"/>
  <c r="O75" i="43" s="1"/>
  <c r="O52" i="43" s="1"/>
  <c r="C77" i="43"/>
  <c r="F204" i="42"/>
  <c r="C204" i="42" s="1"/>
  <c r="C205" i="42"/>
  <c r="C77" i="44"/>
  <c r="C45" i="44"/>
  <c r="L26" i="44"/>
  <c r="D194" i="43"/>
  <c r="D51" i="43" s="1"/>
  <c r="C151" i="43"/>
  <c r="C216" i="44"/>
  <c r="C272" i="43"/>
  <c r="F270" i="43"/>
  <c r="I204" i="43"/>
  <c r="I195" i="43" s="1"/>
  <c r="O174" i="42"/>
  <c r="O173" i="42" s="1"/>
  <c r="O52" i="42" s="1"/>
  <c r="N286" i="44"/>
  <c r="C264" i="43"/>
  <c r="I130" i="43"/>
  <c r="C26" i="43"/>
  <c r="C252" i="42"/>
  <c r="F251" i="42"/>
  <c r="C251" i="42" s="1"/>
  <c r="H52" i="43"/>
  <c r="H51" i="43" s="1"/>
  <c r="O195" i="42"/>
  <c r="O194" i="42" s="1"/>
  <c r="F130" i="42"/>
  <c r="C130" i="42" s="1"/>
  <c r="O75" i="42"/>
  <c r="L20" i="43"/>
  <c r="N286" i="42"/>
  <c r="L195" i="42"/>
  <c r="C175" i="42"/>
  <c r="C95" i="42"/>
  <c r="C55" i="42"/>
  <c r="F54" i="42"/>
  <c r="O20" i="42"/>
  <c r="F204" i="41"/>
  <c r="C204" i="41" s="1"/>
  <c r="C188" i="41"/>
  <c r="C160" i="41"/>
  <c r="M51" i="42"/>
  <c r="C69" i="41"/>
  <c r="F67" i="41"/>
  <c r="C67" i="41" s="1"/>
  <c r="H52" i="41"/>
  <c r="H51" i="41" s="1"/>
  <c r="F289" i="41"/>
  <c r="C21" i="41"/>
  <c r="I231" i="41"/>
  <c r="I230" i="41" s="1"/>
  <c r="I194" i="41" s="1"/>
  <c r="F76" i="41"/>
  <c r="C252" i="41"/>
  <c r="E194" i="41"/>
  <c r="F130" i="41"/>
  <c r="C131" i="41"/>
  <c r="C196" i="40"/>
  <c r="F195" i="40"/>
  <c r="I130" i="41"/>
  <c r="C122" i="41"/>
  <c r="C198" i="40"/>
  <c r="F270" i="40"/>
  <c r="N286" i="39"/>
  <c r="F269" i="39"/>
  <c r="K286" i="40"/>
  <c r="F54" i="39"/>
  <c r="F83" i="38"/>
  <c r="C84" i="38"/>
  <c r="N52" i="41"/>
  <c r="N51" i="41" s="1"/>
  <c r="C174" i="40"/>
  <c r="L75" i="40"/>
  <c r="L286" i="40" s="1"/>
  <c r="L52" i="40"/>
  <c r="L51" i="40" s="1"/>
  <c r="K286" i="39"/>
  <c r="C233" i="39"/>
  <c r="C231" i="38"/>
  <c r="C76" i="39"/>
  <c r="I230" i="38"/>
  <c r="I194" i="38" s="1"/>
  <c r="C122" i="38"/>
  <c r="F259" i="37"/>
  <c r="C260" i="37"/>
  <c r="I289" i="36"/>
  <c r="I20" i="36"/>
  <c r="C21" i="36"/>
  <c r="I259" i="35"/>
  <c r="I230" i="35" s="1"/>
  <c r="L20" i="39"/>
  <c r="C20" i="39" s="1"/>
  <c r="M286" i="38"/>
  <c r="L195" i="35"/>
  <c r="I53" i="39"/>
  <c r="G286" i="38"/>
  <c r="I83" i="38"/>
  <c r="I75" i="38" s="1"/>
  <c r="I52" i="38" s="1"/>
  <c r="I51" i="38" s="1"/>
  <c r="C77" i="38"/>
  <c r="C290" i="37"/>
  <c r="L26" i="37"/>
  <c r="C31" i="37"/>
  <c r="F269" i="36"/>
  <c r="C270" i="36"/>
  <c r="C58" i="36"/>
  <c r="F251" i="35"/>
  <c r="C251" i="35" s="1"/>
  <c r="C252" i="35"/>
  <c r="C187" i="37"/>
  <c r="I173" i="37"/>
  <c r="F67" i="37"/>
  <c r="C67" i="37" s="1"/>
  <c r="L287" i="36"/>
  <c r="C26" i="36"/>
  <c r="I76" i="35"/>
  <c r="H287" i="35"/>
  <c r="H50" i="35"/>
  <c r="C130" i="37"/>
  <c r="M194" i="36"/>
  <c r="M51" i="36" s="1"/>
  <c r="G50" i="35"/>
  <c r="G287" i="35"/>
  <c r="I53" i="37"/>
  <c r="I20" i="37"/>
  <c r="O286" i="35"/>
  <c r="L231" i="35"/>
  <c r="F130" i="35"/>
  <c r="C130" i="35" s="1"/>
  <c r="C174" i="37"/>
  <c r="F173" i="37"/>
  <c r="C166" i="35"/>
  <c r="I20" i="35"/>
  <c r="C26" i="45"/>
  <c r="J287" i="45"/>
  <c r="F231" i="44"/>
  <c r="C233" i="44"/>
  <c r="M51" i="45"/>
  <c r="C283" i="44"/>
  <c r="H287" i="44"/>
  <c r="H50" i="44"/>
  <c r="C83" i="44"/>
  <c r="O194" i="43"/>
  <c r="L75" i="43"/>
  <c r="C289" i="43"/>
  <c r="L231" i="42"/>
  <c r="L230" i="42" s="1"/>
  <c r="D51" i="41"/>
  <c r="I83" i="41"/>
  <c r="E51" i="41"/>
  <c r="I194" i="40"/>
  <c r="L174" i="42"/>
  <c r="L173" i="42" s="1"/>
  <c r="F174" i="41"/>
  <c r="C260" i="40"/>
  <c r="F259" i="40"/>
  <c r="C259" i="40" s="1"/>
  <c r="C192" i="40"/>
  <c r="F191" i="40"/>
  <c r="C191" i="40" s="1"/>
  <c r="C76" i="40"/>
  <c r="C238" i="40"/>
  <c r="F130" i="39"/>
  <c r="C130" i="39" s="1"/>
  <c r="C166" i="40"/>
  <c r="C272" i="39"/>
  <c r="I270" i="39"/>
  <c r="I269" i="39" s="1"/>
  <c r="C196" i="39"/>
  <c r="C196" i="38"/>
  <c r="F195" i="38"/>
  <c r="F173" i="40"/>
  <c r="C173" i="40" s="1"/>
  <c r="M52" i="40"/>
  <c r="M51" i="40" s="1"/>
  <c r="I289" i="40"/>
  <c r="I288" i="40" s="1"/>
  <c r="I20" i="40"/>
  <c r="C21" i="40"/>
  <c r="C288" i="39"/>
  <c r="C238" i="39"/>
  <c r="F231" i="39"/>
  <c r="C175" i="39"/>
  <c r="F174" i="39"/>
  <c r="F67" i="39"/>
  <c r="C67" i="39" s="1"/>
  <c r="C69" i="39"/>
  <c r="C54" i="40"/>
  <c r="F270" i="38"/>
  <c r="C89" i="38"/>
  <c r="F231" i="37"/>
  <c r="C205" i="37"/>
  <c r="F204" i="37"/>
  <c r="C204" i="37" s="1"/>
  <c r="L289" i="35"/>
  <c r="L288" i="35" s="1"/>
  <c r="L20" i="35"/>
  <c r="I75" i="39"/>
  <c r="C67" i="38"/>
  <c r="H287" i="38"/>
  <c r="H50" i="38"/>
  <c r="F289" i="37"/>
  <c r="F270" i="37"/>
  <c r="I230" i="37"/>
  <c r="I194" i="37" s="1"/>
  <c r="L289" i="36"/>
  <c r="L288" i="36" s="1"/>
  <c r="L20" i="36"/>
  <c r="L259" i="35"/>
  <c r="C192" i="35"/>
  <c r="L191" i="35"/>
  <c r="C191" i="35" s="1"/>
  <c r="O194" i="38"/>
  <c r="F187" i="36"/>
  <c r="C187" i="36" s="1"/>
  <c r="H286" i="38"/>
  <c r="E286" i="38"/>
  <c r="C166" i="38"/>
  <c r="F165" i="38"/>
  <c r="C165" i="38" s="1"/>
  <c r="F130" i="38"/>
  <c r="C130" i="38" s="1"/>
  <c r="C131" i="38"/>
  <c r="O53" i="38"/>
  <c r="O52" i="38" s="1"/>
  <c r="O51" i="38" s="1"/>
  <c r="I76" i="37"/>
  <c r="C76" i="37" s="1"/>
  <c r="C77" i="37"/>
  <c r="C246" i="36"/>
  <c r="F165" i="36"/>
  <c r="C165" i="36" s="1"/>
  <c r="C166" i="36"/>
  <c r="F53" i="36"/>
  <c r="C54" i="36"/>
  <c r="C216" i="35"/>
  <c r="C122" i="35"/>
  <c r="N52" i="38"/>
  <c r="N51" i="38" s="1"/>
  <c r="C272" i="35"/>
  <c r="I173" i="35"/>
  <c r="C289" i="35"/>
  <c r="F288" i="35"/>
  <c r="C288" i="35" s="1"/>
  <c r="M286" i="37"/>
  <c r="I288" i="37"/>
  <c r="F231" i="36"/>
  <c r="F230" i="35"/>
  <c r="C231" i="35"/>
  <c r="E50" i="35"/>
  <c r="E287" i="35"/>
  <c r="K286" i="36"/>
  <c r="L75" i="35"/>
  <c r="F270" i="45"/>
  <c r="C272" i="45"/>
  <c r="C84" i="45"/>
  <c r="F83" i="45"/>
  <c r="J286" i="44"/>
  <c r="C270" i="44"/>
  <c r="F269" i="44"/>
  <c r="C54" i="44"/>
  <c r="I130" i="44"/>
  <c r="I75" i="44" s="1"/>
  <c r="I52" i="44" s="1"/>
  <c r="I51" i="44" s="1"/>
  <c r="C84" i="43"/>
  <c r="F83" i="43"/>
  <c r="O286" i="42"/>
  <c r="C77" i="42"/>
  <c r="F76" i="42"/>
  <c r="C27" i="42"/>
  <c r="L26" i="42"/>
  <c r="C272" i="41"/>
  <c r="F270" i="41"/>
  <c r="M51" i="43"/>
  <c r="C188" i="42"/>
  <c r="F187" i="42"/>
  <c r="C187" i="42" s="1"/>
  <c r="C89" i="42"/>
  <c r="O289" i="42"/>
  <c r="O288" i="42" s="1"/>
  <c r="C288" i="42" s="1"/>
  <c r="C116" i="45"/>
  <c r="C184" i="45"/>
  <c r="O76" i="45"/>
  <c r="O75" i="45" s="1"/>
  <c r="O286" i="45" s="1"/>
  <c r="C58" i="45"/>
  <c r="I289" i="45"/>
  <c r="I20" i="45"/>
  <c r="C21" i="45"/>
  <c r="C264" i="44"/>
  <c r="C246" i="44"/>
  <c r="F75" i="45"/>
  <c r="F251" i="44"/>
  <c r="C251" i="44" s="1"/>
  <c r="C252" i="44"/>
  <c r="C174" i="44"/>
  <c r="L20" i="45"/>
  <c r="C20" i="45" s="1"/>
  <c r="H286" i="44"/>
  <c r="I195" i="44"/>
  <c r="I194" i="44" s="1"/>
  <c r="L130" i="44"/>
  <c r="O289" i="44"/>
  <c r="O288" i="44" s="1"/>
  <c r="F174" i="43"/>
  <c r="C175" i="43"/>
  <c r="L83" i="45"/>
  <c r="L75" i="45" s="1"/>
  <c r="L52" i="45" s="1"/>
  <c r="L51" i="45" s="1"/>
  <c r="L53" i="44"/>
  <c r="F187" i="44"/>
  <c r="C187" i="44" s="1"/>
  <c r="F231" i="43"/>
  <c r="F288" i="43"/>
  <c r="C288" i="43" s="1"/>
  <c r="H286" i="43"/>
  <c r="I165" i="43"/>
  <c r="C165" i="43" s="1"/>
  <c r="C166" i="43"/>
  <c r="F54" i="43"/>
  <c r="C55" i="43"/>
  <c r="C21" i="43"/>
  <c r="F195" i="42"/>
  <c r="C196" i="42"/>
  <c r="I173" i="42"/>
  <c r="I52" i="42" s="1"/>
  <c r="C205" i="43"/>
  <c r="F204" i="43"/>
  <c r="C204" i="43" s="1"/>
  <c r="I83" i="43"/>
  <c r="I75" i="43" s="1"/>
  <c r="C58" i="43"/>
  <c r="M51" i="44"/>
  <c r="C238" i="43"/>
  <c r="L195" i="43"/>
  <c r="L194" i="43" s="1"/>
  <c r="C136" i="43"/>
  <c r="C95" i="43"/>
  <c r="C276" i="42"/>
  <c r="F270" i="42"/>
  <c r="F130" i="43"/>
  <c r="C130" i="43" s="1"/>
  <c r="G230" i="42"/>
  <c r="G286" i="42" s="1"/>
  <c r="C233" i="42"/>
  <c r="I231" i="42"/>
  <c r="I230" i="42" s="1"/>
  <c r="I194" i="42" s="1"/>
  <c r="F83" i="42"/>
  <c r="C83" i="42" s="1"/>
  <c r="C84" i="42"/>
  <c r="C283" i="42"/>
  <c r="C260" i="42"/>
  <c r="F259" i="42"/>
  <c r="C259" i="42" s="1"/>
  <c r="C122" i="42"/>
  <c r="K286" i="42"/>
  <c r="K194" i="42"/>
  <c r="F67" i="42"/>
  <c r="C67" i="42" s="1"/>
  <c r="C196" i="41"/>
  <c r="F195" i="41"/>
  <c r="F83" i="41"/>
  <c r="C84" i="41"/>
  <c r="C216" i="42"/>
  <c r="C289" i="42"/>
  <c r="L75" i="42"/>
  <c r="L52" i="42" s="1"/>
  <c r="I173" i="41"/>
  <c r="I76" i="41"/>
  <c r="C95" i="41"/>
  <c r="F54" i="41"/>
  <c r="F288" i="40"/>
  <c r="C288" i="40" s="1"/>
  <c r="C252" i="40"/>
  <c r="F251" i="40"/>
  <c r="C251" i="40" s="1"/>
  <c r="C188" i="40"/>
  <c r="F187" i="40"/>
  <c r="C187" i="40" s="1"/>
  <c r="C231" i="40"/>
  <c r="F130" i="40"/>
  <c r="C130" i="40" s="1"/>
  <c r="C246" i="39"/>
  <c r="I204" i="39"/>
  <c r="I195" i="39" s="1"/>
  <c r="C188" i="39"/>
  <c r="C116" i="39"/>
  <c r="H194" i="39"/>
  <c r="H51" i="39" s="1"/>
  <c r="C131" i="39"/>
  <c r="C165" i="40"/>
  <c r="L204" i="39"/>
  <c r="L195" i="39" s="1"/>
  <c r="K194" i="39"/>
  <c r="K51" i="39" s="1"/>
  <c r="C192" i="39"/>
  <c r="F191" i="39"/>
  <c r="C191" i="39" s="1"/>
  <c r="C260" i="38"/>
  <c r="F259" i="38"/>
  <c r="C259" i="38" s="1"/>
  <c r="C216" i="38"/>
  <c r="C192" i="38"/>
  <c r="F191" i="38"/>
  <c r="C191" i="38" s="1"/>
  <c r="C160" i="38"/>
  <c r="I259" i="39"/>
  <c r="C259" i="39" s="1"/>
  <c r="C260" i="39"/>
  <c r="I251" i="39"/>
  <c r="C251" i="39" s="1"/>
  <c r="C252" i="39"/>
  <c r="C179" i="39"/>
  <c r="C151" i="39"/>
  <c r="F83" i="39"/>
  <c r="C83" i="39" s="1"/>
  <c r="L52" i="39"/>
  <c r="E51" i="39"/>
  <c r="F251" i="37"/>
  <c r="C251" i="37" s="1"/>
  <c r="C252" i="37"/>
  <c r="L195" i="37"/>
  <c r="I83" i="37"/>
  <c r="C184" i="35"/>
  <c r="C69" i="38"/>
  <c r="D51" i="38"/>
  <c r="I20" i="38"/>
  <c r="I289" i="38"/>
  <c r="I288" i="38" s="1"/>
  <c r="L259" i="37"/>
  <c r="L230" i="37" s="1"/>
  <c r="L286" i="37" s="1"/>
  <c r="C89" i="37"/>
  <c r="C131" i="36"/>
  <c r="F130" i="36"/>
  <c r="C130" i="36" s="1"/>
  <c r="F83" i="36"/>
  <c r="C83" i="36" s="1"/>
  <c r="O75" i="39"/>
  <c r="O52" i="39" s="1"/>
  <c r="O51" i="39" s="1"/>
  <c r="D286" i="38"/>
  <c r="F54" i="38"/>
  <c r="F196" i="37"/>
  <c r="C264" i="35"/>
  <c r="F204" i="35"/>
  <c r="C204" i="35" s="1"/>
  <c r="C54" i="37"/>
  <c r="F53" i="37"/>
  <c r="E51" i="36"/>
  <c r="C54" i="35"/>
  <c r="F53" i="35"/>
  <c r="N287" i="35"/>
  <c r="C174" i="35"/>
  <c r="F173" i="35"/>
  <c r="D286" i="36"/>
  <c r="G286" i="37"/>
  <c r="F83" i="37"/>
  <c r="G286" i="36"/>
  <c r="C76" i="36"/>
  <c r="F75" i="36"/>
  <c r="C75" i="36" s="1"/>
  <c r="N51" i="36"/>
  <c r="C269" i="35"/>
  <c r="N287" i="37"/>
  <c r="C67" i="36"/>
  <c r="C21" i="35"/>
  <c r="G11" i="34"/>
  <c r="G12" i="34" s="1"/>
  <c r="G6" i="34"/>
  <c r="G7" i="34" s="1"/>
  <c r="G119" i="34"/>
  <c r="G14" i="34"/>
  <c r="M119" i="34"/>
  <c r="M14" i="34"/>
  <c r="M6" i="34"/>
  <c r="M7" i="34" s="1"/>
  <c r="M11" i="34"/>
  <c r="M12" i="34" s="1"/>
  <c r="Q6" i="34"/>
  <c r="Q7" i="34" s="1"/>
  <c r="L119" i="34"/>
  <c r="L11" i="34"/>
  <c r="L12" i="34" s="1"/>
  <c r="L14" i="34"/>
  <c r="L6" i="34"/>
  <c r="L7" i="34" s="1"/>
  <c r="O11" i="34"/>
  <c r="O12" i="34" s="1"/>
  <c r="N119" i="34"/>
  <c r="O14" i="34"/>
  <c r="K11" i="34"/>
  <c r="K12" i="34" s="1"/>
  <c r="K14" i="34"/>
  <c r="K119" i="34"/>
  <c r="K6" i="34"/>
  <c r="K7" i="34" s="1"/>
  <c r="J14" i="34"/>
  <c r="J6" i="34"/>
  <c r="J7" i="34" s="1"/>
  <c r="J119" i="34"/>
  <c r="J11" i="34"/>
  <c r="J12" i="34" s="1"/>
  <c r="I119" i="34"/>
  <c r="I14" i="34"/>
  <c r="I6" i="34"/>
  <c r="I7" i="34" s="1"/>
  <c r="I11" i="34"/>
  <c r="I12" i="34" s="1"/>
  <c r="P11" i="34"/>
  <c r="P12" i="34" s="1"/>
  <c r="H119" i="34"/>
  <c r="H14" i="34"/>
  <c r="H6" i="34"/>
  <c r="H7" i="34" s="1"/>
  <c r="H11" i="34"/>
  <c r="H12" i="34" s="1"/>
  <c r="P6" i="34"/>
  <c r="P7" i="34" s="1"/>
  <c r="Q119" i="34"/>
  <c r="N11" i="34"/>
  <c r="N12" i="34" s="1"/>
  <c r="O6" i="34"/>
  <c r="O7" i="34" s="1"/>
  <c r="F14" i="34"/>
  <c r="F6" i="34"/>
  <c r="F7" i="34" s="1"/>
  <c r="F119" i="34"/>
  <c r="F11" i="34"/>
  <c r="F12" i="34" s="1"/>
  <c r="E119" i="34"/>
  <c r="E14" i="34"/>
  <c r="E6" i="34"/>
  <c r="E7" i="34" s="1"/>
  <c r="D18" i="34"/>
  <c r="E11" i="34"/>
  <c r="E12" i="34" s="1"/>
  <c r="P14" i="34"/>
  <c r="E287" i="33"/>
  <c r="E50" i="33"/>
  <c r="K50" i="33"/>
  <c r="K287" i="33"/>
  <c r="G287" i="33"/>
  <c r="G50" i="33"/>
  <c r="D24" i="33"/>
  <c r="D287" i="33" s="1"/>
  <c r="D50" i="33"/>
  <c r="H52" i="33"/>
  <c r="H51" i="33" s="1"/>
  <c r="H286" i="33"/>
  <c r="O286" i="33"/>
  <c r="N50" i="33"/>
  <c r="N287" i="33"/>
  <c r="I53" i="33"/>
  <c r="C53" i="33" s="1"/>
  <c r="C54" i="33"/>
  <c r="F251" i="33"/>
  <c r="C251" i="33" s="1"/>
  <c r="C252" i="33"/>
  <c r="C174" i="33"/>
  <c r="F173" i="33"/>
  <c r="L75" i="33"/>
  <c r="O52" i="33"/>
  <c r="F259" i="33"/>
  <c r="C259" i="33" s="1"/>
  <c r="C260" i="33"/>
  <c r="M286" i="33"/>
  <c r="C166" i="33"/>
  <c r="F165" i="33"/>
  <c r="C165" i="33" s="1"/>
  <c r="C151" i="33"/>
  <c r="C77" i="33"/>
  <c r="C131" i="33"/>
  <c r="F130" i="33"/>
  <c r="F204" i="33"/>
  <c r="C204" i="33" s="1"/>
  <c r="C192" i="33"/>
  <c r="L191" i="33"/>
  <c r="C191" i="33" s="1"/>
  <c r="C141" i="33"/>
  <c r="L187" i="33"/>
  <c r="L52" i="33" s="1"/>
  <c r="L51" i="33" s="1"/>
  <c r="C26" i="33"/>
  <c r="C58" i="33"/>
  <c r="F76" i="33"/>
  <c r="C270" i="33"/>
  <c r="F269" i="33"/>
  <c r="O230" i="33"/>
  <c r="O194" i="33" s="1"/>
  <c r="C198" i="33"/>
  <c r="F196" i="33"/>
  <c r="I187" i="33"/>
  <c r="C188" i="33"/>
  <c r="C205" i="33"/>
  <c r="I173" i="33"/>
  <c r="C95" i="33"/>
  <c r="I130" i="33"/>
  <c r="I75" i="33" s="1"/>
  <c r="C21" i="33"/>
  <c r="F289" i="33"/>
  <c r="C283" i="33"/>
  <c r="F231" i="33"/>
  <c r="L195" i="33"/>
  <c r="L194" i="33" s="1"/>
  <c r="E286" i="33"/>
  <c r="I230" i="33"/>
  <c r="C116" i="33"/>
  <c r="C84" i="33"/>
  <c r="F83" i="33"/>
  <c r="C83" i="33" s="1"/>
  <c r="L289" i="33"/>
  <c r="L288" i="33" s="1"/>
  <c r="L194" i="41" l="1"/>
  <c r="L286" i="41"/>
  <c r="G287" i="43"/>
  <c r="G50" i="43"/>
  <c r="J50" i="33"/>
  <c r="J287" i="33"/>
  <c r="O194" i="40"/>
  <c r="O286" i="40"/>
  <c r="N50" i="44"/>
  <c r="N287" i="44"/>
  <c r="E50" i="37"/>
  <c r="E287" i="37"/>
  <c r="E287" i="42"/>
  <c r="E50" i="42"/>
  <c r="O51" i="40"/>
  <c r="C173" i="35"/>
  <c r="F230" i="38"/>
  <c r="F187" i="41"/>
  <c r="C187" i="41" s="1"/>
  <c r="C130" i="44"/>
  <c r="C83" i="40"/>
  <c r="H52" i="40"/>
  <c r="H51" i="40" s="1"/>
  <c r="H286" i="40"/>
  <c r="K286" i="37"/>
  <c r="K52" i="37"/>
  <c r="K51" i="37" s="1"/>
  <c r="G51" i="41"/>
  <c r="C173" i="33"/>
  <c r="I286" i="33"/>
  <c r="F187" i="39"/>
  <c r="C187" i="39" s="1"/>
  <c r="I286" i="45"/>
  <c r="C130" i="45"/>
  <c r="L51" i="41"/>
  <c r="H51" i="45"/>
  <c r="E50" i="51"/>
  <c r="O51" i="51"/>
  <c r="H12" i="50"/>
  <c r="D287" i="37"/>
  <c r="D50" i="37"/>
  <c r="C75" i="45"/>
  <c r="I52" i="39"/>
  <c r="O51" i="42"/>
  <c r="I51" i="40"/>
  <c r="I286" i="40"/>
  <c r="C26" i="41"/>
  <c r="L20" i="41"/>
  <c r="H286" i="36"/>
  <c r="H52" i="36"/>
  <c r="H51" i="36" s="1"/>
  <c r="K50" i="43"/>
  <c r="K287" i="43"/>
  <c r="K51" i="42"/>
  <c r="O51" i="43"/>
  <c r="O286" i="43"/>
  <c r="I51" i="45"/>
  <c r="M50" i="35"/>
  <c r="M287" i="35"/>
  <c r="C26" i="40"/>
  <c r="L20" i="40"/>
  <c r="C20" i="40" s="1"/>
  <c r="J51" i="37"/>
  <c r="N50" i="51"/>
  <c r="N287" i="51"/>
  <c r="L287" i="51"/>
  <c r="F194" i="51"/>
  <c r="C194" i="51" s="1"/>
  <c r="C24" i="51"/>
  <c r="F20" i="51"/>
  <c r="C20" i="51" s="1"/>
  <c r="O50" i="51"/>
  <c r="O287" i="51"/>
  <c r="C269" i="51"/>
  <c r="F286" i="51"/>
  <c r="C286" i="51" s="1"/>
  <c r="I287" i="51"/>
  <c r="I50" i="51"/>
  <c r="C53" i="51"/>
  <c r="F52" i="51"/>
  <c r="O50" i="43"/>
  <c r="O287" i="43"/>
  <c r="I287" i="40"/>
  <c r="I50" i="40"/>
  <c r="L194" i="39"/>
  <c r="L286" i="39"/>
  <c r="I194" i="43"/>
  <c r="I286" i="43"/>
  <c r="I287" i="38"/>
  <c r="I50" i="38"/>
  <c r="D287" i="43"/>
  <c r="D50" i="43"/>
  <c r="N50" i="45"/>
  <c r="N287" i="45"/>
  <c r="K50" i="42"/>
  <c r="K287" i="42"/>
  <c r="I50" i="44"/>
  <c r="I287" i="44"/>
  <c r="J50" i="44"/>
  <c r="J287" i="44"/>
  <c r="O50" i="41"/>
  <c r="O287" i="41"/>
  <c r="L50" i="45"/>
  <c r="L287" i="45"/>
  <c r="K50" i="39"/>
  <c r="K287" i="39"/>
  <c r="H50" i="39"/>
  <c r="H287" i="39"/>
  <c r="I51" i="42"/>
  <c r="I194" i="35"/>
  <c r="O50" i="42"/>
  <c r="O287" i="42"/>
  <c r="C53" i="37"/>
  <c r="C231" i="43"/>
  <c r="F230" i="43"/>
  <c r="C230" i="43" s="1"/>
  <c r="F173" i="41"/>
  <c r="C173" i="41" s="1"/>
  <c r="C174" i="41"/>
  <c r="C289" i="36"/>
  <c r="I288" i="36"/>
  <c r="C230" i="38"/>
  <c r="L50" i="40"/>
  <c r="L287" i="40"/>
  <c r="C269" i="39"/>
  <c r="C130" i="41"/>
  <c r="H287" i="43"/>
  <c r="H50" i="43"/>
  <c r="C204" i="44"/>
  <c r="F195" i="44"/>
  <c r="I286" i="44"/>
  <c r="I287" i="45"/>
  <c r="I50" i="45"/>
  <c r="C231" i="45"/>
  <c r="F230" i="45"/>
  <c r="C230" i="45" s="1"/>
  <c r="C204" i="45"/>
  <c r="F195" i="45"/>
  <c r="K50" i="35"/>
  <c r="K287" i="35"/>
  <c r="C83" i="35"/>
  <c r="F75" i="35"/>
  <c r="G287" i="39"/>
  <c r="G50" i="39"/>
  <c r="C289" i="38"/>
  <c r="F288" i="38"/>
  <c r="C288" i="38" s="1"/>
  <c r="C204" i="39"/>
  <c r="C173" i="42"/>
  <c r="C53" i="45"/>
  <c r="F52" i="45"/>
  <c r="K50" i="41"/>
  <c r="K287" i="41"/>
  <c r="C288" i="44"/>
  <c r="L286" i="45"/>
  <c r="M50" i="37"/>
  <c r="M287" i="37"/>
  <c r="M50" i="44"/>
  <c r="M287" i="44"/>
  <c r="C231" i="39"/>
  <c r="F230" i="39"/>
  <c r="H287" i="41"/>
  <c r="H50" i="41"/>
  <c r="C53" i="35"/>
  <c r="F52" i="35"/>
  <c r="O50" i="39"/>
  <c r="O287" i="39"/>
  <c r="L187" i="35"/>
  <c r="C54" i="41"/>
  <c r="F53" i="41"/>
  <c r="C83" i="41"/>
  <c r="L286" i="43"/>
  <c r="C174" i="43"/>
  <c r="F173" i="43"/>
  <c r="C173" i="43" s="1"/>
  <c r="M50" i="43"/>
  <c r="M287" i="43"/>
  <c r="C83" i="43"/>
  <c r="F75" i="43"/>
  <c r="C75" i="43" s="1"/>
  <c r="C231" i="36"/>
  <c r="F230" i="36"/>
  <c r="N50" i="38"/>
  <c r="N287" i="38"/>
  <c r="C53" i="36"/>
  <c r="C289" i="40"/>
  <c r="D50" i="41"/>
  <c r="D24" i="41"/>
  <c r="F230" i="44"/>
  <c r="C230" i="44" s="1"/>
  <c r="C231" i="44"/>
  <c r="C83" i="38"/>
  <c r="C270" i="39"/>
  <c r="C195" i="40"/>
  <c r="C54" i="42"/>
  <c r="F53" i="42"/>
  <c r="O194" i="44"/>
  <c r="O51" i="44" s="1"/>
  <c r="F24" i="35"/>
  <c r="D20" i="35"/>
  <c r="C288" i="36"/>
  <c r="I195" i="36"/>
  <c r="C196" i="36"/>
  <c r="F173" i="36"/>
  <c r="C173" i="36" s="1"/>
  <c r="C174" i="36"/>
  <c r="L50" i="38"/>
  <c r="L287" i="38"/>
  <c r="L50" i="41"/>
  <c r="L287" i="41"/>
  <c r="F187" i="38"/>
  <c r="C187" i="38" s="1"/>
  <c r="C20" i="43"/>
  <c r="G194" i="42"/>
  <c r="G51" i="42" s="1"/>
  <c r="E287" i="43"/>
  <c r="E50" i="43"/>
  <c r="N50" i="43"/>
  <c r="N287" i="43"/>
  <c r="I288" i="45"/>
  <c r="C288" i="45" s="1"/>
  <c r="C289" i="45"/>
  <c r="C26" i="42"/>
  <c r="L20" i="42"/>
  <c r="C20" i="42" s="1"/>
  <c r="C195" i="38"/>
  <c r="F195" i="37"/>
  <c r="C196" i="37"/>
  <c r="D287" i="38"/>
  <c r="D50" i="38"/>
  <c r="D24" i="38"/>
  <c r="E287" i="39"/>
  <c r="E50" i="39"/>
  <c r="C195" i="41"/>
  <c r="C270" i="42"/>
  <c r="F269" i="42"/>
  <c r="F269" i="41"/>
  <c r="F194" i="41" s="1"/>
  <c r="C194" i="41" s="1"/>
  <c r="C270" i="41"/>
  <c r="F75" i="42"/>
  <c r="C75" i="42" s="1"/>
  <c r="C76" i="42"/>
  <c r="F53" i="44"/>
  <c r="F269" i="45"/>
  <c r="C270" i="45"/>
  <c r="I75" i="37"/>
  <c r="I286" i="37" s="1"/>
  <c r="C270" i="37"/>
  <c r="F269" i="37"/>
  <c r="F269" i="38"/>
  <c r="C270" i="38"/>
  <c r="C174" i="39"/>
  <c r="F173" i="39"/>
  <c r="C173" i="39" s="1"/>
  <c r="M50" i="40"/>
  <c r="M287" i="40"/>
  <c r="F195" i="39"/>
  <c r="F75" i="40"/>
  <c r="C75" i="40" s="1"/>
  <c r="L230" i="35"/>
  <c r="L286" i="35" s="1"/>
  <c r="M50" i="36"/>
  <c r="M287" i="36"/>
  <c r="I75" i="35"/>
  <c r="I52" i="35" s="1"/>
  <c r="I51" i="35" s="1"/>
  <c r="C76" i="35"/>
  <c r="C26" i="37"/>
  <c r="L20" i="37"/>
  <c r="C20" i="37" s="1"/>
  <c r="C259" i="37"/>
  <c r="F75" i="39"/>
  <c r="C75" i="39" s="1"/>
  <c r="C54" i="39"/>
  <c r="F53" i="39"/>
  <c r="L194" i="42"/>
  <c r="L51" i="42" s="1"/>
  <c r="C270" i="43"/>
  <c r="F269" i="43"/>
  <c r="E50" i="44"/>
  <c r="E287" i="44"/>
  <c r="K50" i="44"/>
  <c r="K287" i="44"/>
  <c r="C231" i="41"/>
  <c r="C67" i="40"/>
  <c r="F53" i="40"/>
  <c r="C231" i="42"/>
  <c r="F230" i="42"/>
  <c r="C230" i="42" s="1"/>
  <c r="F195" i="43"/>
  <c r="I286" i="42"/>
  <c r="I286" i="38"/>
  <c r="H287" i="42"/>
  <c r="H50" i="42"/>
  <c r="I52" i="43"/>
  <c r="I51" i="43" s="1"/>
  <c r="J50" i="42"/>
  <c r="J287" i="42"/>
  <c r="C195" i="42"/>
  <c r="F230" i="37"/>
  <c r="C230" i="37" s="1"/>
  <c r="C231" i="37"/>
  <c r="C269" i="36"/>
  <c r="N50" i="36"/>
  <c r="N287" i="36"/>
  <c r="C83" i="37"/>
  <c r="E50" i="36"/>
  <c r="E287" i="36"/>
  <c r="F75" i="37"/>
  <c r="C75" i="37" s="1"/>
  <c r="C54" i="38"/>
  <c r="F53" i="38"/>
  <c r="L194" i="37"/>
  <c r="L51" i="37" s="1"/>
  <c r="L51" i="39"/>
  <c r="F230" i="40"/>
  <c r="C230" i="40" s="1"/>
  <c r="I75" i="41"/>
  <c r="I52" i="41" s="1"/>
  <c r="I51" i="41" s="1"/>
  <c r="F53" i="43"/>
  <c r="C54" i="43"/>
  <c r="C76" i="45"/>
  <c r="C269" i="44"/>
  <c r="C83" i="45"/>
  <c r="O50" i="38"/>
  <c r="O287" i="38"/>
  <c r="C289" i="37"/>
  <c r="F288" i="37"/>
  <c r="C288" i="37" s="1"/>
  <c r="E287" i="41"/>
  <c r="E50" i="41"/>
  <c r="L286" i="42"/>
  <c r="M50" i="45"/>
  <c r="M287" i="45"/>
  <c r="C173" i="37"/>
  <c r="I52" i="37"/>
  <c r="I51" i="37" s="1"/>
  <c r="C20" i="36"/>
  <c r="N50" i="41"/>
  <c r="N287" i="41"/>
  <c r="F269" i="40"/>
  <c r="C270" i="40"/>
  <c r="F75" i="41"/>
  <c r="C76" i="41"/>
  <c r="C289" i="41"/>
  <c r="F288" i="41"/>
  <c r="C288" i="41" s="1"/>
  <c r="M50" i="42"/>
  <c r="M287" i="42"/>
  <c r="C26" i="44"/>
  <c r="L20" i="44"/>
  <c r="C20" i="44" s="1"/>
  <c r="L75" i="44"/>
  <c r="L286" i="44" s="1"/>
  <c r="O52" i="45"/>
  <c r="O51" i="45" s="1"/>
  <c r="J50" i="36"/>
  <c r="J287" i="36"/>
  <c r="F195" i="35"/>
  <c r="F286" i="35" s="1"/>
  <c r="C259" i="35"/>
  <c r="F75" i="38"/>
  <c r="C75" i="38" s="1"/>
  <c r="C230" i="41"/>
  <c r="C174" i="42"/>
  <c r="C75" i="44"/>
  <c r="C54" i="45"/>
  <c r="I230" i="39"/>
  <c r="I194" i="39" s="1"/>
  <c r="I51" i="39" s="1"/>
  <c r="J50" i="41"/>
  <c r="J287" i="41"/>
  <c r="K50" i="38"/>
  <c r="K287" i="38"/>
  <c r="O286" i="38"/>
  <c r="J50" i="43"/>
  <c r="J287" i="43"/>
  <c r="C289" i="44"/>
  <c r="O286" i="39"/>
  <c r="L52" i="43"/>
  <c r="L51" i="43" s="1"/>
  <c r="H287" i="45"/>
  <c r="H50" i="45"/>
  <c r="D119" i="34"/>
  <c r="D11" i="34"/>
  <c r="D12" i="34" s="1"/>
  <c r="D14" i="34"/>
  <c r="D6" i="34"/>
  <c r="D7" i="34" s="1"/>
  <c r="L50" i="33"/>
  <c r="L287" i="33"/>
  <c r="C187" i="33"/>
  <c r="C269" i="33"/>
  <c r="O51" i="33"/>
  <c r="H287" i="33"/>
  <c r="H50" i="33"/>
  <c r="F230" i="33"/>
  <c r="C230" i="33" s="1"/>
  <c r="C231" i="33"/>
  <c r="C289" i="33"/>
  <c r="F288" i="33"/>
  <c r="C288" i="33" s="1"/>
  <c r="F195" i="33"/>
  <c r="C196" i="33"/>
  <c r="I194" i="33"/>
  <c r="C76" i="33"/>
  <c r="F75" i="33"/>
  <c r="L286" i="33"/>
  <c r="C130" i="33"/>
  <c r="I52" i="33"/>
  <c r="I51" i="33" s="1"/>
  <c r="D20" i="33"/>
  <c r="F24" i="33"/>
  <c r="L52" i="44" l="1"/>
  <c r="L51" i="44" s="1"/>
  <c r="H50" i="36"/>
  <c r="H287" i="36"/>
  <c r="O50" i="40"/>
  <c r="O287" i="40"/>
  <c r="J50" i="37"/>
  <c r="J287" i="37"/>
  <c r="G287" i="41"/>
  <c r="G50" i="41"/>
  <c r="H287" i="40"/>
  <c r="H50" i="40"/>
  <c r="K50" i="37"/>
  <c r="K287" i="37"/>
  <c r="F51" i="51"/>
  <c r="C52" i="51"/>
  <c r="I287" i="41"/>
  <c r="I50" i="41"/>
  <c r="I287" i="39"/>
  <c r="I50" i="39"/>
  <c r="L50" i="37"/>
  <c r="L287" i="37"/>
  <c r="L50" i="42"/>
  <c r="L287" i="42"/>
  <c r="I286" i="41"/>
  <c r="I286" i="39"/>
  <c r="C269" i="40"/>
  <c r="F286" i="40"/>
  <c r="C286" i="40" s="1"/>
  <c r="F52" i="39"/>
  <c r="C53" i="39"/>
  <c r="I287" i="35"/>
  <c r="I50" i="35"/>
  <c r="C269" i="37"/>
  <c r="F286" i="37"/>
  <c r="C286" i="37" s="1"/>
  <c r="C269" i="45"/>
  <c r="F286" i="45"/>
  <c r="C286" i="45" s="1"/>
  <c r="F20" i="35"/>
  <c r="C20" i="35" s="1"/>
  <c r="C24" i="35"/>
  <c r="F24" i="41"/>
  <c r="D20" i="41"/>
  <c r="F51" i="35"/>
  <c r="C230" i="39"/>
  <c r="F194" i="35"/>
  <c r="C195" i="35"/>
  <c r="C53" i="38"/>
  <c r="F52" i="38"/>
  <c r="F286" i="36"/>
  <c r="F194" i="42"/>
  <c r="C194" i="42" s="1"/>
  <c r="I287" i="43"/>
  <c r="I50" i="43"/>
  <c r="C53" i="40"/>
  <c r="F52" i="40"/>
  <c r="C269" i="43"/>
  <c r="F286" i="43"/>
  <c r="C286" i="43" s="1"/>
  <c r="C195" i="39"/>
  <c r="F194" i="39"/>
  <c r="C194" i="39" s="1"/>
  <c r="C53" i="44"/>
  <c r="F52" i="44"/>
  <c r="C269" i="41"/>
  <c r="F286" i="41"/>
  <c r="C286" i="41" s="1"/>
  <c r="F24" i="38"/>
  <c r="D20" i="38"/>
  <c r="F194" i="37"/>
  <c r="C194" i="37" s="1"/>
  <c r="C195" i="37"/>
  <c r="C230" i="35"/>
  <c r="I194" i="36"/>
  <c r="I51" i="36" s="1"/>
  <c r="I286" i="36"/>
  <c r="C195" i="36"/>
  <c r="L194" i="35"/>
  <c r="C230" i="36"/>
  <c r="F194" i="36"/>
  <c r="C194" i="36" s="1"/>
  <c r="C187" i="35"/>
  <c r="L52" i="35"/>
  <c r="L51" i="35" s="1"/>
  <c r="C75" i="35"/>
  <c r="F194" i="44"/>
  <c r="C194" i="44" s="1"/>
  <c r="C195" i="44"/>
  <c r="I287" i="42"/>
  <c r="I50" i="42"/>
  <c r="F286" i="44"/>
  <c r="C286" i="44" s="1"/>
  <c r="O50" i="45"/>
  <c r="O287" i="45"/>
  <c r="I287" i="37"/>
  <c r="I50" i="37"/>
  <c r="C75" i="41"/>
  <c r="F194" i="43"/>
  <c r="C194" i="43" s="1"/>
  <c r="C195" i="43"/>
  <c r="O50" i="44"/>
  <c r="O287" i="44"/>
  <c r="F194" i="40"/>
  <c r="C194" i="40" s="1"/>
  <c r="D287" i="41"/>
  <c r="F52" i="36"/>
  <c r="F194" i="45"/>
  <c r="C194" i="45" s="1"/>
  <c r="C195" i="45"/>
  <c r="F286" i="39"/>
  <c r="C286" i="39" s="1"/>
  <c r="L50" i="43"/>
  <c r="L287" i="43"/>
  <c r="C53" i="43"/>
  <c r="F52" i="43"/>
  <c r="L50" i="39"/>
  <c r="L287" i="39"/>
  <c r="C269" i="38"/>
  <c r="F286" i="38"/>
  <c r="C286" i="38" s="1"/>
  <c r="C269" i="42"/>
  <c r="F286" i="42"/>
  <c r="C286" i="42" s="1"/>
  <c r="F194" i="38"/>
  <c r="C194" i="38" s="1"/>
  <c r="G287" i="42"/>
  <c r="G50" i="42"/>
  <c r="C53" i="42"/>
  <c r="F52" i="42"/>
  <c r="C53" i="41"/>
  <c r="F52" i="41"/>
  <c r="C52" i="45"/>
  <c r="F52" i="37"/>
  <c r="I286" i="35"/>
  <c r="C286" i="35" s="1"/>
  <c r="I287" i="33"/>
  <c r="I50" i="33"/>
  <c r="C24" i="33"/>
  <c r="F20" i="33"/>
  <c r="C20" i="33" s="1"/>
  <c r="O50" i="33"/>
  <c r="O287" i="33"/>
  <c r="C75" i="33"/>
  <c r="F52" i="33"/>
  <c r="C195" i="33"/>
  <c r="F194" i="33"/>
  <c r="C194" i="33" s="1"/>
  <c r="F286" i="33"/>
  <c r="C286" i="33" s="1"/>
  <c r="F51" i="45" l="1"/>
  <c r="L50" i="44"/>
  <c r="L287" i="44"/>
  <c r="F287" i="51"/>
  <c r="C287" i="51" s="1"/>
  <c r="F50" i="51"/>
  <c r="C50" i="51" s="1"/>
  <c r="C51" i="51"/>
  <c r="F51" i="37"/>
  <c r="C52" i="37"/>
  <c r="C52" i="43"/>
  <c r="F51" i="43"/>
  <c r="I50" i="36"/>
  <c r="I287" i="36"/>
  <c r="C52" i="44"/>
  <c r="F51" i="44"/>
  <c r="F51" i="38"/>
  <c r="C52" i="38"/>
  <c r="C24" i="41"/>
  <c r="F20" i="41"/>
  <c r="C20" i="41" s="1"/>
  <c r="F287" i="45"/>
  <c r="C287" i="45" s="1"/>
  <c r="F50" i="45"/>
  <c r="C50" i="45" s="1"/>
  <c r="C51" i="45"/>
  <c r="F51" i="42"/>
  <c r="C52" i="42"/>
  <c r="L50" i="35"/>
  <c r="L287" i="35"/>
  <c r="C24" i="38"/>
  <c r="F20" i="38"/>
  <c r="C20" i="38" s="1"/>
  <c r="C52" i="35"/>
  <c r="C52" i="40"/>
  <c r="F51" i="40"/>
  <c r="F287" i="35"/>
  <c r="C287" i="35" s="1"/>
  <c r="F50" i="35"/>
  <c r="C50" i="35" s="1"/>
  <c r="C51" i="35"/>
  <c r="F51" i="41"/>
  <c r="C52" i="41"/>
  <c r="C52" i="36"/>
  <c r="F51" i="36"/>
  <c r="C286" i="36"/>
  <c r="C194" i="35"/>
  <c r="F51" i="39"/>
  <c r="C52" i="39"/>
  <c r="C52" i="33"/>
  <c r="F51" i="33"/>
  <c r="F50" i="41" l="1"/>
  <c r="C50" i="41" s="1"/>
  <c r="F287" i="41"/>
  <c r="C287" i="41" s="1"/>
  <c r="C51" i="41"/>
  <c r="F50" i="40"/>
  <c r="C50" i="40" s="1"/>
  <c r="F287" i="40"/>
  <c r="C287" i="40" s="1"/>
  <c r="C51" i="40"/>
  <c r="F287" i="42"/>
  <c r="C287" i="42" s="1"/>
  <c r="F50" i="42"/>
  <c r="C50" i="42" s="1"/>
  <c r="C51" i="42"/>
  <c r="F287" i="44"/>
  <c r="C287" i="44" s="1"/>
  <c r="C51" i="44"/>
  <c r="F50" i="44"/>
  <c r="C50" i="44" s="1"/>
  <c r="F287" i="43"/>
  <c r="C287" i="43" s="1"/>
  <c r="F50" i="43"/>
  <c r="C50" i="43" s="1"/>
  <c r="C51" i="43"/>
  <c r="C51" i="36"/>
  <c r="F287" i="36"/>
  <c r="C287" i="36" s="1"/>
  <c r="F50" i="36"/>
  <c r="C50" i="36" s="1"/>
  <c r="F287" i="39"/>
  <c r="C287" i="39" s="1"/>
  <c r="C51" i="39"/>
  <c r="F50" i="39"/>
  <c r="C50" i="39" s="1"/>
  <c r="F50" i="38"/>
  <c r="C50" i="38" s="1"/>
  <c r="C51" i="38"/>
  <c r="F287" i="38"/>
  <c r="C287" i="38" s="1"/>
  <c r="F50" i="37"/>
  <c r="C50" i="37" s="1"/>
  <c r="F287" i="37"/>
  <c r="C287" i="37" s="1"/>
  <c r="C51" i="37"/>
  <c r="F287" i="33"/>
  <c r="C287" i="33" s="1"/>
  <c r="F50" i="33"/>
  <c r="C50" i="33" s="1"/>
  <c r="C51" i="33"/>
  <c r="E283" i="22" l="1"/>
  <c r="D283" i="22"/>
  <c r="G14" i="31" l="1"/>
  <c r="G13" i="31"/>
  <c r="G12" i="31" s="1"/>
  <c r="F12" i="31"/>
  <c r="E12" i="31"/>
  <c r="O298" i="30"/>
  <c r="L298" i="30"/>
  <c r="I298" i="30"/>
  <c r="F298" i="30"/>
  <c r="O297" i="30"/>
  <c r="L297" i="30"/>
  <c r="I297" i="30"/>
  <c r="F297" i="30"/>
  <c r="O296" i="30"/>
  <c r="L296" i="30"/>
  <c r="I296" i="30"/>
  <c r="F296" i="30"/>
  <c r="O295" i="30"/>
  <c r="L295" i="30"/>
  <c r="I295" i="30"/>
  <c r="F295" i="30"/>
  <c r="C295" i="30" s="1"/>
  <c r="O294" i="30"/>
  <c r="L294" i="30"/>
  <c r="I294" i="30"/>
  <c r="F294" i="30"/>
  <c r="O293" i="30"/>
  <c r="L293" i="30"/>
  <c r="I293" i="30"/>
  <c r="F293" i="30"/>
  <c r="O292" i="30"/>
  <c r="L292" i="30"/>
  <c r="I292" i="30"/>
  <c r="F292" i="30"/>
  <c r="O291" i="30"/>
  <c r="L291" i="30"/>
  <c r="I291" i="30"/>
  <c r="I290" i="30" s="1"/>
  <c r="F291" i="30"/>
  <c r="N290" i="30"/>
  <c r="M290" i="30"/>
  <c r="K290" i="30"/>
  <c r="J290" i="30"/>
  <c r="H290" i="30"/>
  <c r="G290" i="30"/>
  <c r="E290" i="30"/>
  <c r="D290" i="30"/>
  <c r="O285" i="30"/>
  <c r="L285" i="30"/>
  <c r="I285" i="30"/>
  <c r="F285" i="30"/>
  <c r="O284" i="30"/>
  <c r="L284" i="30"/>
  <c r="L283" i="30" s="1"/>
  <c r="I284" i="30"/>
  <c r="F284" i="30"/>
  <c r="F283" i="30" s="1"/>
  <c r="O283" i="30"/>
  <c r="N283" i="30"/>
  <c r="M283" i="30"/>
  <c r="K283" i="30"/>
  <c r="J283" i="30"/>
  <c r="H283" i="30"/>
  <c r="G283" i="30"/>
  <c r="E283" i="30"/>
  <c r="D283" i="30"/>
  <c r="O282" i="30"/>
  <c r="O281" i="30" s="1"/>
  <c r="L282" i="30"/>
  <c r="L281" i="30" s="1"/>
  <c r="I282" i="30"/>
  <c r="F282" i="30"/>
  <c r="N281" i="30"/>
  <c r="M281" i="30"/>
  <c r="K281" i="30"/>
  <c r="J281" i="30"/>
  <c r="I281" i="30"/>
  <c r="H281" i="30"/>
  <c r="G281" i="30"/>
  <c r="E281" i="30"/>
  <c r="D281" i="30"/>
  <c r="O280" i="30"/>
  <c r="L280" i="30"/>
  <c r="I280" i="30"/>
  <c r="F280" i="30"/>
  <c r="O279" i="30"/>
  <c r="L279" i="30"/>
  <c r="I279" i="30"/>
  <c r="F279" i="30"/>
  <c r="O278" i="30"/>
  <c r="L278" i="30"/>
  <c r="I278" i="30"/>
  <c r="F278" i="30"/>
  <c r="O277" i="30"/>
  <c r="O276" i="30" s="1"/>
  <c r="L277" i="30"/>
  <c r="L276" i="30" s="1"/>
  <c r="I277" i="30"/>
  <c r="F277" i="30"/>
  <c r="F276" i="30" s="1"/>
  <c r="N276" i="30"/>
  <c r="M276" i="30"/>
  <c r="K276" i="30"/>
  <c r="J276" i="30"/>
  <c r="H276" i="30"/>
  <c r="G276" i="30"/>
  <c r="E276" i="30"/>
  <c r="D276" i="30"/>
  <c r="O275" i="30"/>
  <c r="L275" i="30"/>
  <c r="I275" i="30"/>
  <c r="F275" i="30"/>
  <c r="C275" i="30" s="1"/>
  <c r="O274" i="30"/>
  <c r="L274" i="30"/>
  <c r="I274" i="30"/>
  <c r="F274" i="30"/>
  <c r="O273" i="30"/>
  <c r="O272" i="30" s="1"/>
  <c r="L273" i="30"/>
  <c r="I273" i="30"/>
  <c r="F273" i="30"/>
  <c r="N272" i="30"/>
  <c r="M272" i="30"/>
  <c r="L272" i="30"/>
  <c r="K272" i="30"/>
  <c r="K270" i="30" s="1"/>
  <c r="K269" i="30" s="1"/>
  <c r="J272" i="30"/>
  <c r="H272" i="30"/>
  <c r="G272" i="30"/>
  <c r="G270" i="30" s="1"/>
  <c r="G269" i="30" s="1"/>
  <c r="F272" i="30"/>
  <c r="E272" i="30"/>
  <c r="D272" i="30"/>
  <c r="O271" i="30"/>
  <c r="L271" i="30"/>
  <c r="C271" i="30" s="1"/>
  <c r="I271" i="30"/>
  <c r="F271" i="30"/>
  <c r="H270" i="30"/>
  <c r="H269" i="30" s="1"/>
  <c r="O268" i="30"/>
  <c r="L268" i="30"/>
  <c r="I268" i="30"/>
  <c r="F268" i="30"/>
  <c r="O267" i="30"/>
  <c r="L267" i="30"/>
  <c r="I267" i="30"/>
  <c r="F267" i="30"/>
  <c r="O266" i="30"/>
  <c r="L266" i="30"/>
  <c r="I266" i="30"/>
  <c r="F266" i="30"/>
  <c r="O265" i="30"/>
  <c r="L265" i="30"/>
  <c r="I265" i="30"/>
  <c r="F265" i="30"/>
  <c r="N264" i="30"/>
  <c r="M264" i="30"/>
  <c r="K264" i="30"/>
  <c r="J264" i="30"/>
  <c r="H264" i="30"/>
  <c r="G264" i="30"/>
  <c r="E264" i="30"/>
  <c r="D264" i="30"/>
  <c r="O263" i="30"/>
  <c r="L263" i="30"/>
  <c r="I263" i="30"/>
  <c r="F263" i="30"/>
  <c r="O262" i="30"/>
  <c r="L262" i="30"/>
  <c r="I262" i="30"/>
  <c r="F262" i="30"/>
  <c r="O261" i="30"/>
  <c r="L261" i="30"/>
  <c r="I261" i="30"/>
  <c r="F261" i="30"/>
  <c r="N260" i="30"/>
  <c r="M260" i="30"/>
  <c r="L260" i="30"/>
  <c r="K260" i="30"/>
  <c r="J260" i="30"/>
  <c r="H260" i="30"/>
  <c r="G260" i="30"/>
  <c r="G259" i="30" s="1"/>
  <c r="F260" i="30"/>
  <c r="E260" i="30"/>
  <c r="D260" i="30"/>
  <c r="D259" i="30" s="1"/>
  <c r="M259" i="30"/>
  <c r="O258" i="30"/>
  <c r="L258" i="30"/>
  <c r="I258" i="30"/>
  <c r="F258" i="30"/>
  <c r="O257" i="30"/>
  <c r="L257" i="30"/>
  <c r="I257" i="30"/>
  <c r="F257" i="30"/>
  <c r="O256" i="30"/>
  <c r="L256" i="30"/>
  <c r="I256" i="30"/>
  <c r="F256" i="30"/>
  <c r="O255" i="30"/>
  <c r="L255" i="30"/>
  <c r="I255" i="30"/>
  <c r="F255" i="30"/>
  <c r="O254" i="30"/>
  <c r="L254" i="30"/>
  <c r="I254" i="30"/>
  <c r="F254" i="30"/>
  <c r="O253" i="30"/>
  <c r="L253" i="30"/>
  <c r="I253" i="30"/>
  <c r="F253" i="30"/>
  <c r="N252" i="30"/>
  <c r="N251" i="30" s="1"/>
  <c r="M252" i="30"/>
  <c r="K252" i="30"/>
  <c r="J252" i="30"/>
  <c r="J251" i="30" s="1"/>
  <c r="H252" i="30"/>
  <c r="H251" i="30" s="1"/>
  <c r="G252" i="30"/>
  <c r="G251" i="30" s="1"/>
  <c r="E252" i="30"/>
  <c r="D252" i="30"/>
  <c r="D251" i="30" s="1"/>
  <c r="M251" i="30"/>
  <c r="K251" i="30"/>
  <c r="E251" i="30"/>
  <c r="O250" i="30"/>
  <c r="L250" i="30"/>
  <c r="I250" i="30"/>
  <c r="F250" i="30"/>
  <c r="O249" i="30"/>
  <c r="L249" i="30"/>
  <c r="I249" i="30"/>
  <c r="F249" i="30"/>
  <c r="O248" i="30"/>
  <c r="L248" i="30"/>
  <c r="I248" i="30"/>
  <c r="F248" i="30"/>
  <c r="O247" i="30"/>
  <c r="O246" i="30" s="1"/>
  <c r="L247" i="30"/>
  <c r="I247" i="30"/>
  <c r="I246" i="30" s="1"/>
  <c r="F247" i="30"/>
  <c r="C247" i="30"/>
  <c r="N246" i="30"/>
  <c r="M246" i="30"/>
  <c r="K246" i="30"/>
  <c r="J246" i="30"/>
  <c r="H246" i="30"/>
  <c r="G246" i="30"/>
  <c r="E246" i="30"/>
  <c r="D246" i="30"/>
  <c r="O245" i="30"/>
  <c r="L245" i="30"/>
  <c r="I245" i="30"/>
  <c r="F245" i="30"/>
  <c r="O244" i="30"/>
  <c r="L244" i="30"/>
  <c r="I244" i="30"/>
  <c r="F244" i="30"/>
  <c r="C244" i="30" s="1"/>
  <c r="O243" i="30"/>
  <c r="L243" i="30"/>
  <c r="I243" i="30"/>
  <c r="F243" i="30"/>
  <c r="C243" i="30" s="1"/>
  <c r="O242" i="30"/>
  <c r="L242" i="30"/>
  <c r="I242" i="30"/>
  <c r="F242" i="30"/>
  <c r="O241" i="30"/>
  <c r="L241" i="30"/>
  <c r="I241" i="30"/>
  <c r="F241" i="30"/>
  <c r="O240" i="30"/>
  <c r="L240" i="30"/>
  <c r="I240" i="30"/>
  <c r="F240" i="30"/>
  <c r="O239" i="30"/>
  <c r="L239" i="30"/>
  <c r="I239" i="30"/>
  <c r="I238" i="30" s="1"/>
  <c r="F239" i="30"/>
  <c r="C239" i="30" s="1"/>
  <c r="N238" i="30"/>
  <c r="M238" i="30"/>
  <c r="K238" i="30"/>
  <c r="J238" i="30"/>
  <c r="H238" i="30"/>
  <c r="G238" i="30"/>
  <c r="E238" i="30"/>
  <c r="D238" i="30"/>
  <c r="O237" i="30"/>
  <c r="L237" i="30"/>
  <c r="I237" i="30"/>
  <c r="F237" i="30"/>
  <c r="O236" i="30"/>
  <c r="L236" i="30"/>
  <c r="L235" i="30" s="1"/>
  <c r="I236" i="30"/>
  <c r="F236" i="30"/>
  <c r="F235" i="30" s="1"/>
  <c r="O235" i="30"/>
  <c r="N235" i="30"/>
  <c r="M235" i="30"/>
  <c r="K235" i="30"/>
  <c r="J235" i="30"/>
  <c r="H235" i="30"/>
  <c r="G235" i="30"/>
  <c r="E235" i="30"/>
  <c r="D235" i="30"/>
  <c r="O234" i="30"/>
  <c r="L234" i="30"/>
  <c r="L233" i="30" s="1"/>
  <c r="I234" i="30"/>
  <c r="I233" i="30" s="1"/>
  <c r="F234" i="30"/>
  <c r="O233" i="30"/>
  <c r="N233" i="30"/>
  <c r="M233" i="30"/>
  <c r="K233" i="30"/>
  <c r="J233" i="30"/>
  <c r="H233" i="30"/>
  <c r="G233" i="30"/>
  <c r="G231" i="30" s="1"/>
  <c r="E233" i="30"/>
  <c r="D233" i="30"/>
  <c r="O232" i="30"/>
  <c r="L232" i="30"/>
  <c r="I232" i="30"/>
  <c r="F232" i="30"/>
  <c r="O229" i="30"/>
  <c r="L229" i="30"/>
  <c r="I229" i="30"/>
  <c r="F229" i="30"/>
  <c r="O228" i="30"/>
  <c r="L228" i="30"/>
  <c r="L227" i="30" s="1"/>
  <c r="I228" i="30"/>
  <c r="I227" i="30" s="1"/>
  <c r="F228" i="30"/>
  <c r="F227" i="30" s="1"/>
  <c r="O227" i="30"/>
  <c r="N227" i="30"/>
  <c r="M227" i="30"/>
  <c r="K227" i="30"/>
  <c r="J227" i="30"/>
  <c r="H227" i="30"/>
  <c r="G227" i="30"/>
  <c r="E227" i="30"/>
  <c r="D227" i="30"/>
  <c r="O226" i="30"/>
  <c r="L226" i="30"/>
  <c r="I226" i="30"/>
  <c r="F226" i="30"/>
  <c r="O225" i="30"/>
  <c r="L225" i="30"/>
  <c r="I225" i="30"/>
  <c r="F225" i="30"/>
  <c r="O224" i="30"/>
  <c r="L224" i="30"/>
  <c r="I224" i="30"/>
  <c r="F224" i="30"/>
  <c r="O223" i="30"/>
  <c r="L223" i="30"/>
  <c r="I223" i="30"/>
  <c r="F223" i="30"/>
  <c r="O222" i="30"/>
  <c r="L222" i="30"/>
  <c r="I222" i="30"/>
  <c r="F222" i="30"/>
  <c r="O221" i="30"/>
  <c r="L221" i="30"/>
  <c r="I221" i="30"/>
  <c r="F221" i="30"/>
  <c r="O220" i="30"/>
  <c r="L220" i="30"/>
  <c r="I220" i="30"/>
  <c r="F220" i="30"/>
  <c r="O219" i="30"/>
  <c r="L219" i="30"/>
  <c r="I219" i="30"/>
  <c r="F219" i="30"/>
  <c r="O218" i="30"/>
  <c r="L218" i="30"/>
  <c r="I218" i="30"/>
  <c r="F218" i="30"/>
  <c r="O217" i="30"/>
  <c r="L217" i="30"/>
  <c r="I217" i="30"/>
  <c r="F217" i="30"/>
  <c r="F216" i="30" s="1"/>
  <c r="N216" i="30"/>
  <c r="M216" i="30"/>
  <c r="K216" i="30"/>
  <c r="J216" i="30"/>
  <c r="H216" i="30"/>
  <c r="G216" i="30"/>
  <c r="E216" i="30"/>
  <c r="D216" i="30"/>
  <c r="O215" i="30"/>
  <c r="L215" i="30"/>
  <c r="I215" i="30"/>
  <c r="F215" i="30"/>
  <c r="O214" i="30"/>
  <c r="L214" i="30"/>
  <c r="I214" i="30"/>
  <c r="F214" i="30"/>
  <c r="O213" i="30"/>
  <c r="L213" i="30"/>
  <c r="I213" i="30"/>
  <c r="F213" i="30"/>
  <c r="O212" i="30"/>
  <c r="L212" i="30"/>
  <c r="I212" i="30"/>
  <c r="F212" i="30"/>
  <c r="O211" i="30"/>
  <c r="L211" i="30"/>
  <c r="I211" i="30"/>
  <c r="F211" i="30"/>
  <c r="O210" i="30"/>
  <c r="L210" i="30"/>
  <c r="I210" i="30"/>
  <c r="F210" i="30"/>
  <c r="O209" i="30"/>
  <c r="L209" i="30"/>
  <c r="I209" i="30"/>
  <c r="F209" i="30"/>
  <c r="O208" i="30"/>
  <c r="L208" i="30"/>
  <c r="I208" i="30"/>
  <c r="F208" i="30"/>
  <c r="O207" i="30"/>
  <c r="L207" i="30"/>
  <c r="I207" i="30"/>
  <c r="F207" i="30"/>
  <c r="O206" i="30"/>
  <c r="L206" i="30"/>
  <c r="I206" i="30"/>
  <c r="F206" i="30"/>
  <c r="N205" i="30"/>
  <c r="M205" i="30"/>
  <c r="K205" i="30"/>
  <c r="J205" i="30"/>
  <c r="J204" i="30" s="1"/>
  <c r="H205" i="30"/>
  <c r="H204" i="30" s="1"/>
  <c r="G205" i="30"/>
  <c r="E205" i="30"/>
  <c r="D205" i="30"/>
  <c r="N204" i="30"/>
  <c r="O203" i="30"/>
  <c r="L203" i="30"/>
  <c r="I203" i="30"/>
  <c r="F203" i="30"/>
  <c r="O202" i="30"/>
  <c r="L202" i="30"/>
  <c r="I202" i="30"/>
  <c r="F202" i="30"/>
  <c r="O201" i="30"/>
  <c r="L201" i="30"/>
  <c r="I201" i="30"/>
  <c r="F201" i="30"/>
  <c r="O200" i="30"/>
  <c r="L200" i="30"/>
  <c r="I200" i="30"/>
  <c r="F200" i="30"/>
  <c r="O199" i="30"/>
  <c r="O198" i="30" s="1"/>
  <c r="L199" i="30"/>
  <c r="L198" i="30" s="1"/>
  <c r="I199" i="30"/>
  <c r="I198" i="30" s="1"/>
  <c r="F199" i="30"/>
  <c r="F198" i="30" s="1"/>
  <c r="N198" i="30"/>
  <c r="N196" i="30" s="1"/>
  <c r="N195" i="30" s="1"/>
  <c r="M198" i="30"/>
  <c r="K198" i="30"/>
  <c r="J198" i="30"/>
  <c r="J196" i="30" s="1"/>
  <c r="H198" i="30"/>
  <c r="H196" i="30" s="1"/>
  <c r="G198" i="30"/>
  <c r="E198" i="30"/>
  <c r="E196" i="30" s="1"/>
  <c r="D198" i="30"/>
  <c r="D196" i="30" s="1"/>
  <c r="O197" i="30"/>
  <c r="L197" i="30"/>
  <c r="I197" i="30"/>
  <c r="F197" i="30"/>
  <c r="M196" i="30"/>
  <c r="K196" i="30"/>
  <c r="G196" i="30"/>
  <c r="O193" i="30"/>
  <c r="O192" i="30" s="1"/>
  <c r="O191" i="30" s="1"/>
  <c r="L193" i="30"/>
  <c r="L192" i="30" s="1"/>
  <c r="L191" i="30" s="1"/>
  <c r="I193" i="30"/>
  <c r="F193" i="30"/>
  <c r="F192" i="30" s="1"/>
  <c r="N192" i="30"/>
  <c r="N191" i="30" s="1"/>
  <c r="M192" i="30"/>
  <c r="M191" i="30" s="1"/>
  <c r="K192" i="30"/>
  <c r="K191" i="30" s="1"/>
  <c r="J192" i="30"/>
  <c r="J191" i="30" s="1"/>
  <c r="H192" i="30"/>
  <c r="H191" i="30" s="1"/>
  <c r="G192" i="30"/>
  <c r="E192" i="30"/>
  <c r="E191" i="30" s="1"/>
  <c r="E187" i="30" s="1"/>
  <c r="D192" i="30"/>
  <c r="D191" i="30" s="1"/>
  <c r="G191" i="30"/>
  <c r="O190" i="30"/>
  <c r="L190" i="30"/>
  <c r="I190" i="30"/>
  <c r="F190" i="30"/>
  <c r="O189" i="30"/>
  <c r="L189" i="30"/>
  <c r="L188" i="30" s="1"/>
  <c r="L187" i="30" s="1"/>
  <c r="I189" i="30"/>
  <c r="F189" i="30"/>
  <c r="O188" i="30"/>
  <c r="N188" i="30"/>
  <c r="M188" i="30"/>
  <c r="K188" i="30"/>
  <c r="J188" i="30"/>
  <c r="H188" i="30"/>
  <c r="G188" i="30"/>
  <c r="E188" i="30"/>
  <c r="D188" i="30"/>
  <c r="O186" i="30"/>
  <c r="L186" i="30"/>
  <c r="I186" i="30"/>
  <c r="F186" i="30"/>
  <c r="O185" i="30"/>
  <c r="L185" i="30"/>
  <c r="I185" i="30"/>
  <c r="I184" i="30" s="1"/>
  <c r="F185" i="30"/>
  <c r="O184" i="30"/>
  <c r="N184" i="30"/>
  <c r="M184" i="30"/>
  <c r="K184" i="30"/>
  <c r="J184" i="30"/>
  <c r="H184" i="30"/>
  <c r="G184" i="30"/>
  <c r="F184" i="30"/>
  <c r="E184" i="30"/>
  <c r="D184" i="30"/>
  <c r="O183" i="30"/>
  <c r="L183" i="30"/>
  <c r="I183" i="30"/>
  <c r="F183" i="30"/>
  <c r="O182" i="30"/>
  <c r="L182" i="30"/>
  <c r="I182" i="30"/>
  <c r="F182" i="30"/>
  <c r="O181" i="30"/>
  <c r="L181" i="30"/>
  <c r="I181" i="30"/>
  <c r="F181" i="30"/>
  <c r="O180" i="30"/>
  <c r="O179" i="30" s="1"/>
  <c r="L180" i="30"/>
  <c r="I180" i="30"/>
  <c r="I179" i="30" s="1"/>
  <c r="F180" i="30"/>
  <c r="F179" i="30" s="1"/>
  <c r="N179" i="30"/>
  <c r="M179" i="30"/>
  <c r="K179" i="30"/>
  <c r="J179" i="30"/>
  <c r="H179" i="30"/>
  <c r="G179" i="30"/>
  <c r="E179" i="30"/>
  <c r="D179" i="30"/>
  <c r="O178" i="30"/>
  <c r="L178" i="30"/>
  <c r="I178" i="30"/>
  <c r="F178" i="30"/>
  <c r="O177" i="30"/>
  <c r="L177" i="30"/>
  <c r="I177" i="30"/>
  <c r="F177" i="30"/>
  <c r="O176" i="30"/>
  <c r="O175" i="30" s="1"/>
  <c r="L176" i="30"/>
  <c r="I176" i="30"/>
  <c r="I175" i="30" s="1"/>
  <c r="F176" i="30"/>
  <c r="F175" i="30" s="1"/>
  <c r="F174" i="30" s="1"/>
  <c r="N175" i="30"/>
  <c r="M175" i="30"/>
  <c r="K175" i="30"/>
  <c r="K174" i="30" s="1"/>
  <c r="J175" i="30"/>
  <c r="H175" i="30"/>
  <c r="H174" i="30" s="1"/>
  <c r="H173" i="30" s="1"/>
  <c r="G175" i="30"/>
  <c r="G174" i="30" s="1"/>
  <c r="E175" i="30"/>
  <c r="D175" i="30"/>
  <c r="D174" i="30" s="1"/>
  <c r="D173" i="30" s="1"/>
  <c r="N174" i="30"/>
  <c r="N173" i="30" s="1"/>
  <c r="O172" i="30"/>
  <c r="L172" i="30"/>
  <c r="I172" i="30"/>
  <c r="F172" i="30"/>
  <c r="O171" i="30"/>
  <c r="L171" i="30"/>
  <c r="I171" i="30"/>
  <c r="F171" i="30"/>
  <c r="O170" i="30"/>
  <c r="L170" i="30"/>
  <c r="I170" i="30"/>
  <c r="F170" i="30"/>
  <c r="O169" i="30"/>
  <c r="L169" i="30"/>
  <c r="I169" i="30"/>
  <c r="F169" i="30"/>
  <c r="O168" i="30"/>
  <c r="L168" i="30"/>
  <c r="I168" i="30"/>
  <c r="F168" i="30"/>
  <c r="O167" i="30"/>
  <c r="L167" i="30"/>
  <c r="I167" i="30"/>
  <c r="F167" i="30"/>
  <c r="N166" i="30"/>
  <c r="N165" i="30" s="1"/>
  <c r="M166" i="30"/>
  <c r="M165" i="30" s="1"/>
  <c r="K166" i="30"/>
  <c r="J166" i="30"/>
  <c r="H166" i="30"/>
  <c r="H165" i="30" s="1"/>
  <c r="G166" i="30"/>
  <c r="F166" i="30"/>
  <c r="E166" i="30"/>
  <c r="E165" i="30" s="1"/>
  <c r="D166" i="30"/>
  <c r="D165" i="30" s="1"/>
  <c r="K165" i="30"/>
  <c r="J165" i="30"/>
  <c r="G165" i="30"/>
  <c r="O164" i="30"/>
  <c r="L164" i="30"/>
  <c r="I164" i="30"/>
  <c r="F164" i="30"/>
  <c r="O163" i="30"/>
  <c r="L163" i="30"/>
  <c r="I163" i="30"/>
  <c r="F163" i="30"/>
  <c r="O162" i="30"/>
  <c r="L162" i="30"/>
  <c r="I162" i="30"/>
  <c r="F162" i="30"/>
  <c r="O161" i="30"/>
  <c r="L161" i="30"/>
  <c r="I161" i="30"/>
  <c r="F161" i="30"/>
  <c r="O160" i="30"/>
  <c r="N160" i="30"/>
  <c r="M160" i="30"/>
  <c r="K160" i="30"/>
  <c r="J160" i="30"/>
  <c r="H160" i="30"/>
  <c r="G160" i="30"/>
  <c r="F160" i="30"/>
  <c r="E160" i="30"/>
  <c r="D160" i="30"/>
  <c r="O159" i="30"/>
  <c r="L159" i="30"/>
  <c r="I159" i="30"/>
  <c r="F159" i="30"/>
  <c r="O158" i="30"/>
  <c r="L158" i="30"/>
  <c r="I158" i="30"/>
  <c r="F158" i="30"/>
  <c r="O157" i="30"/>
  <c r="L157" i="30"/>
  <c r="I157" i="30"/>
  <c r="F157" i="30"/>
  <c r="O156" i="30"/>
  <c r="L156" i="30"/>
  <c r="I156" i="30"/>
  <c r="F156" i="30"/>
  <c r="O155" i="30"/>
  <c r="L155" i="30"/>
  <c r="I155" i="30"/>
  <c r="F155" i="30"/>
  <c r="O154" i="30"/>
  <c r="L154" i="30"/>
  <c r="I154" i="30"/>
  <c r="F154" i="30"/>
  <c r="O153" i="30"/>
  <c r="L153" i="30"/>
  <c r="I153" i="30"/>
  <c r="F153" i="30"/>
  <c r="O152" i="30"/>
  <c r="L152" i="30"/>
  <c r="I152" i="30"/>
  <c r="F152" i="30"/>
  <c r="N151" i="30"/>
  <c r="M151" i="30"/>
  <c r="L151" i="30"/>
  <c r="K151" i="30"/>
  <c r="J151" i="30"/>
  <c r="H151" i="30"/>
  <c r="G151" i="30"/>
  <c r="E151" i="30"/>
  <c r="D151" i="30"/>
  <c r="O150" i="30"/>
  <c r="L150" i="30"/>
  <c r="I150" i="30"/>
  <c r="F150" i="30"/>
  <c r="O149" i="30"/>
  <c r="L149" i="30"/>
  <c r="C149" i="30" s="1"/>
  <c r="I149" i="30"/>
  <c r="F149" i="30"/>
  <c r="O148" i="30"/>
  <c r="L148" i="30"/>
  <c r="I148" i="30"/>
  <c r="F148" i="30"/>
  <c r="O147" i="30"/>
  <c r="L147" i="30"/>
  <c r="I147" i="30"/>
  <c r="F147" i="30"/>
  <c r="O146" i="30"/>
  <c r="L146" i="30"/>
  <c r="I146" i="30"/>
  <c r="F146" i="30"/>
  <c r="O145" i="30"/>
  <c r="L145" i="30"/>
  <c r="I145" i="30"/>
  <c r="I144" i="30" s="1"/>
  <c r="F145" i="30"/>
  <c r="N144" i="30"/>
  <c r="M144" i="30"/>
  <c r="K144" i="30"/>
  <c r="J144" i="30"/>
  <c r="H144" i="30"/>
  <c r="G144" i="30"/>
  <c r="E144" i="30"/>
  <c r="D144" i="30"/>
  <c r="O143" i="30"/>
  <c r="L143" i="30"/>
  <c r="I143" i="30"/>
  <c r="F143" i="30"/>
  <c r="O142" i="30"/>
  <c r="L142" i="30"/>
  <c r="L141" i="30" s="1"/>
  <c r="I142" i="30"/>
  <c r="I141" i="30" s="1"/>
  <c r="F142" i="30"/>
  <c r="O141" i="30"/>
  <c r="N141" i="30"/>
  <c r="M141" i="30"/>
  <c r="K141" i="30"/>
  <c r="J141" i="30"/>
  <c r="H141" i="30"/>
  <c r="G141" i="30"/>
  <c r="F141" i="30"/>
  <c r="E141" i="30"/>
  <c r="D141" i="30"/>
  <c r="O140" i="30"/>
  <c r="L140" i="30"/>
  <c r="I140" i="30"/>
  <c r="F140" i="30"/>
  <c r="O139" i="30"/>
  <c r="L139" i="30"/>
  <c r="I139" i="30"/>
  <c r="F139" i="30"/>
  <c r="O138" i="30"/>
  <c r="L138" i="30"/>
  <c r="I138" i="30"/>
  <c r="F138" i="30"/>
  <c r="O137" i="30"/>
  <c r="L137" i="30"/>
  <c r="I137" i="30"/>
  <c r="F137" i="30"/>
  <c r="O136" i="30"/>
  <c r="N136" i="30"/>
  <c r="M136" i="30"/>
  <c r="K136" i="30"/>
  <c r="J136" i="30"/>
  <c r="H136" i="30"/>
  <c r="G136" i="30"/>
  <c r="E136" i="30"/>
  <c r="D136" i="30"/>
  <c r="O135" i="30"/>
  <c r="L135" i="30"/>
  <c r="I135" i="30"/>
  <c r="F135" i="30"/>
  <c r="O134" i="30"/>
  <c r="L134" i="30"/>
  <c r="I134" i="30"/>
  <c r="F134" i="30"/>
  <c r="O133" i="30"/>
  <c r="L133" i="30"/>
  <c r="I133" i="30"/>
  <c r="F133" i="30"/>
  <c r="O132" i="30"/>
  <c r="O131" i="30" s="1"/>
  <c r="L132" i="30"/>
  <c r="I132" i="30"/>
  <c r="C132" i="30" s="1"/>
  <c r="F132" i="30"/>
  <c r="F131" i="30" s="1"/>
  <c r="N131" i="30"/>
  <c r="M131" i="30"/>
  <c r="M130" i="30" s="1"/>
  <c r="K131" i="30"/>
  <c r="J131" i="30"/>
  <c r="H131" i="30"/>
  <c r="G131" i="30"/>
  <c r="E131" i="30"/>
  <c r="D131" i="30"/>
  <c r="O129" i="30"/>
  <c r="O128" i="30" s="1"/>
  <c r="L129" i="30"/>
  <c r="L128" i="30" s="1"/>
  <c r="I129" i="30"/>
  <c r="I128" i="30" s="1"/>
  <c r="F129" i="30"/>
  <c r="N128" i="30"/>
  <c r="M128" i="30"/>
  <c r="K128" i="30"/>
  <c r="J128" i="30"/>
  <c r="H128" i="30"/>
  <c r="G128" i="30"/>
  <c r="E128" i="30"/>
  <c r="D128" i="30"/>
  <c r="O127" i="30"/>
  <c r="L127" i="30"/>
  <c r="I127" i="30"/>
  <c r="F127" i="30"/>
  <c r="O126" i="30"/>
  <c r="L126" i="30"/>
  <c r="I126" i="30"/>
  <c r="F126" i="30"/>
  <c r="O125" i="30"/>
  <c r="L125" i="30"/>
  <c r="I125" i="30"/>
  <c r="F125" i="30"/>
  <c r="O124" i="30"/>
  <c r="L124" i="30"/>
  <c r="I124" i="30"/>
  <c r="F124" i="30"/>
  <c r="O123" i="30"/>
  <c r="L123" i="30"/>
  <c r="I123" i="30"/>
  <c r="I122" i="30" s="1"/>
  <c r="F123" i="30"/>
  <c r="F122" i="30" s="1"/>
  <c r="N122" i="30"/>
  <c r="M122" i="30"/>
  <c r="K122" i="30"/>
  <c r="J122" i="30"/>
  <c r="H122" i="30"/>
  <c r="G122" i="30"/>
  <c r="E122" i="30"/>
  <c r="D122" i="30"/>
  <c r="O121" i="30"/>
  <c r="L121" i="30"/>
  <c r="I121" i="30"/>
  <c r="F121" i="30"/>
  <c r="O120" i="30"/>
  <c r="L120" i="30"/>
  <c r="I120" i="30"/>
  <c r="F120" i="30"/>
  <c r="O119" i="30"/>
  <c r="L119" i="30"/>
  <c r="I119" i="30"/>
  <c r="F119" i="30"/>
  <c r="O118" i="30"/>
  <c r="L118" i="30"/>
  <c r="I118" i="30"/>
  <c r="F118" i="30"/>
  <c r="O117" i="30"/>
  <c r="O116" i="30" s="1"/>
  <c r="L117" i="30"/>
  <c r="I117" i="30"/>
  <c r="I116" i="30" s="1"/>
  <c r="F117" i="30"/>
  <c r="N116" i="30"/>
  <c r="M116" i="30"/>
  <c r="L116" i="30"/>
  <c r="K116" i="30"/>
  <c r="J116" i="30"/>
  <c r="H116" i="30"/>
  <c r="G116" i="30"/>
  <c r="E116" i="30"/>
  <c r="D116" i="30"/>
  <c r="O115" i="30"/>
  <c r="L115" i="30"/>
  <c r="I115" i="30"/>
  <c r="F115" i="30"/>
  <c r="O114" i="30"/>
  <c r="L114" i="30"/>
  <c r="I114" i="30"/>
  <c r="F114" i="30"/>
  <c r="O113" i="30"/>
  <c r="L113" i="30"/>
  <c r="L112" i="30" s="1"/>
  <c r="I113" i="30"/>
  <c r="F113" i="30"/>
  <c r="N112" i="30"/>
  <c r="M112" i="30"/>
  <c r="K112" i="30"/>
  <c r="J112" i="30"/>
  <c r="H112" i="30"/>
  <c r="G112" i="30"/>
  <c r="E112" i="30"/>
  <c r="D112" i="30"/>
  <c r="O111" i="30"/>
  <c r="L111" i="30"/>
  <c r="I111" i="30"/>
  <c r="F111" i="30"/>
  <c r="O110" i="30"/>
  <c r="L110" i="30"/>
  <c r="I110" i="30"/>
  <c r="F110" i="30"/>
  <c r="O109" i="30"/>
  <c r="L109" i="30"/>
  <c r="I109" i="30"/>
  <c r="F109" i="30"/>
  <c r="O108" i="30"/>
  <c r="L108" i="30"/>
  <c r="I108" i="30"/>
  <c r="F108" i="30"/>
  <c r="O107" i="30"/>
  <c r="L107" i="30"/>
  <c r="I107" i="30"/>
  <c r="F107" i="30"/>
  <c r="O106" i="30"/>
  <c r="L106" i="30"/>
  <c r="I106" i="30"/>
  <c r="F106" i="30"/>
  <c r="O105" i="30"/>
  <c r="L105" i="30"/>
  <c r="I105" i="30"/>
  <c r="F105" i="30"/>
  <c r="O104" i="30"/>
  <c r="L104" i="30"/>
  <c r="I104" i="30"/>
  <c r="F104" i="30"/>
  <c r="N103" i="30"/>
  <c r="M103" i="30"/>
  <c r="K103" i="30"/>
  <c r="J103" i="30"/>
  <c r="H103" i="30"/>
  <c r="G103" i="30"/>
  <c r="E103" i="30"/>
  <c r="D103" i="30"/>
  <c r="O102" i="30"/>
  <c r="L102" i="30"/>
  <c r="I102" i="30"/>
  <c r="F102" i="30"/>
  <c r="O101" i="30"/>
  <c r="L101" i="30"/>
  <c r="I101" i="30"/>
  <c r="F101" i="30"/>
  <c r="O100" i="30"/>
  <c r="C100" i="30" s="1"/>
  <c r="L100" i="30"/>
  <c r="I100" i="30"/>
  <c r="F100" i="30"/>
  <c r="O99" i="30"/>
  <c r="L99" i="30"/>
  <c r="I99" i="30"/>
  <c r="F99" i="30"/>
  <c r="O98" i="30"/>
  <c r="L98" i="30"/>
  <c r="I98" i="30"/>
  <c r="F98" i="30"/>
  <c r="O97" i="30"/>
  <c r="C97" i="30" s="1"/>
  <c r="L97" i="30"/>
  <c r="I97" i="30"/>
  <c r="F97" i="30"/>
  <c r="O96" i="30"/>
  <c r="L96" i="30"/>
  <c r="L95" i="30" s="1"/>
  <c r="I96" i="30"/>
  <c r="F96" i="30"/>
  <c r="F95" i="30" s="1"/>
  <c r="N95" i="30"/>
  <c r="M95" i="30"/>
  <c r="K95" i="30"/>
  <c r="J95" i="30"/>
  <c r="H95" i="30"/>
  <c r="G95" i="30"/>
  <c r="E95" i="30"/>
  <c r="D95" i="30"/>
  <c r="O94" i="30"/>
  <c r="L94" i="30"/>
  <c r="I94" i="30"/>
  <c r="F94" i="30"/>
  <c r="O93" i="30"/>
  <c r="L93" i="30"/>
  <c r="I93" i="30"/>
  <c r="F93" i="30"/>
  <c r="O92" i="30"/>
  <c r="L92" i="30"/>
  <c r="I92" i="30"/>
  <c r="F92" i="30"/>
  <c r="O91" i="30"/>
  <c r="L91" i="30"/>
  <c r="I91" i="30"/>
  <c r="F91" i="30"/>
  <c r="O90" i="30"/>
  <c r="L90" i="30"/>
  <c r="L89" i="30" s="1"/>
  <c r="I90" i="30"/>
  <c r="F90" i="30"/>
  <c r="N89" i="30"/>
  <c r="M89" i="30"/>
  <c r="K89" i="30"/>
  <c r="J89" i="30"/>
  <c r="H89" i="30"/>
  <c r="G89" i="30"/>
  <c r="E89" i="30"/>
  <c r="D89" i="30"/>
  <c r="O88" i="30"/>
  <c r="L88" i="30"/>
  <c r="I88" i="30"/>
  <c r="F88" i="30"/>
  <c r="O87" i="30"/>
  <c r="L87" i="30"/>
  <c r="I87" i="30"/>
  <c r="F87" i="30"/>
  <c r="O86" i="30"/>
  <c r="L86" i="30"/>
  <c r="I86" i="30"/>
  <c r="F86" i="30"/>
  <c r="O85" i="30"/>
  <c r="L85" i="30"/>
  <c r="I85" i="30"/>
  <c r="F85" i="30"/>
  <c r="O84" i="30"/>
  <c r="N84" i="30"/>
  <c r="M84" i="30"/>
  <c r="K84" i="30"/>
  <c r="J84" i="30"/>
  <c r="H84" i="30"/>
  <c r="G84" i="30"/>
  <c r="E84" i="30"/>
  <c r="D84" i="30"/>
  <c r="O82" i="30"/>
  <c r="L82" i="30"/>
  <c r="I82" i="30"/>
  <c r="F82" i="30"/>
  <c r="O81" i="30"/>
  <c r="O80" i="30" s="1"/>
  <c r="L81" i="30"/>
  <c r="L80" i="30" s="1"/>
  <c r="I81" i="30"/>
  <c r="F81" i="30"/>
  <c r="C81" i="30" s="1"/>
  <c r="N80" i="30"/>
  <c r="M80" i="30"/>
  <c r="K80" i="30"/>
  <c r="J80" i="30"/>
  <c r="H80" i="30"/>
  <c r="G80" i="30"/>
  <c r="F80" i="30"/>
  <c r="E80" i="30"/>
  <c r="D80" i="30"/>
  <c r="O79" i="30"/>
  <c r="L79" i="30"/>
  <c r="I79" i="30"/>
  <c r="F79" i="30"/>
  <c r="O78" i="30"/>
  <c r="L78" i="30"/>
  <c r="L77" i="30" s="1"/>
  <c r="I78" i="30"/>
  <c r="I77" i="30" s="1"/>
  <c r="F78" i="30"/>
  <c r="O77" i="30"/>
  <c r="N77" i="30"/>
  <c r="M77" i="30"/>
  <c r="K77" i="30"/>
  <c r="J77" i="30"/>
  <c r="J76" i="30" s="1"/>
  <c r="H77" i="30"/>
  <c r="G77" i="30"/>
  <c r="F77" i="30"/>
  <c r="E77" i="30"/>
  <c r="E76" i="30" s="1"/>
  <c r="D77" i="30"/>
  <c r="D76" i="30"/>
  <c r="O74" i="30"/>
  <c r="L74" i="30"/>
  <c r="I74" i="30"/>
  <c r="F74" i="30"/>
  <c r="O73" i="30"/>
  <c r="L73" i="30"/>
  <c r="I73" i="30"/>
  <c r="F73" i="30"/>
  <c r="O72" i="30"/>
  <c r="L72" i="30"/>
  <c r="I72" i="30"/>
  <c r="F72" i="30"/>
  <c r="O71" i="30"/>
  <c r="L71" i="30"/>
  <c r="I71" i="30"/>
  <c r="F71" i="30"/>
  <c r="O70" i="30"/>
  <c r="O69" i="30" s="1"/>
  <c r="L70" i="30"/>
  <c r="L69" i="30" s="1"/>
  <c r="I70" i="30"/>
  <c r="F70" i="30"/>
  <c r="N69" i="30"/>
  <c r="N67" i="30" s="1"/>
  <c r="M69" i="30"/>
  <c r="M67" i="30" s="1"/>
  <c r="K69" i="30"/>
  <c r="K67" i="30" s="1"/>
  <c r="J69" i="30"/>
  <c r="J67" i="30" s="1"/>
  <c r="H69" i="30"/>
  <c r="H67" i="30" s="1"/>
  <c r="G69" i="30"/>
  <c r="G67" i="30" s="1"/>
  <c r="E69" i="30"/>
  <c r="E67" i="30" s="1"/>
  <c r="D69" i="30"/>
  <c r="D67" i="30" s="1"/>
  <c r="O68" i="30"/>
  <c r="L68" i="30"/>
  <c r="I68" i="30"/>
  <c r="F68" i="30"/>
  <c r="O66" i="30"/>
  <c r="L66" i="30"/>
  <c r="I66" i="30"/>
  <c r="F66" i="30"/>
  <c r="O65" i="30"/>
  <c r="L65" i="30"/>
  <c r="I65" i="30"/>
  <c r="F65" i="30"/>
  <c r="O64" i="30"/>
  <c r="L64" i="30"/>
  <c r="I64" i="30"/>
  <c r="F64" i="30"/>
  <c r="O63" i="30"/>
  <c r="L63" i="30"/>
  <c r="I63" i="30"/>
  <c r="F63" i="30"/>
  <c r="O62" i="30"/>
  <c r="L62" i="30"/>
  <c r="I62" i="30"/>
  <c r="F62" i="30"/>
  <c r="O61" i="30"/>
  <c r="L61" i="30"/>
  <c r="I61" i="30"/>
  <c r="F61" i="30"/>
  <c r="O60" i="30"/>
  <c r="L60" i="30"/>
  <c r="I60" i="30"/>
  <c r="F60" i="30"/>
  <c r="O59" i="30"/>
  <c r="O58" i="30" s="1"/>
  <c r="L59" i="30"/>
  <c r="L58" i="30" s="1"/>
  <c r="I59" i="30"/>
  <c r="F59" i="30"/>
  <c r="F58" i="30" s="1"/>
  <c r="N58" i="30"/>
  <c r="M58" i="30"/>
  <c r="K58" i="30"/>
  <c r="J58" i="30"/>
  <c r="H58" i="30"/>
  <c r="G58" i="30"/>
  <c r="E58" i="30"/>
  <c r="D58" i="30"/>
  <c r="O57" i="30"/>
  <c r="L57" i="30"/>
  <c r="I57" i="30"/>
  <c r="F57" i="30"/>
  <c r="O56" i="30"/>
  <c r="L56" i="30"/>
  <c r="L55" i="30" s="1"/>
  <c r="I56" i="30"/>
  <c r="I55" i="30" s="1"/>
  <c r="F56" i="30"/>
  <c r="O55" i="30"/>
  <c r="N55" i="30"/>
  <c r="M55" i="30"/>
  <c r="K55" i="30"/>
  <c r="K54" i="30" s="1"/>
  <c r="J55" i="30"/>
  <c r="H55" i="30"/>
  <c r="G55" i="30"/>
  <c r="G54" i="30" s="1"/>
  <c r="F55" i="30"/>
  <c r="E55" i="30"/>
  <c r="E54" i="30" s="1"/>
  <c r="D55" i="30"/>
  <c r="M54" i="30"/>
  <c r="H54" i="30"/>
  <c r="O47" i="30"/>
  <c r="C47" i="30" s="1"/>
  <c r="O46" i="30"/>
  <c r="N45" i="30"/>
  <c r="M45" i="30"/>
  <c r="L44" i="30"/>
  <c r="L43" i="30" s="1"/>
  <c r="I44" i="30"/>
  <c r="I43" i="30" s="1"/>
  <c r="F44" i="30"/>
  <c r="K43" i="30"/>
  <c r="J43" i="30"/>
  <c r="H43" i="30"/>
  <c r="G43" i="30"/>
  <c r="F43" i="30"/>
  <c r="E43" i="30"/>
  <c r="D43" i="30"/>
  <c r="F42" i="30"/>
  <c r="F41" i="30" s="1"/>
  <c r="C41" i="30" s="1"/>
  <c r="C42" i="30"/>
  <c r="E41" i="30"/>
  <c r="D41" i="30"/>
  <c r="L40" i="30"/>
  <c r="C40" i="30"/>
  <c r="L39" i="30"/>
  <c r="C39" i="30" s="1"/>
  <c r="L38" i="30"/>
  <c r="C38" i="30"/>
  <c r="L37" i="30"/>
  <c r="C37" i="30" s="1"/>
  <c r="K36" i="30"/>
  <c r="J36" i="30"/>
  <c r="L35" i="30"/>
  <c r="C35" i="30" s="1"/>
  <c r="L34" i="30"/>
  <c r="C34" i="30"/>
  <c r="K33" i="30"/>
  <c r="J33" i="30"/>
  <c r="L32" i="30"/>
  <c r="L31" i="30" s="1"/>
  <c r="C31" i="30" s="1"/>
  <c r="K31" i="30"/>
  <c r="J31" i="30"/>
  <c r="L30" i="30"/>
  <c r="C30" i="30" s="1"/>
  <c r="L29" i="30"/>
  <c r="C29" i="30" s="1"/>
  <c r="L28" i="30"/>
  <c r="C28" i="30" s="1"/>
  <c r="K27" i="30"/>
  <c r="J27" i="30"/>
  <c r="F25" i="30"/>
  <c r="C25" i="30" s="1"/>
  <c r="I24" i="30"/>
  <c r="O23" i="30"/>
  <c r="L23" i="30"/>
  <c r="I23" i="30"/>
  <c r="F23" i="30"/>
  <c r="O22" i="30"/>
  <c r="O21" i="30" s="1"/>
  <c r="L22" i="30"/>
  <c r="L21" i="30" s="1"/>
  <c r="I22" i="30"/>
  <c r="F22" i="30"/>
  <c r="F21" i="30" s="1"/>
  <c r="N21" i="30"/>
  <c r="N20" i="30" s="1"/>
  <c r="M21" i="30"/>
  <c r="K21" i="30"/>
  <c r="K289" i="30" s="1"/>
  <c r="J21" i="30"/>
  <c r="J289" i="30" s="1"/>
  <c r="J288" i="30" s="1"/>
  <c r="I21" i="30"/>
  <c r="I20" i="30" s="1"/>
  <c r="H21" i="30"/>
  <c r="G21" i="30"/>
  <c r="E21" i="30"/>
  <c r="E289" i="30" s="1"/>
  <c r="D21" i="30"/>
  <c r="D289" i="30" s="1"/>
  <c r="D288" i="30" s="1"/>
  <c r="O45" i="30" l="1"/>
  <c r="L67" i="30"/>
  <c r="K187" i="30"/>
  <c r="C223" i="30"/>
  <c r="D204" i="30"/>
  <c r="E259" i="30"/>
  <c r="K259" i="30"/>
  <c r="C32" i="30"/>
  <c r="O54" i="30"/>
  <c r="C62" i="30"/>
  <c r="M76" i="30"/>
  <c r="L76" i="30"/>
  <c r="C124" i="30"/>
  <c r="I166" i="30"/>
  <c r="I165" i="30" s="1"/>
  <c r="C172" i="30"/>
  <c r="G187" i="30"/>
  <c r="C211" i="30"/>
  <c r="C57" i="30"/>
  <c r="H187" i="30"/>
  <c r="N187" i="30"/>
  <c r="O187" i="30"/>
  <c r="D270" i="30"/>
  <c r="D269" i="30" s="1"/>
  <c r="C74" i="30"/>
  <c r="J187" i="30"/>
  <c r="E270" i="30"/>
  <c r="K53" i="30"/>
  <c r="D195" i="30"/>
  <c r="C72" i="30"/>
  <c r="C104" i="30"/>
  <c r="C113" i="30"/>
  <c r="C133" i="30"/>
  <c r="C208" i="30"/>
  <c r="C255" i="30"/>
  <c r="C279" i="30"/>
  <c r="G20" i="30"/>
  <c r="C22" i="30"/>
  <c r="K26" i="30"/>
  <c r="J26" i="30"/>
  <c r="J20" i="30" s="1"/>
  <c r="D54" i="30"/>
  <c r="N54" i="30"/>
  <c r="N53" i="30" s="1"/>
  <c r="G76" i="30"/>
  <c r="O76" i="30"/>
  <c r="C85" i="30"/>
  <c r="C109" i="30"/>
  <c r="C129" i="30"/>
  <c r="C167" i="30"/>
  <c r="C168" i="30"/>
  <c r="K173" i="30"/>
  <c r="I174" i="30"/>
  <c r="I173" i="30" s="1"/>
  <c r="E174" i="30"/>
  <c r="E173" i="30" s="1"/>
  <c r="J174" i="30"/>
  <c r="J173" i="30" s="1"/>
  <c r="C180" i="30"/>
  <c r="D187" i="30"/>
  <c r="C203" i="30"/>
  <c r="E204" i="30"/>
  <c r="C215" i="30"/>
  <c r="C229" i="30"/>
  <c r="J231" i="30"/>
  <c r="N231" i="30"/>
  <c r="C263" i="30"/>
  <c r="E269" i="30"/>
  <c r="C66" i="30"/>
  <c r="C93" i="30"/>
  <c r="J130" i="30"/>
  <c r="C164" i="30"/>
  <c r="C207" i="30"/>
  <c r="C210" i="30"/>
  <c r="C241" i="30"/>
  <c r="L264" i="30"/>
  <c r="L259" i="30" s="1"/>
  <c r="M289" i="30"/>
  <c r="M288" i="30" s="1"/>
  <c r="L289" i="30"/>
  <c r="L36" i="30"/>
  <c r="C36" i="30" s="1"/>
  <c r="C44" i="30"/>
  <c r="H76" i="30"/>
  <c r="N76" i="30"/>
  <c r="O89" i="30"/>
  <c r="C105" i="30"/>
  <c r="C120" i="30"/>
  <c r="C153" i="30"/>
  <c r="C154" i="30"/>
  <c r="C155" i="30"/>
  <c r="C161" i="30"/>
  <c r="M174" i="30"/>
  <c r="M173" i="30" s="1"/>
  <c r="O196" i="30"/>
  <c r="L196" i="30"/>
  <c r="L205" i="30"/>
  <c r="C219" i="30"/>
  <c r="C220" i="30"/>
  <c r="C222" i="30"/>
  <c r="E231" i="30"/>
  <c r="E230" i="30" s="1"/>
  <c r="C262" i="30"/>
  <c r="C267" i="30"/>
  <c r="J270" i="30"/>
  <c r="J269" i="30" s="1"/>
  <c r="M270" i="30"/>
  <c r="M269" i="30" s="1"/>
  <c r="C291" i="30"/>
  <c r="M187" i="30"/>
  <c r="L270" i="30"/>
  <c r="L252" i="30"/>
  <c r="L251" i="30" s="1"/>
  <c r="E288" i="30"/>
  <c r="N289" i="30"/>
  <c r="N288" i="30" s="1"/>
  <c r="C23" i="30"/>
  <c r="G53" i="30"/>
  <c r="C61" i="30"/>
  <c r="C65" i="30"/>
  <c r="H53" i="30"/>
  <c r="M53" i="30"/>
  <c r="C71" i="30"/>
  <c r="D83" i="30"/>
  <c r="C98" i="30"/>
  <c r="C99" i="30"/>
  <c r="C114" i="30"/>
  <c r="O122" i="30"/>
  <c r="C122" i="30" s="1"/>
  <c r="L122" i="30"/>
  <c r="F128" i="30"/>
  <c r="C137" i="30"/>
  <c r="C148" i="30"/>
  <c r="O144" i="30"/>
  <c r="I151" i="30"/>
  <c r="C170" i="30"/>
  <c r="C171" i="30"/>
  <c r="C177" i="30"/>
  <c r="C183" i="30"/>
  <c r="C185" i="30"/>
  <c r="C199" i="30"/>
  <c r="M204" i="30"/>
  <c r="M195" i="30" s="1"/>
  <c r="C212" i="30"/>
  <c r="C214" i="30"/>
  <c r="C221" i="30"/>
  <c r="C224" i="30"/>
  <c r="C226" i="30"/>
  <c r="H231" i="30"/>
  <c r="L238" i="30"/>
  <c r="C245" i="30"/>
  <c r="C266" i="30"/>
  <c r="C293" i="30"/>
  <c r="C296" i="30"/>
  <c r="I136" i="30"/>
  <c r="E195" i="30"/>
  <c r="E194" i="30" s="1"/>
  <c r="K288" i="30"/>
  <c r="L27" i="30"/>
  <c r="C43" i="30"/>
  <c r="L54" i="30"/>
  <c r="L53" i="30" s="1"/>
  <c r="C60" i="30"/>
  <c r="C64" i="30"/>
  <c r="D53" i="30"/>
  <c r="O67" i="30"/>
  <c r="O53" i="30" s="1"/>
  <c r="F76" i="30"/>
  <c r="K76" i="30"/>
  <c r="C78" i="30"/>
  <c r="C79" i="30"/>
  <c r="K83" i="30"/>
  <c r="C88" i="30"/>
  <c r="C92" i="30"/>
  <c r="H83" i="30"/>
  <c r="M83" i="30"/>
  <c r="M75" i="30" s="1"/>
  <c r="I95" i="30"/>
  <c r="E83" i="30"/>
  <c r="C108" i="30"/>
  <c r="I112" i="30"/>
  <c r="C117" i="30"/>
  <c r="C121" i="30"/>
  <c r="C123" i="30"/>
  <c r="E130" i="30"/>
  <c r="C141" i="30"/>
  <c r="C150" i="30"/>
  <c r="C157" i="30"/>
  <c r="C162" i="30"/>
  <c r="C163" i="30"/>
  <c r="C176" i="30"/>
  <c r="O174" i="30"/>
  <c r="O173" i="30" s="1"/>
  <c r="C200" i="30"/>
  <c r="C213" i="30"/>
  <c r="C225" i="30"/>
  <c r="M231" i="30"/>
  <c r="M230" i="30" s="1"/>
  <c r="K231" i="30"/>
  <c r="K230" i="30" s="1"/>
  <c r="D231" i="30"/>
  <c r="D230" i="30" s="1"/>
  <c r="C249" i="30"/>
  <c r="C258" i="30"/>
  <c r="H259" i="30"/>
  <c r="C268" i="30"/>
  <c r="C278" i="30"/>
  <c r="L290" i="30"/>
  <c r="L288" i="30" s="1"/>
  <c r="O112" i="30"/>
  <c r="E20" i="30"/>
  <c r="M20" i="30"/>
  <c r="H289" i="30"/>
  <c r="H288" i="30" s="1"/>
  <c r="L33" i="30"/>
  <c r="C33" i="30" s="1"/>
  <c r="C46" i="30"/>
  <c r="J54" i="30"/>
  <c r="J53" i="30" s="1"/>
  <c r="C63" i="30"/>
  <c r="E53" i="30"/>
  <c r="F69" i="30"/>
  <c r="C73" i="30"/>
  <c r="I89" i="30"/>
  <c r="C94" i="30"/>
  <c r="C101" i="30"/>
  <c r="I103" i="30"/>
  <c r="C110" i="30"/>
  <c r="C111" i="30"/>
  <c r="C118" i="30"/>
  <c r="I131" i="30"/>
  <c r="K130" i="30"/>
  <c r="C140" i="30"/>
  <c r="N130" i="30"/>
  <c r="C145" i="30"/>
  <c r="F151" i="30"/>
  <c r="C156" i="30"/>
  <c r="O166" i="30"/>
  <c r="O165" i="30" s="1"/>
  <c r="L166" i="30"/>
  <c r="L165" i="30" s="1"/>
  <c r="G173" i="30"/>
  <c r="C181" i="30"/>
  <c r="H195" i="30"/>
  <c r="C201" i="30"/>
  <c r="C218" i="30"/>
  <c r="G204" i="30"/>
  <c r="G195" i="30" s="1"/>
  <c r="K204" i="30"/>
  <c r="K195" i="30" s="1"/>
  <c r="C227" i="30"/>
  <c r="C232" i="30"/>
  <c r="L246" i="30"/>
  <c r="C257" i="30"/>
  <c r="N259" i="30"/>
  <c r="N230" i="30" s="1"/>
  <c r="O260" i="30"/>
  <c r="C274" i="30"/>
  <c r="C280" i="30"/>
  <c r="O290" i="30"/>
  <c r="O289" i="30"/>
  <c r="O288" i="30" s="1"/>
  <c r="O20" i="30"/>
  <c r="F289" i="30"/>
  <c r="C21" i="30"/>
  <c r="F67" i="30"/>
  <c r="C128" i="30"/>
  <c r="C27" i="30"/>
  <c r="K20" i="30"/>
  <c r="C45" i="30"/>
  <c r="F54" i="30"/>
  <c r="C70" i="30"/>
  <c r="C86" i="30"/>
  <c r="I84" i="30"/>
  <c r="I216" i="30"/>
  <c r="C217" i="30"/>
  <c r="F270" i="30"/>
  <c r="I276" i="30"/>
  <c r="C276" i="30" s="1"/>
  <c r="C277" i="30"/>
  <c r="C285" i="30"/>
  <c r="I283" i="30"/>
  <c r="I289" i="30" s="1"/>
  <c r="I288" i="30" s="1"/>
  <c r="C55" i="30"/>
  <c r="C59" i="30"/>
  <c r="I69" i="30"/>
  <c r="I67" i="30" s="1"/>
  <c r="O103" i="30"/>
  <c r="C115" i="30"/>
  <c r="F112" i="30"/>
  <c r="C119" i="30"/>
  <c r="F116" i="30"/>
  <c r="C116" i="30" s="1"/>
  <c r="I160" i="30"/>
  <c r="L175" i="30"/>
  <c r="L179" i="30"/>
  <c r="C56" i="30"/>
  <c r="I58" i="30"/>
  <c r="C58" i="30" s="1"/>
  <c r="C68" i="30"/>
  <c r="C82" i="30"/>
  <c r="I80" i="30"/>
  <c r="C80" i="30" s="1"/>
  <c r="G83" i="30"/>
  <c r="L84" i="30"/>
  <c r="J83" i="30"/>
  <c r="L103" i="30"/>
  <c r="F103" i="30"/>
  <c r="C125" i="30"/>
  <c r="H130" i="30"/>
  <c r="L131" i="30"/>
  <c r="C131" i="30"/>
  <c r="G130" i="30"/>
  <c r="L136" i="30"/>
  <c r="L144" i="30"/>
  <c r="F165" i="30"/>
  <c r="C165" i="30" s="1"/>
  <c r="F173" i="30"/>
  <c r="C178" i="30"/>
  <c r="C182" i="30"/>
  <c r="L184" i="30"/>
  <c r="C184" i="30" s="1"/>
  <c r="C190" i="30"/>
  <c r="F188" i="30"/>
  <c r="I192" i="30"/>
  <c r="I191" i="30" s="1"/>
  <c r="C193" i="30"/>
  <c r="C202" i="30"/>
  <c r="F196" i="30"/>
  <c r="G230" i="30"/>
  <c r="G194" i="30" s="1"/>
  <c r="J259" i="30"/>
  <c r="F264" i="30"/>
  <c r="I264" i="30"/>
  <c r="C265" i="30"/>
  <c r="J230" i="30"/>
  <c r="C254" i="30"/>
  <c r="F252" i="30"/>
  <c r="C298" i="30"/>
  <c r="C77" i="30"/>
  <c r="N83" i="30"/>
  <c r="C175" i="30"/>
  <c r="C179" i="30"/>
  <c r="C209" i="30"/>
  <c r="I205" i="30"/>
  <c r="O270" i="30"/>
  <c r="O269" i="30" s="1"/>
  <c r="I272" i="30"/>
  <c r="I270" i="30" s="1"/>
  <c r="I269" i="30" s="1"/>
  <c r="C273" i="30"/>
  <c r="C297" i="30"/>
  <c r="H20" i="30"/>
  <c r="G289" i="30"/>
  <c r="G288" i="30" s="1"/>
  <c r="C87" i="30"/>
  <c r="F84" i="30"/>
  <c r="F89" i="30"/>
  <c r="C90" i="30"/>
  <c r="C91" i="30"/>
  <c r="C96" i="30"/>
  <c r="O95" i="30"/>
  <c r="C95" i="30" s="1"/>
  <c r="C102" i="30"/>
  <c r="C106" i="30"/>
  <c r="C107" i="30"/>
  <c r="C126" i="30"/>
  <c r="C127" i="30"/>
  <c r="D130" i="30"/>
  <c r="C134" i="30"/>
  <c r="C135" i="30"/>
  <c r="C138" i="30"/>
  <c r="C139" i="30"/>
  <c r="F136" i="30"/>
  <c r="C142" i="30"/>
  <c r="C143" i="30"/>
  <c r="C146" i="30"/>
  <c r="C147" i="30"/>
  <c r="F144" i="30"/>
  <c r="C144" i="30" s="1"/>
  <c r="C152" i="30"/>
  <c r="O151" i="30"/>
  <c r="O130" i="30" s="1"/>
  <c r="C158" i="30"/>
  <c r="C159" i="30"/>
  <c r="L160" i="30"/>
  <c r="C169" i="30"/>
  <c r="C186" i="30"/>
  <c r="I188" i="30"/>
  <c r="I187" i="30" s="1"/>
  <c r="C189" i="30"/>
  <c r="J195" i="30"/>
  <c r="D194" i="30"/>
  <c r="O252" i="30"/>
  <c r="O251" i="30" s="1"/>
  <c r="I196" i="30"/>
  <c r="C197" i="30"/>
  <c r="L216" i="30"/>
  <c r="L204" i="30" s="1"/>
  <c r="L195" i="30" s="1"/>
  <c r="C237" i="30"/>
  <c r="I235" i="30"/>
  <c r="I231" i="30" s="1"/>
  <c r="O238" i="30"/>
  <c r="O231" i="30" s="1"/>
  <c r="C248" i="30"/>
  <c r="C250" i="30"/>
  <c r="F246" i="30"/>
  <c r="C246" i="30" s="1"/>
  <c r="I252" i="30"/>
  <c r="I251" i="30" s="1"/>
  <c r="C253" i="30"/>
  <c r="C256" i="30"/>
  <c r="F259" i="30"/>
  <c r="C282" i="30"/>
  <c r="F281" i="30"/>
  <c r="C281" i="30" s="1"/>
  <c r="F191" i="30"/>
  <c r="C191" i="30" s="1"/>
  <c r="C192" i="30"/>
  <c r="C198" i="30"/>
  <c r="C206" i="30"/>
  <c r="F205" i="30"/>
  <c r="O205" i="30"/>
  <c r="O216" i="30"/>
  <c r="C234" i="30"/>
  <c r="F233" i="30"/>
  <c r="C240" i="30"/>
  <c r="C242" i="30"/>
  <c r="F238" i="30"/>
  <c r="I260" i="30"/>
  <c r="C261" i="30"/>
  <c r="O264" i="30"/>
  <c r="L269" i="30"/>
  <c r="N270" i="30"/>
  <c r="N269" i="30" s="1"/>
  <c r="C292" i="30"/>
  <c r="C294" i="30"/>
  <c r="F290" i="30"/>
  <c r="C290" i="30" s="1"/>
  <c r="C228" i="30"/>
  <c r="C236" i="30"/>
  <c r="C284" i="30"/>
  <c r="L231" i="30" l="1"/>
  <c r="M286" i="30"/>
  <c r="C151" i="30"/>
  <c r="L230" i="30"/>
  <c r="O259" i="30"/>
  <c r="C89" i="30"/>
  <c r="C112" i="30"/>
  <c r="C216" i="30"/>
  <c r="L26" i="30"/>
  <c r="L20" i="30" s="1"/>
  <c r="G75" i="30"/>
  <c r="J194" i="30"/>
  <c r="D75" i="30"/>
  <c r="D286" i="30" s="1"/>
  <c r="H75" i="30"/>
  <c r="J75" i="30"/>
  <c r="J286" i="30" s="1"/>
  <c r="M194" i="30"/>
  <c r="D52" i="30"/>
  <c r="D51" i="30" s="1"/>
  <c r="D50" i="30" s="1"/>
  <c r="N75" i="30"/>
  <c r="N52" i="30" s="1"/>
  <c r="C166" i="30"/>
  <c r="C103" i="30"/>
  <c r="I83" i="30"/>
  <c r="K194" i="30"/>
  <c r="E75" i="30"/>
  <c r="E286" i="30" s="1"/>
  <c r="H230" i="30"/>
  <c r="H286" i="30" s="1"/>
  <c r="C238" i="30"/>
  <c r="K75" i="30"/>
  <c r="M52" i="30"/>
  <c r="G52" i="30"/>
  <c r="G51" i="30" s="1"/>
  <c r="G286" i="30"/>
  <c r="N286" i="30"/>
  <c r="L194" i="30"/>
  <c r="J52" i="30"/>
  <c r="D24" i="30"/>
  <c r="C283" i="30"/>
  <c r="L130" i="30"/>
  <c r="C160" i="30"/>
  <c r="C272" i="30"/>
  <c r="H52" i="30"/>
  <c r="I130" i="30"/>
  <c r="C69" i="30"/>
  <c r="I259" i="30"/>
  <c r="I230" i="30" s="1"/>
  <c r="F231" i="30"/>
  <c r="C233" i="30"/>
  <c r="O204" i="30"/>
  <c r="O195" i="30" s="1"/>
  <c r="C136" i="30"/>
  <c r="F130" i="30"/>
  <c r="F83" i="30"/>
  <c r="C84" i="30"/>
  <c r="C235" i="30"/>
  <c r="O83" i="30"/>
  <c r="O75" i="30" s="1"/>
  <c r="O52" i="30" s="1"/>
  <c r="F288" i="30"/>
  <c r="C288" i="30" s="1"/>
  <c r="C196" i="30"/>
  <c r="C270" i="30"/>
  <c r="F269" i="30"/>
  <c r="I54" i="30"/>
  <c r="I53" i="30" s="1"/>
  <c r="C259" i="30"/>
  <c r="F187" i="30"/>
  <c r="C187" i="30" s="1"/>
  <c r="C188" i="30"/>
  <c r="C67" i="30"/>
  <c r="O230" i="30"/>
  <c r="F251" i="30"/>
  <c r="C251" i="30" s="1"/>
  <c r="C252" i="30"/>
  <c r="C264" i="30"/>
  <c r="N194" i="30"/>
  <c r="N51" i="30" s="1"/>
  <c r="C26" i="30"/>
  <c r="C205" i="30"/>
  <c r="F204" i="30"/>
  <c r="C260" i="30"/>
  <c r="I204" i="30"/>
  <c r="I195" i="30" s="1"/>
  <c r="L83" i="30"/>
  <c r="L174" i="30"/>
  <c r="I76" i="30"/>
  <c r="F53" i="30"/>
  <c r="C289" i="30"/>
  <c r="E52" i="30" l="1"/>
  <c r="E51" i="30" s="1"/>
  <c r="E287" i="30" s="1"/>
  <c r="J51" i="30"/>
  <c r="L75" i="30"/>
  <c r="M51" i="30"/>
  <c r="M50" i="30" s="1"/>
  <c r="O286" i="30"/>
  <c r="C204" i="30"/>
  <c r="M287" i="30"/>
  <c r="K286" i="30"/>
  <c r="K52" i="30"/>
  <c r="K51" i="30" s="1"/>
  <c r="H194" i="30"/>
  <c r="H51" i="30" s="1"/>
  <c r="N50" i="30"/>
  <c r="N287" i="30"/>
  <c r="O194" i="30"/>
  <c r="O51" i="30" s="1"/>
  <c r="F24" i="30"/>
  <c r="D20" i="30"/>
  <c r="I194" i="30"/>
  <c r="C53" i="30"/>
  <c r="C83" i="30"/>
  <c r="F75" i="30"/>
  <c r="D287" i="30"/>
  <c r="C54" i="30"/>
  <c r="E50" i="30"/>
  <c r="C130" i="30"/>
  <c r="F230" i="30"/>
  <c r="C230" i="30" s="1"/>
  <c r="C231" i="30"/>
  <c r="J50" i="30"/>
  <c r="J287" i="30"/>
  <c r="G287" i="30"/>
  <c r="G50" i="30"/>
  <c r="L173" i="30"/>
  <c r="C174" i="30"/>
  <c r="C269" i="30"/>
  <c r="F195" i="30"/>
  <c r="I75" i="30"/>
  <c r="I286" i="30" s="1"/>
  <c r="C76" i="30"/>
  <c r="I52" i="30"/>
  <c r="H287" i="30" l="1"/>
  <c r="H50" i="30"/>
  <c r="K50" i="30"/>
  <c r="K287" i="30"/>
  <c r="L286" i="30"/>
  <c r="C173" i="30"/>
  <c r="I51" i="30"/>
  <c r="C75" i="30"/>
  <c r="F194" i="30"/>
  <c r="C194" i="30" s="1"/>
  <c r="C195" i="30"/>
  <c r="F286" i="30"/>
  <c r="L52" i="30"/>
  <c r="L51" i="30" s="1"/>
  <c r="O50" i="30"/>
  <c r="O287" i="30"/>
  <c r="F52" i="30"/>
  <c r="C24" i="30"/>
  <c r="F20" i="30"/>
  <c r="C20" i="30" s="1"/>
  <c r="L50" i="30" l="1"/>
  <c r="L287" i="30"/>
  <c r="F51" i="30"/>
  <c r="C52" i="30"/>
  <c r="C286" i="30"/>
  <c r="I287" i="30"/>
  <c r="I50" i="30"/>
  <c r="F287" i="30" l="1"/>
  <c r="C287" i="30" s="1"/>
  <c r="F50" i="30"/>
  <c r="C50" i="30" s="1"/>
  <c r="C51" i="30"/>
  <c r="J40" i="28" l="1"/>
  <c r="J23" i="28"/>
  <c r="G70" i="28"/>
  <c r="G65" i="28"/>
  <c r="G57" i="28"/>
  <c r="O298" i="28"/>
  <c r="L298" i="28"/>
  <c r="I298" i="28"/>
  <c r="F298" i="28"/>
  <c r="O297" i="28"/>
  <c r="L297" i="28"/>
  <c r="I297" i="28"/>
  <c r="F297" i="28"/>
  <c r="O296" i="28"/>
  <c r="L296" i="28"/>
  <c r="I296" i="28"/>
  <c r="F296" i="28"/>
  <c r="O295" i="28"/>
  <c r="L295" i="28"/>
  <c r="I295" i="28"/>
  <c r="F295" i="28"/>
  <c r="O294" i="28"/>
  <c r="L294" i="28"/>
  <c r="I294" i="28"/>
  <c r="F294" i="28"/>
  <c r="O293" i="28"/>
  <c r="L293" i="28"/>
  <c r="I293" i="28"/>
  <c r="F293" i="28"/>
  <c r="O292" i="28"/>
  <c r="L292" i="28"/>
  <c r="I292" i="28"/>
  <c r="F292" i="28"/>
  <c r="O291" i="28"/>
  <c r="O290" i="28" s="1"/>
  <c r="L291" i="28"/>
  <c r="I291" i="28"/>
  <c r="I290" i="28" s="1"/>
  <c r="F291" i="28"/>
  <c r="N290" i="28"/>
  <c r="M290" i="28"/>
  <c r="K290" i="28"/>
  <c r="J290" i="28"/>
  <c r="H290" i="28"/>
  <c r="G290" i="28"/>
  <c r="E290" i="28"/>
  <c r="D290" i="28"/>
  <c r="O285" i="28"/>
  <c r="L285" i="28"/>
  <c r="I285" i="28"/>
  <c r="F285" i="28"/>
  <c r="O284" i="28"/>
  <c r="O283" i="28" s="1"/>
  <c r="L284" i="28"/>
  <c r="L283" i="28" s="1"/>
  <c r="I284" i="28"/>
  <c r="F284" i="28"/>
  <c r="F283" i="28" s="1"/>
  <c r="N283" i="28"/>
  <c r="M283" i="28"/>
  <c r="K283" i="28"/>
  <c r="J283" i="28"/>
  <c r="H283" i="28"/>
  <c r="G283" i="28"/>
  <c r="E283" i="28"/>
  <c r="D283" i="28"/>
  <c r="O282" i="28"/>
  <c r="O281" i="28" s="1"/>
  <c r="L282" i="28"/>
  <c r="L281" i="28" s="1"/>
  <c r="I282" i="28"/>
  <c r="I281" i="28" s="1"/>
  <c r="F282" i="28"/>
  <c r="N281" i="28"/>
  <c r="M281" i="28"/>
  <c r="K281" i="28"/>
  <c r="J281" i="28"/>
  <c r="H281" i="28"/>
  <c r="G281" i="28"/>
  <c r="E281" i="28"/>
  <c r="D281" i="28"/>
  <c r="O280" i="28"/>
  <c r="L280" i="28"/>
  <c r="I280" i="28"/>
  <c r="F280" i="28"/>
  <c r="O279" i="28"/>
  <c r="L279" i="28"/>
  <c r="I279" i="28"/>
  <c r="F279" i="28"/>
  <c r="O278" i="28"/>
  <c r="L278" i="28"/>
  <c r="I278" i="28"/>
  <c r="F278" i="28"/>
  <c r="O277" i="28"/>
  <c r="O276" i="28" s="1"/>
  <c r="L277" i="28"/>
  <c r="I277" i="28"/>
  <c r="F277" i="28"/>
  <c r="N276" i="28"/>
  <c r="M276" i="28"/>
  <c r="K276" i="28"/>
  <c r="J276" i="28"/>
  <c r="H276" i="28"/>
  <c r="G276" i="28"/>
  <c r="E276" i="28"/>
  <c r="D276" i="28"/>
  <c r="O275" i="28"/>
  <c r="L275" i="28"/>
  <c r="I275" i="28"/>
  <c r="F275" i="28"/>
  <c r="O274" i="28"/>
  <c r="L274" i="28"/>
  <c r="I274" i="28"/>
  <c r="F274" i="28"/>
  <c r="O273" i="28"/>
  <c r="O272" i="28" s="1"/>
  <c r="L273" i="28"/>
  <c r="L272" i="28" s="1"/>
  <c r="I273" i="28"/>
  <c r="F273" i="28"/>
  <c r="F272" i="28" s="1"/>
  <c r="N272" i="28"/>
  <c r="M272" i="28"/>
  <c r="M270" i="28" s="1"/>
  <c r="K272" i="28"/>
  <c r="K270" i="28" s="1"/>
  <c r="K269" i="28" s="1"/>
  <c r="J272" i="28"/>
  <c r="H272" i="28"/>
  <c r="H270" i="28" s="1"/>
  <c r="H269" i="28" s="1"/>
  <c r="G272" i="28"/>
  <c r="E272" i="28"/>
  <c r="D272" i="28"/>
  <c r="D270" i="28" s="1"/>
  <c r="D269" i="28" s="1"/>
  <c r="O271" i="28"/>
  <c r="L271" i="28"/>
  <c r="I271" i="28"/>
  <c r="F271" i="28"/>
  <c r="O268" i="28"/>
  <c r="L268" i="28"/>
  <c r="I268" i="28"/>
  <c r="F268" i="28"/>
  <c r="O267" i="28"/>
  <c r="L267" i="28"/>
  <c r="I267" i="28"/>
  <c r="F267" i="28"/>
  <c r="O266" i="28"/>
  <c r="L266" i="28"/>
  <c r="I266" i="28"/>
  <c r="F266" i="28"/>
  <c r="O265" i="28"/>
  <c r="L265" i="28"/>
  <c r="I265" i="28"/>
  <c r="F265" i="28"/>
  <c r="N264" i="28"/>
  <c r="M264" i="28"/>
  <c r="K264" i="28"/>
  <c r="J264" i="28"/>
  <c r="H264" i="28"/>
  <c r="G264" i="28"/>
  <c r="E264" i="28"/>
  <c r="D264" i="28"/>
  <c r="O263" i="28"/>
  <c r="L263" i="28"/>
  <c r="I263" i="28"/>
  <c r="F263" i="28"/>
  <c r="O262" i="28"/>
  <c r="L262" i="28"/>
  <c r="I262" i="28"/>
  <c r="F262" i="28"/>
  <c r="O261" i="28"/>
  <c r="L261" i="28"/>
  <c r="L260" i="28" s="1"/>
  <c r="I261" i="28"/>
  <c r="F261" i="28"/>
  <c r="F260" i="28" s="1"/>
  <c r="N260" i="28"/>
  <c r="M260" i="28"/>
  <c r="M259" i="28" s="1"/>
  <c r="K260" i="28"/>
  <c r="J260" i="28"/>
  <c r="H260" i="28"/>
  <c r="G260" i="28"/>
  <c r="G259" i="28" s="1"/>
  <c r="E260" i="28"/>
  <c r="D260" i="28"/>
  <c r="O258" i="28"/>
  <c r="L258" i="28"/>
  <c r="I258" i="28"/>
  <c r="F258" i="28"/>
  <c r="O257" i="28"/>
  <c r="L257" i="28"/>
  <c r="I257" i="28"/>
  <c r="F257" i="28"/>
  <c r="O256" i="28"/>
  <c r="L256" i="28"/>
  <c r="I256" i="28"/>
  <c r="F256" i="28"/>
  <c r="O255" i="28"/>
  <c r="L255" i="28"/>
  <c r="I255" i="28"/>
  <c r="F255" i="28"/>
  <c r="O254" i="28"/>
  <c r="L254" i="28"/>
  <c r="I254" i="28"/>
  <c r="F254" i="28"/>
  <c r="O253" i="28"/>
  <c r="O252" i="28" s="1"/>
  <c r="O251" i="28" s="1"/>
  <c r="L253" i="28"/>
  <c r="I253" i="28"/>
  <c r="F253" i="28"/>
  <c r="N252" i="28"/>
  <c r="N251" i="28" s="1"/>
  <c r="M252" i="28"/>
  <c r="K252" i="28"/>
  <c r="J252" i="28"/>
  <c r="J251" i="28" s="1"/>
  <c r="H252" i="28"/>
  <c r="H251" i="28" s="1"/>
  <c r="G252" i="28"/>
  <c r="G251" i="28" s="1"/>
  <c r="F252" i="28"/>
  <c r="E252" i="28"/>
  <c r="D252" i="28"/>
  <c r="D251" i="28" s="1"/>
  <c r="M251" i="28"/>
  <c r="K251" i="28"/>
  <c r="E251" i="28"/>
  <c r="O250" i="28"/>
  <c r="L250" i="28"/>
  <c r="I250" i="28"/>
  <c r="F250" i="28"/>
  <c r="O249" i="28"/>
  <c r="L249" i="28"/>
  <c r="I249" i="28"/>
  <c r="F249" i="28"/>
  <c r="O248" i="28"/>
  <c r="L248" i="28"/>
  <c r="I248" i="28"/>
  <c r="F248" i="28"/>
  <c r="O247" i="28"/>
  <c r="O246" i="28" s="1"/>
  <c r="L247" i="28"/>
  <c r="I247" i="28"/>
  <c r="I246" i="28" s="1"/>
  <c r="F247" i="28"/>
  <c r="N246" i="28"/>
  <c r="M246" i="28"/>
  <c r="K246" i="28"/>
  <c r="J246" i="28"/>
  <c r="H246" i="28"/>
  <c r="G246" i="28"/>
  <c r="E246" i="28"/>
  <c r="D246" i="28"/>
  <c r="O245" i="28"/>
  <c r="L245" i="28"/>
  <c r="I245" i="28"/>
  <c r="F245" i="28"/>
  <c r="O244" i="28"/>
  <c r="L244" i="28"/>
  <c r="I244" i="28"/>
  <c r="F244" i="28"/>
  <c r="O243" i="28"/>
  <c r="L243" i="28"/>
  <c r="I243" i="28"/>
  <c r="F243" i="28"/>
  <c r="O242" i="28"/>
  <c r="L242" i="28"/>
  <c r="I242" i="28"/>
  <c r="F242" i="28"/>
  <c r="O241" i="28"/>
  <c r="L241" i="28"/>
  <c r="I241" i="28"/>
  <c r="F241" i="28"/>
  <c r="O240" i="28"/>
  <c r="L240" i="28"/>
  <c r="I240" i="28"/>
  <c r="F240" i="28"/>
  <c r="O239" i="28"/>
  <c r="L239" i="28"/>
  <c r="L238" i="28" s="1"/>
  <c r="I239" i="28"/>
  <c r="F239" i="28"/>
  <c r="N238" i="28"/>
  <c r="M238" i="28"/>
  <c r="K238" i="28"/>
  <c r="J238" i="28"/>
  <c r="H238" i="28"/>
  <c r="G238" i="28"/>
  <c r="E238" i="28"/>
  <c r="D238" i="28"/>
  <c r="O237" i="28"/>
  <c r="L237" i="28"/>
  <c r="I237" i="28"/>
  <c r="F237" i="28"/>
  <c r="O236" i="28"/>
  <c r="O235" i="28" s="1"/>
  <c r="L236" i="28"/>
  <c r="L235" i="28" s="1"/>
  <c r="I236" i="28"/>
  <c r="F236" i="28"/>
  <c r="N235" i="28"/>
  <c r="M235" i="28"/>
  <c r="K235" i="28"/>
  <c r="J235" i="28"/>
  <c r="H235" i="28"/>
  <c r="G235" i="28"/>
  <c r="F235" i="28"/>
  <c r="E235" i="28"/>
  <c r="D235" i="28"/>
  <c r="O234" i="28"/>
  <c r="L234" i="28"/>
  <c r="L233" i="28" s="1"/>
  <c r="I234" i="28"/>
  <c r="I233" i="28" s="1"/>
  <c r="F234" i="28"/>
  <c r="O233" i="28"/>
  <c r="N233" i="28"/>
  <c r="M233" i="28"/>
  <c r="K233" i="28"/>
  <c r="J233" i="28"/>
  <c r="H233" i="28"/>
  <c r="G233" i="28"/>
  <c r="E233" i="28"/>
  <c r="D233" i="28"/>
  <c r="O232" i="28"/>
  <c r="L232" i="28"/>
  <c r="I232" i="28"/>
  <c r="F232" i="28"/>
  <c r="O229" i="28"/>
  <c r="L229" i="28"/>
  <c r="I229" i="28"/>
  <c r="F229" i="28"/>
  <c r="O228" i="28"/>
  <c r="O227" i="28" s="1"/>
  <c r="L228" i="28"/>
  <c r="L227" i="28" s="1"/>
  <c r="I228" i="28"/>
  <c r="I227" i="28" s="1"/>
  <c r="F228" i="28"/>
  <c r="F227" i="28" s="1"/>
  <c r="N227" i="28"/>
  <c r="M227" i="28"/>
  <c r="K227" i="28"/>
  <c r="J227" i="28"/>
  <c r="H227" i="28"/>
  <c r="G227" i="28"/>
  <c r="E227" i="28"/>
  <c r="D227" i="28"/>
  <c r="O226" i="28"/>
  <c r="L226" i="28"/>
  <c r="I226" i="28"/>
  <c r="F226" i="28"/>
  <c r="O225" i="28"/>
  <c r="L225" i="28"/>
  <c r="I225" i="28"/>
  <c r="F225" i="28"/>
  <c r="O224" i="28"/>
  <c r="L224" i="28"/>
  <c r="I224" i="28"/>
  <c r="F224" i="28"/>
  <c r="O223" i="28"/>
  <c r="L223" i="28"/>
  <c r="I223" i="28"/>
  <c r="F223" i="28"/>
  <c r="O222" i="28"/>
  <c r="L222" i="28"/>
  <c r="I222" i="28"/>
  <c r="F222" i="28"/>
  <c r="O221" i="28"/>
  <c r="L221" i="28"/>
  <c r="I221" i="28"/>
  <c r="F221" i="28"/>
  <c r="O220" i="28"/>
  <c r="L220" i="28"/>
  <c r="I220" i="28"/>
  <c r="F220" i="28"/>
  <c r="O219" i="28"/>
  <c r="L219" i="28"/>
  <c r="I219" i="28"/>
  <c r="F219" i="28"/>
  <c r="O218" i="28"/>
  <c r="L218" i="28"/>
  <c r="I218" i="28"/>
  <c r="F218" i="28"/>
  <c r="O217" i="28"/>
  <c r="L217" i="28"/>
  <c r="I217" i="28"/>
  <c r="F217" i="28"/>
  <c r="N216" i="28"/>
  <c r="M216" i="28"/>
  <c r="K216" i="28"/>
  <c r="J216" i="28"/>
  <c r="H216" i="28"/>
  <c r="G216" i="28"/>
  <c r="E216" i="28"/>
  <c r="D216" i="28"/>
  <c r="O215" i="28"/>
  <c r="L215" i="28"/>
  <c r="I215" i="28"/>
  <c r="F215" i="28"/>
  <c r="O214" i="28"/>
  <c r="L214" i="28"/>
  <c r="I214" i="28"/>
  <c r="F214" i="28"/>
  <c r="O213" i="28"/>
  <c r="L213" i="28"/>
  <c r="I213" i="28"/>
  <c r="F213" i="28"/>
  <c r="O212" i="28"/>
  <c r="L212" i="28"/>
  <c r="I212" i="28"/>
  <c r="F212" i="28"/>
  <c r="O211" i="28"/>
  <c r="L211" i="28"/>
  <c r="I211" i="28"/>
  <c r="F211" i="28"/>
  <c r="O210" i="28"/>
  <c r="L210" i="28"/>
  <c r="I210" i="28"/>
  <c r="F210" i="28"/>
  <c r="O209" i="28"/>
  <c r="L209" i="28"/>
  <c r="I209" i="28"/>
  <c r="F209" i="28"/>
  <c r="O208" i="28"/>
  <c r="L208" i="28"/>
  <c r="I208" i="28"/>
  <c r="F208" i="28"/>
  <c r="O207" i="28"/>
  <c r="L207" i="28"/>
  <c r="I207" i="28"/>
  <c r="F207" i="28"/>
  <c r="O206" i="28"/>
  <c r="L206" i="28"/>
  <c r="I206" i="28"/>
  <c r="F206" i="28"/>
  <c r="N205" i="28"/>
  <c r="M205" i="28"/>
  <c r="K205" i="28"/>
  <c r="J205" i="28"/>
  <c r="H205" i="28"/>
  <c r="G205" i="28"/>
  <c r="E205" i="28"/>
  <c r="D205" i="28"/>
  <c r="O203" i="28"/>
  <c r="L203" i="28"/>
  <c r="I203" i="28"/>
  <c r="F203" i="28"/>
  <c r="O202" i="28"/>
  <c r="L202" i="28"/>
  <c r="I202" i="28"/>
  <c r="F202" i="28"/>
  <c r="O201" i="28"/>
  <c r="L201" i="28"/>
  <c r="I201" i="28"/>
  <c r="F201" i="28"/>
  <c r="O200" i="28"/>
  <c r="L200" i="28"/>
  <c r="I200" i="28"/>
  <c r="F200" i="28"/>
  <c r="O199" i="28"/>
  <c r="O198" i="28" s="1"/>
  <c r="L199" i="28"/>
  <c r="I199" i="28"/>
  <c r="I198" i="28" s="1"/>
  <c r="F199" i="28"/>
  <c r="F198" i="28" s="1"/>
  <c r="N198" i="28"/>
  <c r="N196" i="28" s="1"/>
  <c r="M198" i="28"/>
  <c r="M196" i="28" s="1"/>
  <c r="K198" i="28"/>
  <c r="K196" i="28" s="1"/>
  <c r="J198" i="28"/>
  <c r="H198" i="28"/>
  <c r="H196" i="28" s="1"/>
  <c r="G198" i="28"/>
  <c r="G196" i="28" s="1"/>
  <c r="E198" i="28"/>
  <c r="E196" i="28" s="1"/>
  <c r="D198" i="28"/>
  <c r="D196" i="28" s="1"/>
  <c r="O197" i="28"/>
  <c r="L197" i="28"/>
  <c r="I197" i="28"/>
  <c r="F197" i="28"/>
  <c r="J196" i="28"/>
  <c r="O193" i="28"/>
  <c r="L193" i="28"/>
  <c r="L192" i="28" s="1"/>
  <c r="L191" i="28" s="1"/>
  <c r="I193" i="28"/>
  <c r="F193" i="28"/>
  <c r="O192" i="28"/>
  <c r="O191" i="28" s="1"/>
  <c r="N192" i="28"/>
  <c r="N191" i="28" s="1"/>
  <c r="M192" i="28"/>
  <c r="M191" i="28" s="1"/>
  <c r="K192" i="28"/>
  <c r="K191" i="28" s="1"/>
  <c r="J192" i="28"/>
  <c r="J191" i="28" s="1"/>
  <c r="H192" i="28"/>
  <c r="H191" i="28" s="1"/>
  <c r="G192" i="28"/>
  <c r="F192" i="28"/>
  <c r="E192" i="28"/>
  <c r="E191" i="28" s="1"/>
  <c r="D192" i="28"/>
  <c r="D191" i="28" s="1"/>
  <c r="G191" i="28"/>
  <c r="O190" i="28"/>
  <c r="L190" i="28"/>
  <c r="I190" i="28"/>
  <c r="F190" i="28"/>
  <c r="O189" i="28"/>
  <c r="O188" i="28" s="1"/>
  <c r="L189" i="28"/>
  <c r="L188" i="28" s="1"/>
  <c r="I189" i="28"/>
  <c r="I188" i="28" s="1"/>
  <c r="F189" i="28"/>
  <c r="F188" i="28" s="1"/>
  <c r="N188" i="28"/>
  <c r="M188" i="28"/>
  <c r="K188" i="28"/>
  <c r="J188" i="28"/>
  <c r="H188" i="28"/>
  <c r="G188" i="28"/>
  <c r="E188" i="28"/>
  <c r="D188" i="28"/>
  <c r="O186" i="28"/>
  <c r="L186" i="28"/>
  <c r="I186" i="28"/>
  <c r="F186" i="28"/>
  <c r="O185" i="28"/>
  <c r="L185" i="28"/>
  <c r="L184" i="28" s="1"/>
  <c r="I185" i="28"/>
  <c r="I184" i="28" s="1"/>
  <c r="F185" i="28"/>
  <c r="N184" i="28"/>
  <c r="M184" i="28"/>
  <c r="K184" i="28"/>
  <c r="J184" i="28"/>
  <c r="H184" i="28"/>
  <c r="G184" i="28"/>
  <c r="E184" i="28"/>
  <c r="D184" i="28"/>
  <c r="O183" i="28"/>
  <c r="L183" i="28"/>
  <c r="I183" i="28"/>
  <c r="F183" i="28"/>
  <c r="O182" i="28"/>
  <c r="L182" i="28"/>
  <c r="I182" i="28"/>
  <c r="F182" i="28"/>
  <c r="O181" i="28"/>
  <c r="L181" i="28"/>
  <c r="I181" i="28"/>
  <c r="F181" i="28"/>
  <c r="O180" i="28"/>
  <c r="O179" i="28" s="1"/>
  <c r="L180" i="28"/>
  <c r="I180" i="28"/>
  <c r="F180" i="28"/>
  <c r="F179" i="28" s="1"/>
  <c r="N179" i="28"/>
  <c r="M179" i="28"/>
  <c r="K179" i="28"/>
  <c r="J179" i="28"/>
  <c r="H179" i="28"/>
  <c r="G179" i="28"/>
  <c r="E179" i="28"/>
  <c r="D179" i="28"/>
  <c r="O178" i="28"/>
  <c r="L178" i="28"/>
  <c r="I178" i="28"/>
  <c r="F178" i="28"/>
  <c r="O177" i="28"/>
  <c r="L177" i="28"/>
  <c r="I177" i="28"/>
  <c r="F177" i="28"/>
  <c r="O176" i="28"/>
  <c r="O175" i="28" s="1"/>
  <c r="L176" i="28"/>
  <c r="L175" i="28" s="1"/>
  <c r="I176" i="28"/>
  <c r="F176" i="28"/>
  <c r="N175" i="28"/>
  <c r="M175" i="28"/>
  <c r="K175" i="28"/>
  <c r="K174" i="28" s="1"/>
  <c r="J175" i="28"/>
  <c r="H175" i="28"/>
  <c r="G175" i="28"/>
  <c r="E175" i="28"/>
  <c r="E174" i="28" s="1"/>
  <c r="E173" i="28" s="1"/>
  <c r="D175" i="28"/>
  <c r="O172" i="28"/>
  <c r="L172" i="28"/>
  <c r="I172" i="28"/>
  <c r="F172" i="28"/>
  <c r="O171" i="28"/>
  <c r="L171" i="28"/>
  <c r="I171" i="28"/>
  <c r="F171" i="28"/>
  <c r="O170" i="28"/>
  <c r="L170" i="28"/>
  <c r="I170" i="28"/>
  <c r="F170" i="28"/>
  <c r="O169" i="28"/>
  <c r="L169" i="28"/>
  <c r="I169" i="28"/>
  <c r="F169" i="28"/>
  <c r="O168" i="28"/>
  <c r="L168" i="28"/>
  <c r="I168" i="28"/>
  <c r="F168" i="28"/>
  <c r="O167" i="28"/>
  <c r="O166" i="28" s="1"/>
  <c r="O165" i="28" s="1"/>
  <c r="L167" i="28"/>
  <c r="I167" i="28"/>
  <c r="F167" i="28"/>
  <c r="F166" i="28" s="1"/>
  <c r="F165" i="28" s="1"/>
  <c r="N166" i="28"/>
  <c r="M166" i="28"/>
  <c r="M165" i="28" s="1"/>
  <c r="K166" i="28"/>
  <c r="K165" i="28" s="1"/>
  <c r="J166" i="28"/>
  <c r="J165" i="28" s="1"/>
  <c r="H166" i="28"/>
  <c r="H165" i="28" s="1"/>
  <c r="G166" i="28"/>
  <c r="G165" i="28" s="1"/>
  <c r="E166" i="28"/>
  <c r="E165" i="28" s="1"/>
  <c r="D166" i="28"/>
  <c r="D165" i="28" s="1"/>
  <c r="N165" i="28"/>
  <c r="O164" i="28"/>
  <c r="L164" i="28"/>
  <c r="I164" i="28"/>
  <c r="F164" i="28"/>
  <c r="O163" i="28"/>
  <c r="L163" i="28"/>
  <c r="I163" i="28"/>
  <c r="F163" i="28"/>
  <c r="O162" i="28"/>
  <c r="L162" i="28"/>
  <c r="I162" i="28"/>
  <c r="F162" i="28"/>
  <c r="O161" i="28"/>
  <c r="L161" i="28"/>
  <c r="L160" i="28" s="1"/>
  <c r="I161" i="28"/>
  <c r="I160" i="28" s="1"/>
  <c r="F161" i="28"/>
  <c r="N160" i="28"/>
  <c r="M160" i="28"/>
  <c r="K160" i="28"/>
  <c r="J160" i="28"/>
  <c r="H160" i="28"/>
  <c r="G160" i="28"/>
  <c r="E160" i="28"/>
  <c r="D160" i="28"/>
  <c r="O159" i="28"/>
  <c r="L159" i="28"/>
  <c r="I159" i="28"/>
  <c r="F159" i="28"/>
  <c r="O158" i="28"/>
  <c r="L158" i="28"/>
  <c r="I158" i="28"/>
  <c r="F158" i="28"/>
  <c r="O157" i="28"/>
  <c r="L157" i="28"/>
  <c r="I157" i="28"/>
  <c r="F157" i="28"/>
  <c r="O156" i="28"/>
  <c r="L156" i="28"/>
  <c r="I156" i="28"/>
  <c r="F156" i="28"/>
  <c r="O155" i="28"/>
  <c r="L155" i="28"/>
  <c r="I155" i="28"/>
  <c r="F155" i="28"/>
  <c r="O154" i="28"/>
  <c r="L154" i="28"/>
  <c r="I154" i="28"/>
  <c r="F154" i="28"/>
  <c r="O153" i="28"/>
  <c r="L153" i="28"/>
  <c r="I153" i="28"/>
  <c r="F153" i="28"/>
  <c r="O152" i="28"/>
  <c r="L152" i="28"/>
  <c r="I152" i="28"/>
  <c r="F152" i="28"/>
  <c r="N151" i="28"/>
  <c r="M151" i="28"/>
  <c r="K151" i="28"/>
  <c r="J151" i="28"/>
  <c r="H151" i="28"/>
  <c r="G151" i="28"/>
  <c r="E151" i="28"/>
  <c r="D151" i="28"/>
  <c r="O150" i="28"/>
  <c r="L150" i="28"/>
  <c r="I150" i="28"/>
  <c r="F150" i="28"/>
  <c r="O149" i="28"/>
  <c r="L149" i="28"/>
  <c r="I149" i="28"/>
  <c r="F149" i="28"/>
  <c r="O148" i="28"/>
  <c r="L148" i="28"/>
  <c r="I148" i="28"/>
  <c r="F148" i="28"/>
  <c r="O147" i="28"/>
  <c r="L147" i="28"/>
  <c r="I147" i="28"/>
  <c r="F147" i="28"/>
  <c r="O146" i="28"/>
  <c r="L146" i="28"/>
  <c r="I146" i="28"/>
  <c r="F146" i="28"/>
  <c r="O145" i="28"/>
  <c r="L145" i="28"/>
  <c r="I145" i="28"/>
  <c r="F145" i="28"/>
  <c r="N144" i="28"/>
  <c r="M144" i="28"/>
  <c r="K144" i="28"/>
  <c r="J144" i="28"/>
  <c r="H144" i="28"/>
  <c r="G144" i="28"/>
  <c r="E144" i="28"/>
  <c r="D144" i="28"/>
  <c r="O143" i="28"/>
  <c r="L143" i="28"/>
  <c r="I143" i="28"/>
  <c r="F143" i="28"/>
  <c r="O142" i="28"/>
  <c r="O141" i="28" s="1"/>
  <c r="L142" i="28"/>
  <c r="L141" i="28" s="1"/>
  <c r="I142" i="28"/>
  <c r="I141" i="28" s="1"/>
  <c r="F142" i="28"/>
  <c r="N141" i="28"/>
  <c r="M141" i="28"/>
  <c r="K141" i="28"/>
  <c r="J141" i="28"/>
  <c r="H141" i="28"/>
  <c r="G141" i="28"/>
  <c r="F141" i="28"/>
  <c r="E141" i="28"/>
  <c r="D141" i="28"/>
  <c r="O140" i="28"/>
  <c r="L140" i="28"/>
  <c r="I140" i="28"/>
  <c r="F140" i="28"/>
  <c r="O139" i="28"/>
  <c r="L139" i="28"/>
  <c r="I139" i="28"/>
  <c r="F139" i="28"/>
  <c r="O138" i="28"/>
  <c r="L138" i="28"/>
  <c r="I138" i="28"/>
  <c r="F138" i="28"/>
  <c r="O137" i="28"/>
  <c r="L137" i="28"/>
  <c r="L136" i="28" s="1"/>
  <c r="I137" i="28"/>
  <c r="I136" i="28" s="1"/>
  <c r="F137" i="28"/>
  <c r="N136" i="28"/>
  <c r="M136" i="28"/>
  <c r="K136" i="28"/>
  <c r="J136" i="28"/>
  <c r="H136" i="28"/>
  <c r="G136" i="28"/>
  <c r="E136" i="28"/>
  <c r="D136" i="28"/>
  <c r="O135" i="28"/>
  <c r="L135" i="28"/>
  <c r="I135" i="28"/>
  <c r="F135" i="28"/>
  <c r="O134" i="28"/>
  <c r="L134" i="28"/>
  <c r="I134" i="28"/>
  <c r="F134" i="28"/>
  <c r="O133" i="28"/>
  <c r="L133" i="28"/>
  <c r="I133" i="28"/>
  <c r="F133" i="28"/>
  <c r="O132" i="28"/>
  <c r="L132" i="28"/>
  <c r="I132" i="28"/>
  <c r="F132" i="28"/>
  <c r="N131" i="28"/>
  <c r="M131" i="28"/>
  <c r="K131" i="28"/>
  <c r="J131" i="28"/>
  <c r="H131" i="28"/>
  <c r="G131" i="28"/>
  <c r="E131" i="28"/>
  <c r="D131" i="28"/>
  <c r="D130" i="28" s="1"/>
  <c r="O129" i="28"/>
  <c r="O128" i="28" s="1"/>
  <c r="L129" i="28"/>
  <c r="L128" i="28" s="1"/>
  <c r="I129" i="28"/>
  <c r="I128" i="28" s="1"/>
  <c r="F129" i="28"/>
  <c r="N128" i="28"/>
  <c r="M128" i="28"/>
  <c r="K128" i="28"/>
  <c r="J128" i="28"/>
  <c r="H128" i="28"/>
  <c r="G128" i="28"/>
  <c r="E128" i="28"/>
  <c r="D128" i="28"/>
  <c r="O127" i="28"/>
  <c r="L127" i="28"/>
  <c r="I127" i="28"/>
  <c r="F127" i="28"/>
  <c r="O126" i="28"/>
  <c r="L126" i="28"/>
  <c r="I126" i="28"/>
  <c r="F126" i="28"/>
  <c r="O125" i="28"/>
  <c r="L125" i="28"/>
  <c r="I125" i="28"/>
  <c r="F125" i="28"/>
  <c r="O124" i="28"/>
  <c r="L124" i="28"/>
  <c r="I124" i="28"/>
  <c r="F124" i="28"/>
  <c r="O123" i="28"/>
  <c r="L123" i="28"/>
  <c r="I123" i="28"/>
  <c r="F123" i="28"/>
  <c r="N122" i="28"/>
  <c r="M122" i="28"/>
  <c r="K122" i="28"/>
  <c r="J122" i="28"/>
  <c r="H122" i="28"/>
  <c r="G122" i="28"/>
  <c r="E122" i="28"/>
  <c r="D122" i="28"/>
  <c r="O121" i="28"/>
  <c r="L121" i="28"/>
  <c r="I121" i="28"/>
  <c r="F121" i="28"/>
  <c r="O120" i="28"/>
  <c r="L120" i="28"/>
  <c r="I120" i="28"/>
  <c r="F120" i="28"/>
  <c r="O119" i="28"/>
  <c r="L119" i="28"/>
  <c r="I119" i="28"/>
  <c r="F119" i="28"/>
  <c r="O118" i="28"/>
  <c r="L118" i="28"/>
  <c r="I118" i="28"/>
  <c r="F118" i="28"/>
  <c r="O117" i="28"/>
  <c r="L117" i="28"/>
  <c r="I117" i="28"/>
  <c r="F117" i="28"/>
  <c r="N116" i="28"/>
  <c r="M116" i="28"/>
  <c r="K116" i="28"/>
  <c r="J116" i="28"/>
  <c r="H116" i="28"/>
  <c r="G116" i="28"/>
  <c r="E116" i="28"/>
  <c r="D116" i="28"/>
  <c r="O115" i="28"/>
  <c r="L115" i="28"/>
  <c r="I115" i="28"/>
  <c r="F115" i="28"/>
  <c r="O114" i="28"/>
  <c r="L114" i="28"/>
  <c r="I114" i="28"/>
  <c r="F114" i="28"/>
  <c r="O113" i="28"/>
  <c r="L113" i="28"/>
  <c r="L112" i="28" s="1"/>
  <c r="I113" i="28"/>
  <c r="I112" i="28" s="1"/>
  <c r="F113" i="28"/>
  <c r="N112" i="28"/>
  <c r="M112" i="28"/>
  <c r="K112" i="28"/>
  <c r="J112" i="28"/>
  <c r="H112" i="28"/>
  <c r="G112" i="28"/>
  <c r="E112" i="28"/>
  <c r="D112" i="28"/>
  <c r="O111" i="28"/>
  <c r="L111" i="28"/>
  <c r="I111" i="28"/>
  <c r="F111" i="28"/>
  <c r="O110" i="28"/>
  <c r="L110" i="28"/>
  <c r="I110" i="28"/>
  <c r="F110" i="28"/>
  <c r="O109" i="28"/>
  <c r="L109" i="28"/>
  <c r="I109" i="28"/>
  <c r="F109" i="28"/>
  <c r="O108" i="28"/>
  <c r="L108" i="28"/>
  <c r="I108" i="28"/>
  <c r="F108" i="28"/>
  <c r="O107" i="28"/>
  <c r="L107" i="28"/>
  <c r="I107" i="28"/>
  <c r="F107" i="28"/>
  <c r="O106" i="28"/>
  <c r="L106" i="28"/>
  <c r="I106" i="28"/>
  <c r="F106" i="28"/>
  <c r="O105" i="28"/>
  <c r="L105" i="28"/>
  <c r="I105" i="28"/>
  <c r="F105" i="28"/>
  <c r="O104" i="28"/>
  <c r="L104" i="28"/>
  <c r="L103" i="28" s="1"/>
  <c r="I104" i="28"/>
  <c r="F104" i="28"/>
  <c r="N103" i="28"/>
  <c r="M103" i="28"/>
  <c r="K103" i="28"/>
  <c r="J103" i="28"/>
  <c r="H103" i="28"/>
  <c r="G103" i="28"/>
  <c r="E103" i="28"/>
  <c r="D103" i="28"/>
  <c r="O102" i="28"/>
  <c r="L102" i="28"/>
  <c r="I102" i="28"/>
  <c r="F102" i="28"/>
  <c r="O101" i="28"/>
  <c r="L101" i="28"/>
  <c r="I101" i="28"/>
  <c r="F101" i="28"/>
  <c r="O100" i="28"/>
  <c r="L100" i="28"/>
  <c r="I100" i="28"/>
  <c r="F100" i="28"/>
  <c r="O99" i="28"/>
  <c r="L99" i="28"/>
  <c r="I99" i="28"/>
  <c r="F99" i="28"/>
  <c r="O98" i="28"/>
  <c r="L98" i="28"/>
  <c r="I98" i="28"/>
  <c r="F98" i="28"/>
  <c r="O97" i="28"/>
  <c r="L97" i="28"/>
  <c r="I97" i="28"/>
  <c r="F97" i="28"/>
  <c r="O96" i="28"/>
  <c r="L96" i="28"/>
  <c r="I96" i="28"/>
  <c r="F96" i="28"/>
  <c r="F95" i="28" s="1"/>
  <c r="N95" i="28"/>
  <c r="M95" i="28"/>
  <c r="K95" i="28"/>
  <c r="J95" i="28"/>
  <c r="H95" i="28"/>
  <c r="G95" i="28"/>
  <c r="E95" i="28"/>
  <c r="D95" i="28"/>
  <c r="O94" i="28"/>
  <c r="L94" i="28"/>
  <c r="I94" i="28"/>
  <c r="F94" i="28"/>
  <c r="O93" i="28"/>
  <c r="L93" i="28"/>
  <c r="I93" i="28"/>
  <c r="F93" i="28"/>
  <c r="O92" i="28"/>
  <c r="L92" i="28"/>
  <c r="I92" i="28"/>
  <c r="F92" i="28"/>
  <c r="O91" i="28"/>
  <c r="L91" i="28"/>
  <c r="I91" i="28"/>
  <c r="F91" i="28"/>
  <c r="O90" i="28"/>
  <c r="L90" i="28"/>
  <c r="I90" i="28"/>
  <c r="F90" i="28"/>
  <c r="N89" i="28"/>
  <c r="M89" i="28"/>
  <c r="K89" i="28"/>
  <c r="J89" i="28"/>
  <c r="H89" i="28"/>
  <c r="G89" i="28"/>
  <c r="E89" i="28"/>
  <c r="D89" i="28"/>
  <c r="O88" i="28"/>
  <c r="L88" i="28"/>
  <c r="I88" i="28"/>
  <c r="F88" i="28"/>
  <c r="O87" i="28"/>
  <c r="L87" i="28"/>
  <c r="I87" i="28"/>
  <c r="F87" i="28"/>
  <c r="O86" i="28"/>
  <c r="L86" i="28"/>
  <c r="I86" i="28"/>
  <c r="F86" i="28"/>
  <c r="O85" i="28"/>
  <c r="L85" i="28"/>
  <c r="I85" i="28"/>
  <c r="F85" i="28"/>
  <c r="N84" i="28"/>
  <c r="M84" i="28"/>
  <c r="K84" i="28"/>
  <c r="J84" i="28"/>
  <c r="H84" i="28"/>
  <c r="G84" i="28"/>
  <c r="E84" i="28"/>
  <c r="D84" i="28"/>
  <c r="O82" i="28"/>
  <c r="L82" i="28"/>
  <c r="I82" i="28"/>
  <c r="F82" i="28"/>
  <c r="O81" i="28"/>
  <c r="L81" i="28"/>
  <c r="L80" i="28" s="1"/>
  <c r="I81" i="28"/>
  <c r="I80" i="28" s="1"/>
  <c r="F81" i="28"/>
  <c r="N80" i="28"/>
  <c r="M80" i="28"/>
  <c r="K80" i="28"/>
  <c r="J80" i="28"/>
  <c r="H80" i="28"/>
  <c r="G80" i="28"/>
  <c r="E80" i="28"/>
  <c r="D80" i="28"/>
  <c r="O79" i="28"/>
  <c r="L79" i="28"/>
  <c r="I79" i="28"/>
  <c r="F79" i="28"/>
  <c r="O78" i="28"/>
  <c r="O77" i="28" s="1"/>
  <c r="L78" i="28"/>
  <c r="L77" i="28" s="1"/>
  <c r="I78" i="28"/>
  <c r="I77" i="28" s="1"/>
  <c r="F78" i="28"/>
  <c r="F77" i="28" s="1"/>
  <c r="N77" i="28"/>
  <c r="N76" i="28" s="1"/>
  <c r="M77" i="28"/>
  <c r="K77" i="28"/>
  <c r="K76" i="28" s="1"/>
  <c r="J77" i="28"/>
  <c r="J76" i="28" s="1"/>
  <c r="H77" i="28"/>
  <c r="G77" i="28"/>
  <c r="E77" i="28"/>
  <c r="D77" i="28"/>
  <c r="O74" i="28"/>
  <c r="L74" i="28"/>
  <c r="I74" i="28"/>
  <c r="F74" i="28"/>
  <c r="O73" i="28"/>
  <c r="L73" i="28"/>
  <c r="I73" i="28"/>
  <c r="F73" i="28"/>
  <c r="O72" i="28"/>
  <c r="L72" i="28"/>
  <c r="I72" i="28"/>
  <c r="F72" i="28"/>
  <c r="O71" i="28"/>
  <c r="L71" i="28"/>
  <c r="I71" i="28"/>
  <c r="F71" i="28"/>
  <c r="O70" i="28"/>
  <c r="O69" i="28" s="1"/>
  <c r="L70" i="28"/>
  <c r="L69" i="28" s="1"/>
  <c r="I70" i="28"/>
  <c r="F70" i="28"/>
  <c r="N69" i="28"/>
  <c r="N67" i="28" s="1"/>
  <c r="M69" i="28"/>
  <c r="M67" i="28" s="1"/>
  <c r="K69" i="28"/>
  <c r="K67" i="28" s="1"/>
  <c r="J69" i="28"/>
  <c r="J67" i="28" s="1"/>
  <c r="H69" i="28"/>
  <c r="H67" i="28" s="1"/>
  <c r="G69" i="28"/>
  <c r="G67" i="28" s="1"/>
  <c r="E69" i="28"/>
  <c r="E67" i="28" s="1"/>
  <c r="D69" i="28"/>
  <c r="D67" i="28" s="1"/>
  <c r="O68" i="28"/>
  <c r="O67" i="28" s="1"/>
  <c r="L68" i="28"/>
  <c r="I68" i="28"/>
  <c r="F68" i="28"/>
  <c r="O66" i="28"/>
  <c r="L66" i="28"/>
  <c r="I66" i="28"/>
  <c r="F66" i="28"/>
  <c r="O65" i="28"/>
  <c r="L65" i="28"/>
  <c r="I65" i="28"/>
  <c r="F65" i="28"/>
  <c r="O64" i="28"/>
  <c r="L64" i="28"/>
  <c r="I64" i="28"/>
  <c r="F64" i="28"/>
  <c r="O63" i="28"/>
  <c r="L63" i="28"/>
  <c r="I63" i="28"/>
  <c r="F63" i="28"/>
  <c r="O62" i="28"/>
  <c r="L62" i="28"/>
  <c r="I62" i="28"/>
  <c r="F62" i="28"/>
  <c r="O61" i="28"/>
  <c r="L61" i="28"/>
  <c r="I61" i="28"/>
  <c r="F61" i="28"/>
  <c r="O60" i="28"/>
  <c r="L60" i="28"/>
  <c r="I60" i="28"/>
  <c r="F60" i="28"/>
  <c r="O59" i="28"/>
  <c r="L59" i="28"/>
  <c r="L58" i="28" s="1"/>
  <c r="I59" i="28"/>
  <c r="F59" i="28"/>
  <c r="F58" i="28" s="1"/>
  <c r="O58" i="28"/>
  <c r="N58" i="28"/>
  <c r="M58" i="28"/>
  <c r="K58" i="28"/>
  <c r="J58" i="28"/>
  <c r="H58" i="28"/>
  <c r="G58" i="28"/>
  <c r="E58" i="28"/>
  <c r="D58" i="28"/>
  <c r="O57" i="28"/>
  <c r="L57" i="28"/>
  <c r="I57" i="28"/>
  <c r="F57" i="28"/>
  <c r="O56" i="28"/>
  <c r="O55" i="28" s="1"/>
  <c r="L56" i="28"/>
  <c r="I56" i="28"/>
  <c r="I55" i="28" s="1"/>
  <c r="F56" i="28"/>
  <c r="F55" i="28" s="1"/>
  <c r="N55" i="28"/>
  <c r="M55" i="28"/>
  <c r="K55" i="28"/>
  <c r="K54" i="28" s="1"/>
  <c r="J55" i="28"/>
  <c r="H55" i="28"/>
  <c r="G55" i="28"/>
  <c r="E55" i="28"/>
  <c r="D55" i="28"/>
  <c r="O47" i="28"/>
  <c r="C47" i="28" s="1"/>
  <c r="O46" i="28"/>
  <c r="C46" i="28" s="1"/>
  <c r="N45" i="28"/>
  <c r="M45" i="28"/>
  <c r="L44" i="28"/>
  <c r="L43" i="28" s="1"/>
  <c r="I44" i="28"/>
  <c r="I43" i="28" s="1"/>
  <c r="F44" i="28"/>
  <c r="K43" i="28"/>
  <c r="J43" i="28"/>
  <c r="H43" i="28"/>
  <c r="G43" i="28"/>
  <c r="E43" i="28"/>
  <c r="D43" i="28"/>
  <c r="F42" i="28"/>
  <c r="C42" i="28" s="1"/>
  <c r="E41" i="28"/>
  <c r="D41" i="28"/>
  <c r="L40" i="28"/>
  <c r="C40" i="28" s="1"/>
  <c r="L39" i="28"/>
  <c r="C39" i="28" s="1"/>
  <c r="L38" i="28"/>
  <c r="C38" i="28" s="1"/>
  <c r="L37" i="28"/>
  <c r="C37" i="28" s="1"/>
  <c r="K36" i="28"/>
  <c r="J36" i="28"/>
  <c r="L35" i="28"/>
  <c r="C35" i="28" s="1"/>
  <c r="L34" i="28"/>
  <c r="C34" i="28" s="1"/>
  <c r="K33" i="28"/>
  <c r="J33" i="28"/>
  <c r="L32" i="28"/>
  <c r="L31" i="28" s="1"/>
  <c r="K31" i="28"/>
  <c r="J31" i="28"/>
  <c r="L30" i="28"/>
  <c r="C30" i="28" s="1"/>
  <c r="L29" i="28"/>
  <c r="C29" i="28" s="1"/>
  <c r="L28" i="28"/>
  <c r="C28" i="28" s="1"/>
  <c r="K27" i="28"/>
  <c r="J27" i="28"/>
  <c r="F25" i="28"/>
  <c r="C25" i="28" s="1"/>
  <c r="I24" i="28"/>
  <c r="F24" i="28"/>
  <c r="O23" i="28"/>
  <c r="L23" i="28"/>
  <c r="I23" i="28"/>
  <c r="F23" i="28"/>
  <c r="O22" i="28"/>
  <c r="L22" i="28"/>
  <c r="I22" i="28"/>
  <c r="F22" i="28"/>
  <c r="F21" i="28" s="1"/>
  <c r="N21" i="28"/>
  <c r="M21" i="28"/>
  <c r="M289" i="28" s="1"/>
  <c r="K21" i="28"/>
  <c r="J21" i="28"/>
  <c r="H21" i="28"/>
  <c r="G21" i="28"/>
  <c r="G289" i="28" s="1"/>
  <c r="E21" i="28"/>
  <c r="D21" i="28"/>
  <c r="J231" i="28" l="1"/>
  <c r="O122" i="28"/>
  <c r="F196" i="28"/>
  <c r="G231" i="28"/>
  <c r="O21" i="28"/>
  <c r="O289" i="28" s="1"/>
  <c r="O288" i="28" s="1"/>
  <c r="G187" i="28"/>
  <c r="E289" i="28"/>
  <c r="E288" i="28" s="1"/>
  <c r="K289" i="28"/>
  <c r="K288" i="28" s="1"/>
  <c r="C44" i="28"/>
  <c r="K259" i="28"/>
  <c r="L21" i="28"/>
  <c r="E259" i="28"/>
  <c r="L36" i="28"/>
  <c r="C36" i="28" s="1"/>
  <c r="E187" i="28"/>
  <c r="O187" i="28"/>
  <c r="H289" i="28"/>
  <c r="H288" i="28" s="1"/>
  <c r="N289" i="28"/>
  <c r="N288" i="28" s="1"/>
  <c r="L33" i="28"/>
  <c r="C33" i="28" s="1"/>
  <c r="D76" i="28"/>
  <c r="J174" i="28"/>
  <c r="J173" i="28" s="1"/>
  <c r="C211" i="28"/>
  <c r="M54" i="28"/>
  <c r="M53" i="28" s="1"/>
  <c r="D20" i="28"/>
  <c r="N20" i="28"/>
  <c r="M231" i="28"/>
  <c r="M230" i="28" s="1"/>
  <c r="C295" i="28"/>
  <c r="C296" i="28"/>
  <c r="L55" i="28"/>
  <c r="L54" i="28" s="1"/>
  <c r="L84" i="28"/>
  <c r="C97" i="28"/>
  <c r="N83" i="28"/>
  <c r="C154" i="28"/>
  <c r="D187" i="28"/>
  <c r="D204" i="28"/>
  <c r="D195" i="28" s="1"/>
  <c r="C207" i="28"/>
  <c r="C210" i="28"/>
  <c r="N204" i="28"/>
  <c r="N195" i="28" s="1"/>
  <c r="C229" i="28"/>
  <c r="K231" i="28"/>
  <c r="D259" i="28"/>
  <c r="F41" i="28"/>
  <c r="C41" i="28" s="1"/>
  <c r="G76" i="28"/>
  <c r="C134" i="28"/>
  <c r="O174" i="28"/>
  <c r="C182" i="28"/>
  <c r="E204" i="28"/>
  <c r="C263" i="28"/>
  <c r="C271" i="28"/>
  <c r="N54" i="28"/>
  <c r="N53" i="28" s="1"/>
  <c r="G54" i="28"/>
  <c r="G53" i="28" s="1"/>
  <c r="K53" i="28"/>
  <c r="J83" i="28"/>
  <c r="O216" i="28"/>
  <c r="L252" i="28"/>
  <c r="L251" i="28" s="1"/>
  <c r="C62" i="28"/>
  <c r="C66" i="28"/>
  <c r="L67" i="28"/>
  <c r="C86" i="28"/>
  <c r="C110" i="28"/>
  <c r="C142" i="28"/>
  <c r="G130" i="28"/>
  <c r="C178" i="28"/>
  <c r="C215" i="28"/>
  <c r="C223" i="28"/>
  <c r="C226" i="28"/>
  <c r="N231" i="28"/>
  <c r="C239" i="28"/>
  <c r="C247" i="28"/>
  <c r="C279" i="28"/>
  <c r="C293" i="28"/>
  <c r="L27" i="28"/>
  <c r="C27" i="28" s="1"/>
  <c r="D54" i="28"/>
  <c r="D53" i="28" s="1"/>
  <c r="C64" i="28"/>
  <c r="E76" i="28"/>
  <c r="O80" i="28"/>
  <c r="M83" i="28"/>
  <c r="C101" i="28"/>
  <c r="C102" i="28"/>
  <c r="C106" i="28"/>
  <c r="C108" i="28"/>
  <c r="K130" i="28"/>
  <c r="C150" i="28"/>
  <c r="C153" i="28"/>
  <c r="G174" i="28"/>
  <c r="G173" i="28" s="1"/>
  <c r="C186" i="28"/>
  <c r="M187" i="28"/>
  <c r="C203" i="28"/>
  <c r="C219" i="28"/>
  <c r="C221" i="28"/>
  <c r="E231" i="28"/>
  <c r="C243" i="28"/>
  <c r="C245" i="28"/>
  <c r="C255" i="28"/>
  <c r="C262" i="28"/>
  <c r="C275" i="28"/>
  <c r="E270" i="28"/>
  <c r="E269" i="28" s="1"/>
  <c r="L179" i="28"/>
  <c r="L174" i="28" s="1"/>
  <c r="L173" i="28" s="1"/>
  <c r="M76" i="28"/>
  <c r="C88" i="28"/>
  <c r="C94" i="28"/>
  <c r="C133" i="28"/>
  <c r="M130" i="28"/>
  <c r="C158" i="28"/>
  <c r="C170" i="28"/>
  <c r="J26" i="28"/>
  <c r="J20" i="28" s="1"/>
  <c r="E54" i="28"/>
  <c r="E53" i="28" s="1"/>
  <c r="J54" i="28"/>
  <c r="J53" i="28" s="1"/>
  <c r="O54" i="28"/>
  <c r="O53" i="28" s="1"/>
  <c r="C70" i="28"/>
  <c r="C74" i="28"/>
  <c r="C82" i="28"/>
  <c r="C98" i="28"/>
  <c r="C118" i="28"/>
  <c r="C120" i="28"/>
  <c r="C127" i="28"/>
  <c r="C146" i="28"/>
  <c r="C148" i="28"/>
  <c r="C162" i="28"/>
  <c r="C163" i="28"/>
  <c r="M174" i="28"/>
  <c r="M173" i="28" s="1"/>
  <c r="K187" i="28"/>
  <c r="C201" i="28"/>
  <c r="H204" i="28"/>
  <c r="H195" i="28" s="1"/>
  <c r="C267" i="28"/>
  <c r="G270" i="28"/>
  <c r="G269" i="28" s="1"/>
  <c r="L276" i="28"/>
  <c r="L270" i="28" s="1"/>
  <c r="L269" i="28" s="1"/>
  <c r="H187" i="28"/>
  <c r="F43" i="28"/>
  <c r="D289" i="28"/>
  <c r="D288" i="28" s="1"/>
  <c r="J289" i="28"/>
  <c r="J288" i="28" s="1"/>
  <c r="K26" i="28"/>
  <c r="K20" i="28" s="1"/>
  <c r="C57" i="28"/>
  <c r="C79" i="28"/>
  <c r="I84" i="28"/>
  <c r="C90" i="28"/>
  <c r="C96" i="28"/>
  <c r="C100" i="28"/>
  <c r="I116" i="28"/>
  <c r="C124" i="28"/>
  <c r="I122" i="28"/>
  <c r="C135" i="28"/>
  <c r="O136" i="28"/>
  <c r="C143" i="28"/>
  <c r="I144" i="28"/>
  <c r="C157" i="28"/>
  <c r="C164" i="28"/>
  <c r="C169" i="28"/>
  <c r="D174" i="28"/>
  <c r="D173" i="28" s="1"/>
  <c r="H174" i="28"/>
  <c r="H173" i="28" s="1"/>
  <c r="C181" i="28"/>
  <c r="J187" i="28"/>
  <c r="L198" i="28"/>
  <c r="L196" i="28" s="1"/>
  <c r="M204" i="28"/>
  <c r="M195" i="28" s="1"/>
  <c r="C209" i="28"/>
  <c r="C214" i="28"/>
  <c r="C225" i="28"/>
  <c r="C227" i="28"/>
  <c r="O238" i="28"/>
  <c r="O231" i="28" s="1"/>
  <c r="C249" i="28"/>
  <c r="C254" i="28"/>
  <c r="F276" i="28"/>
  <c r="F270" i="28" s="1"/>
  <c r="C278" i="28"/>
  <c r="M269" i="28"/>
  <c r="C24" i="28"/>
  <c r="C32" i="28"/>
  <c r="O45" i="28"/>
  <c r="C45" i="28" s="1"/>
  <c r="C61" i="28"/>
  <c r="C71" i="28"/>
  <c r="C73" i="28"/>
  <c r="L76" i="28"/>
  <c r="I76" i="28"/>
  <c r="C81" i="28"/>
  <c r="E83" i="28"/>
  <c r="C85" i="28"/>
  <c r="O84" i="28"/>
  <c r="H83" i="28"/>
  <c r="O89" i="28"/>
  <c r="L95" i="28"/>
  <c r="C105" i="28"/>
  <c r="O116" i="28"/>
  <c r="E130" i="28"/>
  <c r="C156" i="28"/>
  <c r="C171" i="28"/>
  <c r="K173" i="28"/>
  <c r="L187" i="28"/>
  <c r="C199" i="28"/>
  <c r="C208" i="28"/>
  <c r="C213" i="28"/>
  <c r="J204" i="28"/>
  <c r="J195" i="28" s="1"/>
  <c r="C240" i="28"/>
  <c r="L246" i="28"/>
  <c r="L231" i="28" s="1"/>
  <c r="C258" i="28"/>
  <c r="H259" i="28"/>
  <c r="C274" i="28"/>
  <c r="C280" i="28"/>
  <c r="C291" i="28"/>
  <c r="L290" i="28"/>
  <c r="O112" i="28"/>
  <c r="L264" i="28"/>
  <c r="L259" i="28" s="1"/>
  <c r="H20" i="28"/>
  <c r="G288" i="28"/>
  <c r="M288" i="28"/>
  <c r="C23" i="28"/>
  <c r="H54" i="28"/>
  <c r="H53" i="28" s="1"/>
  <c r="C60" i="28"/>
  <c r="C63" i="28"/>
  <c r="C65" i="28"/>
  <c r="I69" i="28"/>
  <c r="I67" i="28" s="1"/>
  <c r="C72" i="28"/>
  <c r="H76" i="28"/>
  <c r="G83" i="28"/>
  <c r="K83" i="28"/>
  <c r="C87" i="28"/>
  <c r="D83" i="28"/>
  <c r="D75" i="28" s="1"/>
  <c r="C91" i="28"/>
  <c r="C93" i="28"/>
  <c r="I95" i="28"/>
  <c r="C104" i="28"/>
  <c r="C109" i="28"/>
  <c r="H130" i="28"/>
  <c r="L131" i="28"/>
  <c r="C140" i="28"/>
  <c r="C149" i="28"/>
  <c r="L151" i="28"/>
  <c r="O160" i="28"/>
  <c r="L166" i="28"/>
  <c r="L165" i="28" s="1"/>
  <c r="C172" i="28"/>
  <c r="F175" i="28"/>
  <c r="C177" i="28"/>
  <c r="O184" i="28"/>
  <c r="C202" i="28"/>
  <c r="O205" i="28"/>
  <c r="C212" i="28"/>
  <c r="C222" i="28"/>
  <c r="G204" i="28"/>
  <c r="G195" i="28" s="1"/>
  <c r="K204" i="28"/>
  <c r="K195" i="28" s="1"/>
  <c r="C232" i="28"/>
  <c r="H231" i="28"/>
  <c r="C244" i="28"/>
  <c r="C257" i="28"/>
  <c r="C292" i="28"/>
  <c r="C31" i="28"/>
  <c r="L289" i="28"/>
  <c r="O76" i="28"/>
  <c r="F54" i="28"/>
  <c r="C77" i="28"/>
  <c r="F289" i="28"/>
  <c r="C78" i="28"/>
  <c r="C92" i="28"/>
  <c r="C114" i="28"/>
  <c r="C117" i="28"/>
  <c r="F116" i="28"/>
  <c r="I175" i="28"/>
  <c r="C176" i="28"/>
  <c r="C241" i="28"/>
  <c r="I238" i="28"/>
  <c r="C298" i="28"/>
  <c r="E20" i="28"/>
  <c r="M20" i="28"/>
  <c r="C22" i="28"/>
  <c r="C55" i="28"/>
  <c r="C59" i="28"/>
  <c r="F80" i="28"/>
  <c r="C80" i="28" s="1"/>
  <c r="F84" i="28"/>
  <c r="I89" i="28"/>
  <c r="C99" i="28"/>
  <c r="I103" i="28"/>
  <c r="C111" i="28"/>
  <c r="C115" i="28"/>
  <c r="C119" i="28"/>
  <c r="F122" i="28"/>
  <c r="C123" i="28"/>
  <c r="N130" i="28"/>
  <c r="O131" i="28"/>
  <c r="C139" i="28"/>
  <c r="C145" i="28"/>
  <c r="F144" i="28"/>
  <c r="O144" i="28"/>
  <c r="F151" i="28"/>
  <c r="I151" i="28"/>
  <c r="C152" i="28"/>
  <c r="C155" i="28"/>
  <c r="C113" i="28"/>
  <c r="F112" i="28"/>
  <c r="C138" i="28"/>
  <c r="C168" i="28"/>
  <c r="I166" i="28"/>
  <c r="I165" i="28" s="1"/>
  <c r="I21" i="28"/>
  <c r="C56" i="28"/>
  <c r="I58" i="28"/>
  <c r="I54" i="28" s="1"/>
  <c r="C68" i="28"/>
  <c r="F69" i="28"/>
  <c r="F89" i="28"/>
  <c r="O95" i="28"/>
  <c r="F103" i="28"/>
  <c r="C107" i="28"/>
  <c r="L116" i="28"/>
  <c r="C121" i="28"/>
  <c r="C125" i="28"/>
  <c r="C126" i="28"/>
  <c r="C129" i="28"/>
  <c r="F128" i="28"/>
  <c r="C128" i="28" s="1"/>
  <c r="J130" i="28"/>
  <c r="J75" i="28" s="1"/>
  <c r="C147" i="28"/>
  <c r="C159" i="28"/>
  <c r="N174" i="28"/>
  <c r="N173" i="28" s="1"/>
  <c r="I179" i="28"/>
  <c r="C180" i="28"/>
  <c r="C183" i="28"/>
  <c r="C188" i="28"/>
  <c r="C218" i="28"/>
  <c r="F216" i="28"/>
  <c r="C266" i="28"/>
  <c r="F264" i="28"/>
  <c r="C137" i="28"/>
  <c r="F136" i="28"/>
  <c r="G20" i="28"/>
  <c r="L89" i="28"/>
  <c r="O103" i="28"/>
  <c r="L122" i="28"/>
  <c r="F131" i="28"/>
  <c r="I131" i="28"/>
  <c r="C132" i="28"/>
  <c r="C141" i="28"/>
  <c r="L144" i="28"/>
  <c r="O151" i="28"/>
  <c r="C161" i="28"/>
  <c r="F160" i="28"/>
  <c r="F174" i="28"/>
  <c r="C185" i="28"/>
  <c r="F184" i="28"/>
  <c r="C206" i="28"/>
  <c r="F205" i="28"/>
  <c r="I276" i="28"/>
  <c r="C277" i="28"/>
  <c r="C167" i="28"/>
  <c r="C189" i="28"/>
  <c r="F191" i="28"/>
  <c r="O196" i="28"/>
  <c r="C200" i="28"/>
  <c r="I216" i="28"/>
  <c r="C217" i="28"/>
  <c r="C220" i="28"/>
  <c r="C236" i="28"/>
  <c r="D231" i="28"/>
  <c r="D230" i="28" s="1"/>
  <c r="J259" i="28"/>
  <c r="J230" i="28" s="1"/>
  <c r="N259" i="28"/>
  <c r="O260" i="28"/>
  <c r="I264" i="28"/>
  <c r="C265" i="28"/>
  <c r="C268" i="28"/>
  <c r="O270" i="28"/>
  <c r="O269" i="28" s="1"/>
  <c r="I272" i="28"/>
  <c r="C272" i="28" s="1"/>
  <c r="C273" i="28"/>
  <c r="C285" i="28"/>
  <c r="I283" i="28"/>
  <c r="C283" i="28" s="1"/>
  <c r="C297" i="28"/>
  <c r="C190" i="28"/>
  <c r="L205" i="28"/>
  <c r="C224" i="28"/>
  <c r="C228" i="28"/>
  <c r="G230" i="28"/>
  <c r="C234" i="28"/>
  <c r="F233" i="28"/>
  <c r="C237" i="28"/>
  <c r="I235" i="28"/>
  <c r="C235" i="28" s="1"/>
  <c r="C248" i="28"/>
  <c r="C250" i="28"/>
  <c r="F246" i="28"/>
  <c r="F251" i="28"/>
  <c r="I252" i="28"/>
  <c r="I251" i="28" s="1"/>
  <c r="C253" i="28"/>
  <c r="C256" i="28"/>
  <c r="C282" i="28"/>
  <c r="F281" i="28"/>
  <c r="C281" i="28" s="1"/>
  <c r="N187" i="28"/>
  <c r="I192" i="28"/>
  <c r="I191" i="28" s="1"/>
  <c r="I187" i="28" s="1"/>
  <c r="C193" i="28"/>
  <c r="I196" i="28"/>
  <c r="C197" i="28"/>
  <c r="E195" i="28"/>
  <c r="I205" i="28"/>
  <c r="L216" i="28"/>
  <c r="C242" i="28"/>
  <c r="F238" i="28"/>
  <c r="I260" i="28"/>
  <c r="C260" i="28" s="1"/>
  <c r="C261" i="28"/>
  <c r="O264" i="28"/>
  <c r="J270" i="28"/>
  <c r="J269" i="28" s="1"/>
  <c r="N270" i="28"/>
  <c r="N269" i="28" s="1"/>
  <c r="C294" i="28"/>
  <c r="F290" i="28"/>
  <c r="C284" i="28"/>
  <c r="C136" i="28" l="1"/>
  <c r="G75" i="28"/>
  <c r="G286" i="28" s="1"/>
  <c r="C112" i="28"/>
  <c r="I204" i="28"/>
  <c r="E230" i="28"/>
  <c r="O173" i="28"/>
  <c r="C290" i="28"/>
  <c r="I270" i="28"/>
  <c r="I269" i="28" s="1"/>
  <c r="C238" i="28"/>
  <c r="C179" i="28"/>
  <c r="K75" i="28"/>
  <c r="K52" i="28" s="1"/>
  <c r="O20" i="28"/>
  <c r="K230" i="28"/>
  <c r="C160" i="28"/>
  <c r="L26" i="28"/>
  <c r="L20" i="28" s="1"/>
  <c r="H230" i="28"/>
  <c r="C21" i="28"/>
  <c r="C95" i="28"/>
  <c r="C184" i="28"/>
  <c r="N75" i="28"/>
  <c r="N52" i="28" s="1"/>
  <c r="L230" i="28"/>
  <c r="C198" i="28"/>
  <c r="L130" i="28"/>
  <c r="J194" i="28"/>
  <c r="I231" i="28"/>
  <c r="O204" i="28"/>
  <c r="O195" i="28" s="1"/>
  <c r="F20" i="28"/>
  <c r="L53" i="28"/>
  <c r="C58" i="28"/>
  <c r="I53" i="28"/>
  <c r="C175" i="28"/>
  <c r="N230" i="28"/>
  <c r="K194" i="28"/>
  <c r="O83" i="28"/>
  <c r="I83" i="28"/>
  <c r="C43" i="28"/>
  <c r="E75" i="28"/>
  <c r="E52" i="28" s="1"/>
  <c r="J52" i="28"/>
  <c r="H194" i="28"/>
  <c r="C246" i="28"/>
  <c r="M75" i="28"/>
  <c r="M52" i="28" s="1"/>
  <c r="M194" i="28"/>
  <c r="C165" i="28"/>
  <c r="C276" i="28"/>
  <c r="I130" i="28"/>
  <c r="L83" i="28"/>
  <c r="C144" i="28"/>
  <c r="F76" i="28"/>
  <c r="C76" i="28" s="1"/>
  <c r="L288" i="28"/>
  <c r="H75" i="28"/>
  <c r="D52" i="28"/>
  <c r="G194" i="28"/>
  <c r="F231" i="28"/>
  <c r="C233" i="28"/>
  <c r="C192" i="28"/>
  <c r="F173" i="28"/>
  <c r="C264" i="28"/>
  <c r="C103" i="28"/>
  <c r="O130" i="28"/>
  <c r="J286" i="28"/>
  <c r="I259" i="28"/>
  <c r="I195" i="28"/>
  <c r="F259" i="28"/>
  <c r="C252" i="28"/>
  <c r="L204" i="28"/>
  <c r="L195" i="28" s="1"/>
  <c r="O259" i="28"/>
  <c r="O230" i="28" s="1"/>
  <c r="D194" i="28"/>
  <c r="D286" i="28"/>
  <c r="C191" i="28"/>
  <c r="F187" i="28"/>
  <c r="C187" i="28" s="1"/>
  <c r="F130" i="28"/>
  <c r="C131" i="28"/>
  <c r="C251" i="28"/>
  <c r="C196" i="28"/>
  <c r="C205" i="28"/>
  <c r="F204" i="28"/>
  <c r="C216" i="28"/>
  <c r="C89" i="28"/>
  <c r="C166" i="28"/>
  <c r="C151" i="28"/>
  <c r="C84" i="28"/>
  <c r="F83" i="28"/>
  <c r="I174" i="28"/>
  <c r="I173" i="28" s="1"/>
  <c r="F269" i="28"/>
  <c r="C69" i="28"/>
  <c r="F67" i="28"/>
  <c r="C67" i="28" s="1"/>
  <c r="I289" i="28"/>
  <c r="I288" i="28" s="1"/>
  <c r="I20" i="28"/>
  <c r="C122" i="28"/>
  <c r="F288" i="28"/>
  <c r="C116" i="28"/>
  <c r="C54" i="28"/>
  <c r="K286" i="28" l="1"/>
  <c r="E286" i="28"/>
  <c r="H286" i="28"/>
  <c r="G52" i="28"/>
  <c r="E194" i="28"/>
  <c r="L194" i="28"/>
  <c r="I230" i="28"/>
  <c r="J51" i="28"/>
  <c r="J287" i="28" s="1"/>
  <c r="K51" i="28"/>
  <c r="K287" i="28" s="1"/>
  <c r="L75" i="28"/>
  <c r="L286" i="28" s="1"/>
  <c r="C26" i="28"/>
  <c r="C270" i="28"/>
  <c r="I75" i="28"/>
  <c r="E51" i="28"/>
  <c r="E287" i="28" s="1"/>
  <c r="C20" i="28"/>
  <c r="N286" i="28"/>
  <c r="H52" i="28"/>
  <c r="H51" i="28" s="1"/>
  <c r="H50" i="28" s="1"/>
  <c r="L52" i="28"/>
  <c r="L51" i="28" s="1"/>
  <c r="L287" i="28" s="1"/>
  <c r="O194" i="28"/>
  <c r="J50" i="28"/>
  <c r="M51" i="28"/>
  <c r="M50" i="28" s="1"/>
  <c r="N194" i="28"/>
  <c r="N51" i="28" s="1"/>
  <c r="N50" i="28" s="1"/>
  <c r="I52" i="28"/>
  <c r="O75" i="28"/>
  <c r="O52" i="28" s="1"/>
  <c r="M286" i="28"/>
  <c r="G51" i="28"/>
  <c r="G287" i="28" s="1"/>
  <c r="C130" i="28"/>
  <c r="C289" i="28"/>
  <c r="C83" i="28"/>
  <c r="D51" i="28"/>
  <c r="D287" i="28" s="1"/>
  <c r="C269" i="28"/>
  <c r="C288" i="28"/>
  <c r="C259" i="28"/>
  <c r="K50" i="28"/>
  <c r="C173" i="28"/>
  <c r="F230" i="28"/>
  <c r="C230" i="28" s="1"/>
  <c r="C231" i="28"/>
  <c r="F53" i="28"/>
  <c r="I194" i="28"/>
  <c r="C204" i="28"/>
  <c r="F195" i="28"/>
  <c r="F75" i="28"/>
  <c r="C174" i="28"/>
  <c r="I286" i="28" l="1"/>
  <c r="E50" i="28"/>
  <c r="N287" i="28"/>
  <c r="I51" i="28"/>
  <c r="I287" i="28" s="1"/>
  <c r="O51" i="28"/>
  <c r="O50" i="28" s="1"/>
  <c r="O286" i="28"/>
  <c r="H287" i="28"/>
  <c r="L50" i="28"/>
  <c r="D50" i="28"/>
  <c r="G50" i="28"/>
  <c r="C75" i="28"/>
  <c r="M287" i="28"/>
  <c r="F194" i="28"/>
  <c r="C194" i="28" s="1"/>
  <c r="C195" i="28"/>
  <c r="C53" i="28"/>
  <c r="F52" i="28"/>
  <c r="F286" i="28"/>
  <c r="I50" i="28" l="1"/>
  <c r="C286" i="28"/>
  <c r="O287" i="28"/>
  <c r="C52" i="28"/>
  <c r="F51" i="28"/>
  <c r="F287" i="28" l="1"/>
  <c r="C287" i="28" s="1"/>
  <c r="F50" i="28"/>
  <c r="C50" i="28" s="1"/>
  <c r="C51" i="28"/>
  <c r="O298" i="27" l="1"/>
  <c r="L298" i="27"/>
  <c r="I298" i="27"/>
  <c r="F298" i="27"/>
  <c r="O297" i="27"/>
  <c r="L297" i="27"/>
  <c r="I297" i="27"/>
  <c r="F297" i="27"/>
  <c r="C297" i="27" s="1"/>
  <c r="O296" i="27"/>
  <c r="L296" i="27"/>
  <c r="I296" i="27"/>
  <c r="F296" i="27"/>
  <c r="O295" i="27"/>
  <c r="L295" i="27"/>
  <c r="I295" i="27"/>
  <c r="F295" i="27"/>
  <c r="C295" i="27" s="1"/>
  <c r="O294" i="27"/>
  <c r="L294" i="27"/>
  <c r="I294" i="27"/>
  <c r="F294" i="27"/>
  <c r="O293" i="27"/>
  <c r="L293" i="27"/>
  <c r="I293" i="27"/>
  <c r="F293" i="27"/>
  <c r="C293" i="27"/>
  <c r="O292" i="27"/>
  <c r="L292" i="27"/>
  <c r="I292" i="27"/>
  <c r="F292" i="27"/>
  <c r="C292" i="27" s="1"/>
  <c r="O291" i="27"/>
  <c r="L291" i="27"/>
  <c r="I291" i="27"/>
  <c r="F291" i="27"/>
  <c r="C291" i="27" s="1"/>
  <c r="N290" i="27"/>
  <c r="M290" i="27"/>
  <c r="K290" i="27"/>
  <c r="J290" i="27"/>
  <c r="I290" i="27"/>
  <c r="H290" i="27"/>
  <c r="G290" i="27"/>
  <c r="F290" i="27"/>
  <c r="E290" i="27"/>
  <c r="D290" i="27"/>
  <c r="O285" i="27"/>
  <c r="L285" i="27"/>
  <c r="I285" i="27"/>
  <c r="F285" i="27"/>
  <c r="C285" i="27" s="1"/>
  <c r="O284" i="27"/>
  <c r="O283" i="27" s="1"/>
  <c r="L284" i="27"/>
  <c r="L283" i="27" s="1"/>
  <c r="I284" i="27"/>
  <c r="F284" i="27"/>
  <c r="F283" i="27" s="1"/>
  <c r="N283" i="27"/>
  <c r="M283" i="27"/>
  <c r="K283" i="27"/>
  <c r="J283" i="27"/>
  <c r="I283" i="27"/>
  <c r="H283" i="27"/>
  <c r="G283" i="27"/>
  <c r="E283" i="27"/>
  <c r="D283" i="27"/>
  <c r="O282" i="27"/>
  <c r="L282" i="27"/>
  <c r="L281" i="27" s="1"/>
  <c r="I282" i="27"/>
  <c r="C282" i="27" s="1"/>
  <c r="F282" i="27"/>
  <c r="O281" i="27"/>
  <c r="N281" i="27"/>
  <c r="M281" i="27"/>
  <c r="K281" i="27"/>
  <c r="J281" i="27"/>
  <c r="H281" i="27"/>
  <c r="G281" i="27"/>
  <c r="F281" i="27"/>
  <c r="E281" i="27"/>
  <c r="D281" i="27"/>
  <c r="O280" i="27"/>
  <c r="L280" i="27"/>
  <c r="I280" i="27"/>
  <c r="F280" i="27"/>
  <c r="O279" i="27"/>
  <c r="L279" i="27"/>
  <c r="I279" i="27"/>
  <c r="F279" i="27"/>
  <c r="O278" i="27"/>
  <c r="L278" i="27"/>
  <c r="I278" i="27"/>
  <c r="F278" i="27"/>
  <c r="O277" i="27"/>
  <c r="O276" i="27" s="1"/>
  <c r="L277" i="27"/>
  <c r="I277" i="27"/>
  <c r="F277" i="27"/>
  <c r="C277" i="27"/>
  <c r="N276" i="27"/>
  <c r="M276" i="27"/>
  <c r="L276" i="27"/>
  <c r="K276" i="27"/>
  <c r="J276" i="27"/>
  <c r="H276" i="27"/>
  <c r="G276" i="27"/>
  <c r="E276" i="27"/>
  <c r="D276" i="27"/>
  <c r="O275" i="27"/>
  <c r="L275" i="27"/>
  <c r="I275" i="27"/>
  <c r="F275" i="27"/>
  <c r="C275" i="27" s="1"/>
  <c r="O274" i="27"/>
  <c r="L274" i="27"/>
  <c r="I274" i="27"/>
  <c r="F274" i="27"/>
  <c r="C274" i="27" s="1"/>
  <c r="O273" i="27"/>
  <c r="O272" i="27" s="1"/>
  <c r="L273" i="27"/>
  <c r="I273" i="27"/>
  <c r="F273" i="27"/>
  <c r="C273" i="27" s="1"/>
  <c r="N272" i="27"/>
  <c r="M272" i="27"/>
  <c r="L272" i="27"/>
  <c r="K272" i="27"/>
  <c r="K270" i="27" s="1"/>
  <c r="K269" i="27" s="1"/>
  <c r="J272" i="27"/>
  <c r="H272" i="27"/>
  <c r="H270" i="27" s="1"/>
  <c r="H269" i="27" s="1"/>
  <c r="G272" i="27"/>
  <c r="G270" i="27" s="1"/>
  <c r="G269" i="27" s="1"/>
  <c r="F272" i="27"/>
  <c r="E272" i="27"/>
  <c r="D272" i="27"/>
  <c r="D270" i="27" s="1"/>
  <c r="D269" i="27" s="1"/>
  <c r="O271" i="27"/>
  <c r="L271" i="27"/>
  <c r="I271" i="27"/>
  <c r="F271" i="27"/>
  <c r="C271" i="27" s="1"/>
  <c r="N270" i="27"/>
  <c r="M270" i="27"/>
  <c r="M269" i="27" s="1"/>
  <c r="J270" i="27"/>
  <c r="E270" i="27"/>
  <c r="E269" i="27" s="1"/>
  <c r="N269" i="27"/>
  <c r="J269" i="27"/>
  <c r="O268" i="27"/>
  <c r="L268" i="27"/>
  <c r="I268" i="27"/>
  <c r="F268" i="27"/>
  <c r="O267" i="27"/>
  <c r="L267" i="27"/>
  <c r="I267" i="27"/>
  <c r="F267" i="27"/>
  <c r="O266" i="27"/>
  <c r="L266" i="27"/>
  <c r="I266" i="27"/>
  <c r="F266" i="27"/>
  <c r="O265" i="27"/>
  <c r="O264" i="27" s="1"/>
  <c r="L265" i="27"/>
  <c r="L264" i="27" s="1"/>
  <c r="I265" i="27"/>
  <c r="F265" i="27"/>
  <c r="C265" i="27" s="1"/>
  <c r="N264" i="27"/>
  <c r="M264" i="27"/>
  <c r="K264" i="27"/>
  <c r="J264" i="27"/>
  <c r="H264" i="27"/>
  <c r="G264" i="27"/>
  <c r="E264" i="27"/>
  <c r="D264" i="27"/>
  <c r="O263" i="27"/>
  <c r="L263" i="27"/>
  <c r="I263" i="27"/>
  <c r="F263" i="27"/>
  <c r="C263" i="27" s="1"/>
  <c r="O262" i="27"/>
  <c r="L262" i="27"/>
  <c r="I262" i="27"/>
  <c r="F262" i="27"/>
  <c r="C262" i="27" s="1"/>
  <c r="O261" i="27"/>
  <c r="O260" i="27" s="1"/>
  <c r="O259" i="27" s="1"/>
  <c r="L261" i="27"/>
  <c r="I261" i="27"/>
  <c r="F261" i="27"/>
  <c r="C261" i="27"/>
  <c r="N260" i="27"/>
  <c r="N259" i="27" s="1"/>
  <c r="M260" i="27"/>
  <c r="L260" i="27"/>
  <c r="K260" i="27"/>
  <c r="K259" i="27" s="1"/>
  <c r="J260" i="27"/>
  <c r="H260" i="27"/>
  <c r="G260" i="27"/>
  <c r="G259" i="27" s="1"/>
  <c r="E260" i="27"/>
  <c r="E259" i="27" s="1"/>
  <c r="D260" i="27"/>
  <c r="D259" i="27" s="1"/>
  <c r="M259" i="27"/>
  <c r="J259" i="27"/>
  <c r="O258" i="27"/>
  <c r="L258" i="27"/>
  <c r="I258" i="27"/>
  <c r="C258" i="27" s="1"/>
  <c r="F258" i="27"/>
  <c r="O257" i="27"/>
  <c r="L257" i="27"/>
  <c r="I257" i="27"/>
  <c r="F257" i="27"/>
  <c r="C257" i="27" s="1"/>
  <c r="O256" i="27"/>
  <c r="L256" i="27"/>
  <c r="I256" i="27"/>
  <c r="F256" i="27"/>
  <c r="O255" i="27"/>
  <c r="L255" i="27"/>
  <c r="I255" i="27"/>
  <c r="F255" i="27"/>
  <c r="O254" i="27"/>
  <c r="L254" i="27"/>
  <c r="I254" i="27"/>
  <c r="F254" i="27"/>
  <c r="O253" i="27"/>
  <c r="O252" i="27" s="1"/>
  <c r="O251" i="27" s="1"/>
  <c r="L253" i="27"/>
  <c r="L252" i="27" s="1"/>
  <c r="L251" i="27" s="1"/>
  <c r="I253" i="27"/>
  <c r="F253" i="27"/>
  <c r="C253" i="27"/>
  <c r="N252" i="27"/>
  <c r="N251" i="27" s="1"/>
  <c r="M252" i="27"/>
  <c r="M251" i="27" s="1"/>
  <c r="K252" i="27"/>
  <c r="K251" i="27" s="1"/>
  <c r="J252" i="27"/>
  <c r="H252" i="27"/>
  <c r="H251" i="27" s="1"/>
  <c r="G252" i="27"/>
  <c r="G251" i="27" s="1"/>
  <c r="E252" i="27"/>
  <c r="E251" i="27" s="1"/>
  <c r="D252" i="27"/>
  <c r="D251" i="27" s="1"/>
  <c r="J251" i="27"/>
  <c r="O250" i="27"/>
  <c r="L250" i="27"/>
  <c r="I250" i="27"/>
  <c r="C250" i="27" s="1"/>
  <c r="F250" i="27"/>
  <c r="O249" i="27"/>
  <c r="L249" i="27"/>
  <c r="I249" i="27"/>
  <c r="F249" i="27"/>
  <c r="C249" i="27" s="1"/>
  <c r="O248" i="27"/>
  <c r="L248" i="27"/>
  <c r="I248" i="27"/>
  <c r="F248" i="27"/>
  <c r="O247" i="27"/>
  <c r="L247" i="27"/>
  <c r="I247" i="27"/>
  <c r="F247" i="27"/>
  <c r="N246" i="27"/>
  <c r="M246" i="27"/>
  <c r="K246" i="27"/>
  <c r="J246" i="27"/>
  <c r="H246" i="27"/>
  <c r="G246" i="27"/>
  <c r="F246" i="27"/>
  <c r="E246" i="27"/>
  <c r="D246" i="27"/>
  <c r="O245" i="27"/>
  <c r="L245" i="27"/>
  <c r="I245" i="27"/>
  <c r="F245" i="27"/>
  <c r="C245" i="27"/>
  <c r="O244" i="27"/>
  <c r="L244" i="27"/>
  <c r="I244" i="27"/>
  <c r="F244" i="27"/>
  <c r="C244" i="27" s="1"/>
  <c r="O243" i="27"/>
  <c r="L243" i="27"/>
  <c r="I243" i="27"/>
  <c r="F243" i="27"/>
  <c r="C243" i="27" s="1"/>
  <c r="O242" i="27"/>
  <c r="L242" i="27"/>
  <c r="I242" i="27"/>
  <c r="F242" i="27"/>
  <c r="O241" i="27"/>
  <c r="L241" i="27"/>
  <c r="I241" i="27"/>
  <c r="F241" i="27"/>
  <c r="C241" i="27" s="1"/>
  <c r="O240" i="27"/>
  <c r="L240" i="27"/>
  <c r="I240" i="27"/>
  <c r="F240" i="27"/>
  <c r="O239" i="27"/>
  <c r="L239" i="27"/>
  <c r="L238" i="27" s="1"/>
  <c r="I239" i="27"/>
  <c r="I238" i="27" s="1"/>
  <c r="F239" i="27"/>
  <c r="N238" i="27"/>
  <c r="M238" i="27"/>
  <c r="K238" i="27"/>
  <c r="J238" i="27"/>
  <c r="H238" i="27"/>
  <c r="G238" i="27"/>
  <c r="F238" i="27"/>
  <c r="E238" i="27"/>
  <c r="D238" i="27"/>
  <c r="O237" i="27"/>
  <c r="L237" i="27"/>
  <c r="I237" i="27"/>
  <c r="F237" i="27"/>
  <c r="C237" i="27" s="1"/>
  <c r="O236" i="27"/>
  <c r="O235" i="27" s="1"/>
  <c r="L236" i="27"/>
  <c r="L235" i="27" s="1"/>
  <c r="I236" i="27"/>
  <c r="F236" i="27"/>
  <c r="F235" i="27" s="1"/>
  <c r="N235" i="27"/>
  <c r="M235" i="27"/>
  <c r="K235" i="27"/>
  <c r="J235" i="27"/>
  <c r="I235" i="27"/>
  <c r="H235" i="27"/>
  <c r="G235" i="27"/>
  <c r="E235" i="27"/>
  <c r="E231" i="27" s="1"/>
  <c r="D235" i="27"/>
  <c r="O234" i="27"/>
  <c r="L234" i="27"/>
  <c r="L233" i="27" s="1"/>
  <c r="I234" i="27"/>
  <c r="C234" i="27" s="1"/>
  <c r="F234" i="27"/>
  <c r="O233" i="27"/>
  <c r="N233" i="27"/>
  <c r="M233" i="27"/>
  <c r="K233" i="27"/>
  <c r="K231" i="27" s="1"/>
  <c r="J233" i="27"/>
  <c r="H233" i="27"/>
  <c r="G233" i="27"/>
  <c r="G231" i="27" s="1"/>
  <c r="G230" i="27" s="1"/>
  <c r="F233" i="27"/>
  <c r="E233" i="27"/>
  <c r="D233" i="27"/>
  <c r="O232" i="27"/>
  <c r="L232" i="27"/>
  <c r="I232" i="27"/>
  <c r="F232" i="27"/>
  <c r="M231" i="27"/>
  <c r="H231" i="27"/>
  <c r="D231" i="27"/>
  <c r="O229" i="27"/>
  <c r="L229" i="27"/>
  <c r="I229" i="27"/>
  <c r="F229" i="27"/>
  <c r="C229" i="27"/>
  <c r="O228" i="27"/>
  <c r="O227" i="27" s="1"/>
  <c r="L228" i="27"/>
  <c r="I228" i="27"/>
  <c r="I227" i="27" s="1"/>
  <c r="F228" i="27"/>
  <c r="F227" i="27" s="1"/>
  <c r="N227" i="27"/>
  <c r="M227" i="27"/>
  <c r="L227" i="27"/>
  <c r="K227" i="27"/>
  <c r="J227" i="27"/>
  <c r="H227" i="27"/>
  <c r="G227" i="27"/>
  <c r="E227" i="27"/>
  <c r="D227" i="27"/>
  <c r="O226" i="27"/>
  <c r="L226" i="27"/>
  <c r="I226" i="27"/>
  <c r="F226" i="27"/>
  <c r="O225" i="27"/>
  <c r="L225" i="27"/>
  <c r="I225" i="27"/>
  <c r="C225" i="27" s="1"/>
  <c r="F225" i="27"/>
  <c r="O224" i="27"/>
  <c r="L224" i="27"/>
  <c r="I224" i="27"/>
  <c r="F224" i="27"/>
  <c r="O223" i="27"/>
  <c r="L223" i="27"/>
  <c r="I223" i="27"/>
  <c r="F223" i="27"/>
  <c r="O222" i="27"/>
  <c r="L222" i="27"/>
  <c r="I222" i="27"/>
  <c r="F222" i="27"/>
  <c r="O221" i="27"/>
  <c r="L221" i="27"/>
  <c r="I221" i="27"/>
  <c r="F221" i="27"/>
  <c r="C221" i="27"/>
  <c r="O220" i="27"/>
  <c r="L220" i="27"/>
  <c r="I220" i="27"/>
  <c r="F220" i="27"/>
  <c r="C220" i="27" s="1"/>
  <c r="O219" i="27"/>
  <c r="L219" i="27"/>
  <c r="I219" i="27"/>
  <c r="F219" i="27"/>
  <c r="C219" i="27" s="1"/>
  <c r="O218" i="27"/>
  <c r="L218" i="27"/>
  <c r="I218" i="27"/>
  <c r="F218" i="27"/>
  <c r="O217" i="27"/>
  <c r="O216" i="27" s="1"/>
  <c r="L217" i="27"/>
  <c r="I217" i="27"/>
  <c r="F217" i="27"/>
  <c r="C217" i="27" s="1"/>
  <c r="N216" i="27"/>
  <c r="M216" i="27"/>
  <c r="L216" i="27"/>
  <c r="K216" i="27"/>
  <c r="J216" i="27"/>
  <c r="H216" i="27"/>
  <c r="G216" i="27"/>
  <c r="E216" i="27"/>
  <c r="D216" i="27"/>
  <c r="O215" i="27"/>
  <c r="L215" i="27"/>
  <c r="I215" i="27"/>
  <c r="F215" i="27"/>
  <c r="O214" i="27"/>
  <c r="L214" i="27"/>
  <c r="I214" i="27"/>
  <c r="F214" i="27"/>
  <c r="O213" i="27"/>
  <c r="L213" i="27"/>
  <c r="I213" i="27"/>
  <c r="C213" i="27" s="1"/>
  <c r="F213" i="27"/>
  <c r="O212" i="27"/>
  <c r="L212" i="27"/>
  <c r="I212" i="27"/>
  <c r="F212" i="27"/>
  <c r="O211" i="27"/>
  <c r="L211" i="27"/>
  <c r="I211" i="27"/>
  <c r="F211" i="27"/>
  <c r="O210" i="27"/>
  <c r="L210" i="27"/>
  <c r="I210" i="27"/>
  <c r="F210" i="27"/>
  <c r="O209" i="27"/>
  <c r="L209" i="27"/>
  <c r="I209" i="27"/>
  <c r="F209" i="27"/>
  <c r="C209" i="27"/>
  <c r="O208" i="27"/>
  <c r="L208" i="27"/>
  <c r="I208" i="27"/>
  <c r="F208" i="27"/>
  <c r="C208" i="27" s="1"/>
  <c r="O207" i="27"/>
  <c r="L207" i="27"/>
  <c r="I207" i="27"/>
  <c r="F207" i="27"/>
  <c r="C207" i="27" s="1"/>
  <c r="O206" i="27"/>
  <c r="L206" i="27"/>
  <c r="I206" i="27"/>
  <c r="F206" i="27"/>
  <c r="C206" i="27" s="1"/>
  <c r="O205" i="27"/>
  <c r="O204" i="27" s="1"/>
  <c r="N205" i="27"/>
  <c r="M205" i="27"/>
  <c r="K205" i="27"/>
  <c r="K204" i="27" s="1"/>
  <c r="J205" i="27"/>
  <c r="H205" i="27"/>
  <c r="G205" i="27"/>
  <c r="E205" i="27"/>
  <c r="E204" i="27" s="1"/>
  <c r="D205" i="27"/>
  <c r="D204" i="27" s="1"/>
  <c r="N204" i="27"/>
  <c r="M204" i="27"/>
  <c r="J204" i="27"/>
  <c r="H204" i="27"/>
  <c r="O203" i="27"/>
  <c r="L203" i="27"/>
  <c r="I203" i="27"/>
  <c r="F203" i="27"/>
  <c r="O202" i="27"/>
  <c r="L202" i="27"/>
  <c r="I202" i="27"/>
  <c r="F202" i="27"/>
  <c r="O201" i="27"/>
  <c r="L201" i="27"/>
  <c r="I201" i="27"/>
  <c r="F201" i="27"/>
  <c r="C201" i="27"/>
  <c r="O200" i="27"/>
  <c r="L200" i="27"/>
  <c r="I200" i="27"/>
  <c r="F200" i="27"/>
  <c r="C200" i="27" s="1"/>
  <c r="O199" i="27"/>
  <c r="L199" i="27"/>
  <c r="I199" i="27"/>
  <c r="I198" i="27" s="1"/>
  <c r="F199" i="27"/>
  <c r="F198" i="27" s="1"/>
  <c r="C198" i="27" s="1"/>
  <c r="O198" i="27"/>
  <c r="N198" i="27"/>
  <c r="N196" i="27" s="1"/>
  <c r="N195" i="27" s="1"/>
  <c r="M198" i="27"/>
  <c r="L198" i="27"/>
  <c r="K198" i="27"/>
  <c r="K196" i="27" s="1"/>
  <c r="J198" i="27"/>
  <c r="J196" i="27" s="1"/>
  <c r="H198" i="27"/>
  <c r="G198" i="27"/>
  <c r="G196" i="27" s="1"/>
  <c r="E198" i="27"/>
  <c r="D198" i="27"/>
  <c r="O197" i="27"/>
  <c r="O196" i="27" s="1"/>
  <c r="O195" i="27" s="1"/>
  <c r="L197" i="27"/>
  <c r="L196" i="27" s="1"/>
  <c r="I197" i="27"/>
  <c r="F197" i="27"/>
  <c r="C197" i="27"/>
  <c r="M196" i="27"/>
  <c r="M195" i="27" s="1"/>
  <c r="H196" i="27"/>
  <c r="H195" i="27" s="1"/>
  <c r="E196" i="27"/>
  <c r="E195" i="27" s="1"/>
  <c r="D196" i="27"/>
  <c r="O193" i="27"/>
  <c r="O192" i="27" s="1"/>
  <c r="O191" i="27" s="1"/>
  <c r="L193" i="27"/>
  <c r="L192" i="27" s="1"/>
  <c r="L191" i="27" s="1"/>
  <c r="I193" i="27"/>
  <c r="F193" i="27"/>
  <c r="C193" i="27"/>
  <c r="N192" i="27"/>
  <c r="M192" i="27"/>
  <c r="K192" i="27"/>
  <c r="K191" i="27" s="1"/>
  <c r="J192" i="27"/>
  <c r="J191" i="27" s="1"/>
  <c r="I192" i="27"/>
  <c r="H192" i="27"/>
  <c r="H191" i="27" s="1"/>
  <c r="G192" i="27"/>
  <c r="G191" i="27" s="1"/>
  <c r="G187" i="27" s="1"/>
  <c r="F192" i="27"/>
  <c r="F191" i="27" s="1"/>
  <c r="F187" i="27" s="1"/>
  <c r="E192" i="27"/>
  <c r="D192" i="27"/>
  <c r="D191" i="27" s="1"/>
  <c r="N191" i="27"/>
  <c r="M191" i="27"/>
  <c r="I191" i="27"/>
  <c r="I187" i="27" s="1"/>
  <c r="E191" i="27"/>
  <c r="O190" i="27"/>
  <c r="L190" i="27"/>
  <c r="I190" i="27"/>
  <c r="F190" i="27"/>
  <c r="O189" i="27"/>
  <c r="O188" i="27" s="1"/>
  <c r="O187" i="27" s="1"/>
  <c r="L189" i="27"/>
  <c r="L188" i="27" s="1"/>
  <c r="L187" i="27" s="1"/>
  <c r="I189" i="27"/>
  <c r="F189" i="27"/>
  <c r="F188" i="27" s="1"/>
  <c r="C189" i="27"/>
  <c r="N188" i="27"/>
  <c r="N187" i="27" s="1"/>
  <c r="M188" i="27"/>
  <c r="K188" i="27"/>
  <c r="K187" i="27" s="1"/>
  <c r="J188" i="27"/>
  <c r="I188" i="27"/>
  <c r="H188" i="27"/>
  <c r="H187" i="27" s="1"/>
  <c r="G188" i="27"/>
  <c r="E188" i="27"/>
  <c r="E187" i="27" s="1"/>
  <c r="D188" i="27"/>
  <c r="M187" i="27"/>
  <c r="O186" i="27"/>
  <c r="L186" i="27"/>
  <c r="C186" i="27" s="1"/>
  <c r="I186" i="27"/>
  <c r="F186" i="27"/>
  <c r="O185" i="27"/>
  <c r="O184" i="27" s="1"/>
  <c r="L185" i="27"/>
  <c r="I185" i="27"/>
  <c r="C185" i="27" s="1"/>
  <c r="F185" i="27"/>
  <c r="N184" i="27"/>
  <c r="M184" i="27"/>
  <c r="K184" i="27"/>
  <c r="J184" i="27"/>
  <c r="I184" i="27"/>
  <c r="H184" i="27"/>
  <c r="G184" i="27"/>
  <c r="F184" i="27"/>
  <c r="E184" i="27"/>
  <c r="D184" i="27"/>
  <c r="O183" i="27"/>
  <c r="L183" i="27"/>
  <c r="I183" i="27"/>
  <c r="F183" i="27"/>
  <c r="O182" i="27"/>
  <c r="L182" i="27"/>
  <c r="I182" i="27"/>
  <c r="F182" i="27"/>
  <c r="O181" i="27"/>
  <c r="L181" i="27"/>
  <c r="I181" i="27"/>
  <c r="C181" i="27" s="1"/>
  <c r="F181" i="27"/>
  <c r="O180" i="27"/>
  <c r="O179" i="27" s="1"/>
  <c r="L180" i="27"/>
  <c r="I180" i="27"/>
  <c r="F180" i="27"/>
  <c r="F179" i="27" s="1"/>
  <c r="N179" i="27"/>
  <c r="M179" i="27"/>
  <c r="M174" i="27" s="1"/>
  <c r="M173" i="27" s="1"/>
  <c r="L179" i="27"/>
  <c r="K179" i="27"/>
  <c r="J179" i="27"/>
  <c r="H179" i="27"/>
  <c r="G179" i="27"/>
  <c r="E179" i="27"/>
  <c r="D179" i="27"/>
  <c r="O178" i="27"/>
  <c r="L178" i="27"/>
  <c r="I178" i="27"/>
  <c r="F178" i="27"/>
  <c r="O177" i="27"/>
  <c r="L177" i="27"/>
  <c r="I177" i="27"/>
  <c r="F177" i="27"/>
  <c r="O176" i="27"/>
  <c r="O175" i="27" s="1"/>
  <c r="O174" i="27" s="1"/>
  <c r="O173" i="27" s="1"/>
  <c r="L176" i="27"/>
  <c r="L175" i="27" s="1"/>
  <c r="L174" i="27" s="1"/>
  <c r="I176" i="27"/>
  <c r="F176" i="27"/>
  <c r="F175" i="27" s="1"/>
  <c r="C176" i="27"/>
  <c r="N175" i="27"/>
  <c r="N174" i="27" s="1"/>
  <c r="N173" i="27" s="1"/>
  <c r="M175" i="27"/>
  <c r="K175" i="27"/>
  <c r="K174" i="27" s="1"/>
  <c r="K173" i="27" s="1"/>
  <c r="J175" i="27"/>
  <c r="H175" i="27"/>
  <c r="G175" i="27"/>
  <c r="E175" i="27"/>
  <c r="E174" i="27" s="1"/>
  <c r="E173" i="27" s="1"/>
  <c r="D175" i="27"/>
  <c r="D174" i="27" s="1"/>
  <c r="D173" i="27" s="1"/>
  <c r="J174" i="27"/>
  <c r="J173" i="27" s="1"/>
  <c r="O172" i="27"/>
  <c r="L172" i="27"/>
  <c r="I172" i="27"/>
  <c r="F172" i="27"/>
  <c r="C172" i="27"/>
  <c r="O171" i="27"/>
  <c r="L171" i="27"/>
  <c r="I171" i="27"/>
  <c r="F171" i="27"/>
  <c r="C171" i="27" s="1"/>
  <c r="O170" i="27"/>
  <c r="L170" i="27"/>
  <c r="I170" i="27"/>
  <c r="F170" i="27"/>
  <c r="C170" i="27" s="1"/>
  <c r="O169" i="27"/>
  <c r="L169" i="27"/>
  <c r="I169" i="27"/>
  <c r="F169" i="27"/>
  <c r="O168" i="27"/>
  <c r="L168" i="27"/>
  <c r="I168" i="27"/>
  <c r="F168" i="27"/>
  <c r="C168" i="27" s="1"/>
  <c r="O167" i="27"/>
  <c r="L167" i="27"/>
  <c r="I167" i="27"/>
  <c r="I166" i="27" s="1"/>
  <c r="I165" i="27" s="1"/>
  <c r="F167" i="27"/>
  <c r="N166" i="27"/>
  <c r="M166" i="27"/>
  <c r="M165" i="27" s="1"/>
  <c r="K166" i="27"/>
  <c r="J166" i="27"/>
  <c r="H166" i="27"/>
  <c r="H165" i="27" s="1"/>
  <c r="G166" i="27"/>
  <c r="G165" i="27" s="1"/>
  <c r="E166" i="27"/>
  <c r="E165" i="27" s="1"/>
  <c r="D166" i="27"/>
  <c r="D165" i="27" s="1"/>
  <c r="N165" i="27"/>
  <c r="K165" i="27"/>
  <c r="J165" i="27"/>
  <c r="O164" i="27"/>
  <c r="L164" i="27"/>
  <c r="I164" i="27"/>
  <c r="F164" i="27"/>
  <c r="C164" i="27" s="1"/>
  <c r="O163" i="27"/>
  <c r="L163" i="27"/>
  <c r="I163" i="27"/>
  <c r="F163" i="27"/>
  <c r="O162" i="27"/>
  <c r="L162" i="27"/>
  <c r="I162" i="27"/>
  <c r="F162" i="27"/>
  <c r="O161" i="27"/>
  <c r="L161" i="27"/>
  <c r="L160" i="27" s="1"/>
  <c r="I161" i="27"/>
  <c r="F161" i="27"/>
  <c r="O160" i="27"/>
  <c r="N160" i="27"/>
  <c r="M160" i="27"/>
  <c r="K160" i="27"/>
  <c r="J160" i="27"/>
  <c r="H160" i="27"/>
  <c r="G160" i="27"/>
  <c r="F160" i="27"/>
  <c r="E160" i="27"/>
  <c r="D160" i="27"/>
  <c r="O159" i="27"/>
  <c r="L159" i="27"/>
  <c r="I159" i="27"/>
  <c r="F159" i="27"/>
  <c r="O158" i="27"/>
  <c r="L158" i="27"/>
  <c r="I158" i="27"/>
  <c r="F158" i="27"/>
  <c r="O157" i="27"/>
  <c r="L157" i="27"/>
  <c r="I157" i="27"/>
  <c r="C157" i="27" s="1"/>
  <c r="F157" i="27"/>
  <c r="O156" i="27"/>
  <c r="L156" i="27"/>
  <c r="I156" i="27"/>
  <c r="F156" i="27"/>
  <c r="C156" i="27" s="1"/>
  <c r="O155" i="27"/>
  <c r="L155" i="27"/>
  <c r="I155" i="27"/>
  <c r="F155" i="27"/>
  <c r="O154" i="27"/>
  <c r="L154" i="27"/>
  <c r="I154" i="27"/>
  <c r="F154" i="27"/>
  <c r="O153" i="27"/>
  <c r="L153" i="27"/>
  <c r="I153" i="27"/>
  <c r="F153" i="27"/>
  <c r="O152" i="27"/>
  <c r="O151" i="27" s="1"/>
  <c r="L152" i="27"/>
  <c r="L151" i="27" s="1"/>
  <c r="I152" i="27"/>
  <c r="C152" i="27" s="1"/>
  <c r="F152" i="27"/>
  <c r="N151" i="27"/>
  <c r="M151" i="27"/>
  <c r="K151" i="27"/>
  <c r="J151" i="27"/>
  <c r="H151" i="27"/>
  <c r="G151" i="27"/>
  <c r="E151" i="27"/>
  <c r="D151" i="27"/>
  <c r="O150" i="27"/>
  <c r="L150" i="27"/>
  <c r="I150" i="27"/>
  <c r="F150" i="27"/>
  <c r="C150" i="27" s="1"/>
  <c r="O149" i="27"/>
  <c r="L149" i="27"/>
  <c r="I149" i="27"/>
  <c r="F149" i="27"/>
  <c r="O148" i="27"/>
  <c r="O144" i="27" s="1"/>
  <c r="L148" i="27"/>
  <c r="I148" i="27"/>
  <c r="F148" i="27"/>
  <c r="C148" i="27" s="1"/>
  <c r="O147" i="27"/>
  <c r="L147" i="27"/>
  <c r="I147" i="27"/>
  <c r="F147" i="27"/>
  <c r="O146" i="27"/>
  <c r="L146" i="27"/>
  <c r="I146" i="27"/>
  <c r="F146" i="27"/>
  <c r="O145" i="27"/>
  <c r="L145" i="27"/>
  <c r="L144" i="27" s="1"/>
  <c r="I145" i="27"/>
  <c r="C145" i="27" s="1"/>
  <c r="F145" i="27"/>
  <c r="N144" i="27"/>
  <c r="M144" i="27"/>
  <c r="K144" i="27"/>
  <c r="J144" i="27"/>
  <c r="H144" i="27"/>
  <c r="G144" i="27"/>
  <c r="E144" i="27"/>
  <c r="D144" i="27"/>
  <c r="O143" i="27"/>
  <c r="L143" i="27"/>
  <c r="I143" i="27"/>
  <c r="F143" i="27"/>
  <c r="O142" i="27"/>
  <c r="L142" i="27"/>
  <c r="L141" i="27" s="1"/>
  <c r="I142" i="27"/>
  <c r="I141" i="27" s="1"/>
  <c r="F142" i="27"/>
  <c r="N141" i="27"/>
  <c r="M141" i="27"/>
  <c r="K141" i="27"/>
  <c r="J141" i="27"/>
  <c r="H141" i="27"/>
  <c r="G141" i="27"/>
  <c r="F141" i="27"/>
  <c r="E141" i="27"/>
  <c r="D141" i="27"/>
  <c r="O140" i="27"/>
  <c r="L140" i="27"/>
  <c r="I140" i="27"/>
  <c r="F140" i="27"/>
  <c r="C140" i="27"/>
  <c r="O139" i="27"/>
  <c r="L139" i="27"/>
  <c r="I139" i="27"/>
  <c r="F139" i="27"/>
  <c r="C139" i="27" s="1"/>
  <c r="O138" i="27"/>
  <c r="L138" i="27"/>
  <c r="I138" i="27"/>
  <c r="F138" i="27"/>
  <c r="C138" i="27" s="1"/>
  <c r="O137" i="27"/>
  <c r="L137" i="27"/>
  <c r="L136" i="27" s="1"/>
  <c r="I137" i="27"/>
  <c r="F137" i="27"/>
  <c r="O136" i="27"/>
  <c r="N136" i="27"/>
  <c r="M136" i="27"/>
  <c r="K136" i="27"/>
  <c r="J136" i="27"/>
  <c r="H136" i="27"/>
  <c r="G136" i="27"/>
  <c r="E136" i="27"/>
  <c r="D136" i="27"/>
  <c r="O135" i="27"/>
  <c r="L135" i="27"/>
  <c r="I135" i="27"/>
  <c r="F135" i="27"/>
  <c r="O134" i="27"/>
  <c r="L134" i="27"/>
  <c r="I134" i="27"/>
  <c r="F134" i="27"/>
  <c r="O133" i="27"/>
  <c r="L133" i="27"/>
  <c r="I133" i="27"/>
  <c r="C133" i="27" s="1"/>
  <c r="F133" i="27"/>
  <c r="O132" i="27"/>
  <c r="O131" i="27" s="1"/>
  <c r="L132" i="27"/>
  <c r="I132" i="27"/>
  <c r="F132" i="27"/>
  <c r="F131" i="27" s="1"/>
  <c r="N131" i="27"/>
  <c r="M131" i="27"/>
  <c r="L131" i="27"/>
  <c r="K131" i="27"/>
  <c r="K130" i="27" s="1"/>
  <c r="J131" i="27"/>
  <c r="H131" i="27"/>
  <c r="H130" i="27" s="1"/>
  <c r="G131" i="27"/>
  <c r="G130" i="27" s="1"/>
  <c r="E131" i="27"/>
  <c r="D131" i="27"/>
  <c r="D130" i="27" s="1"/>
  <c r="M130" i="27"/>
  <c r="E130" i="27"/>
  <c r="O129" i="27"/>
  <c r="L129" i="27"/>
  <c r="L128" i="27" s="1"/>
  <c r="I129" i="27"/>
  <c r="C129" i="27" s="1"/>
  <c r="F129" i="27"/>
  <c r="O128" i="27"/>
  <c r="N128" i="27"/>
  <c r="M128" i="27"/>
  <c r="K128" i="27"/>
  <c r="J128" i="27"/>
  <c r="H128" i="27"/>
  <c r="G128" i="27"/>
  <c r="F128" i="27"/>
  <c r="E128" i="27"/>
  <c r="D128" i="27"/>
  <c r="O127" i="27"/>
  <c r="L127" i="27"/>
  <c r="I127" i="27"/>
  <c r="F127" i="27"/>
  <c r="O126" i="27"/>
  <c r="L126" i="27"/>
  <c r="I126" i="27"/>
  <c r="F126" i="27"/>
  <c r="O125" i="27"/>
  <c r="L125" i="27"/>
  <c r="I125" i="27"/>
  <c r="F125" i="27"/>
  <c r="O124" i="27"/>
  <c r="L124" i="27"/>
  <c r="I124" i="27"/>
  <c r="F124" i="27"/>
  <c r="C124" i="27"/>
  <c r="O123" i="27"/>
  <c r="L123" i="27"/>
  <c r="I123" i="27"/>
  <c r="F123" i="27"/>
  <c r="F122" i="27" s="1"/>
  <c r="N122" i="27"/>
  <c r="M122" i="27"/>
  <c r="K122" i="27"/>
  <c r="J122" i="27"/>
  <c r="I122" i="27"/>
  <c r="H122" i="27"/>
  <c r="G122" i="27"/>
  <c r="E122" i="27"/>
  <c r="D122" i="27"/>
  <c r="O121" i="27"/>
  <c r="L121" i="27"/>
  <c r="I121" i="27"/>
  <c r="C121" i="27" s="1"/>
  <c r="F121" i="27"/>
  <c r="O120" i="27"/>
  <c r="L120" i="27"/>
  <c r="I120" i="27"/>
  <c r="F120" i="27"/>
  <c r="C120" i="27" s="1"/>
  <c r="O119" i="27"/>
  <c r="L119" i="27"/>
  <c r="I119" i="27"/>
  <c r="F119" i="27"/>
  <c r="O118" i="27"/>
  <c r="L118" i="27"/>
  <c r="I118" i="27"/>
  <c r="F118" i="27"/>
  <c r="O117" i="27"/>
  <c r="L117" i="27"/>
  <c r="L116" i="27" s="1"/>
  <c r="I117" i="27"/>
  <c r="F117" i="27"/>
  <c r="O116" i="27"/>
  <c r="N116" i="27"/>
  <c r="M116" i="27"/>
  <c r="K116" i="27"/>
  <c r="J116" i="27"/>
  <c r="H116" i="27"/>
  <c r="G116" i="27"/>
  <c r="E116" i="27"/>
  <c r="D116" i="27"/>
  <c r="O115" i="27"/>
  <c r="L115" i="27"/>
  <c r="I115" i="27"/>
  <c r="F115" i="27"/>
  <c r="O114" i="27"/>
  <c r="L114" i="27"/>
  <c r="I114" i="27"/>
  <c r="F114" i="27"/>
  <c r="O113" i="27"/>
  <c r="L113" i="27"/>
  <c r="L112" i="27" s="1"/>
  <c r="I113" i="27"/>
  <c r="F113" i="27"/>
  <c r="O112" i="27"/>
  <c r="N112" i="27"/>
  <c r="M112" i="27"/>
  <c r="K112" i="27"/>
  <c r="J112" i="27"/>
  <c r="H112" i="27"/>
  <c r="G112" i="27"/>
  <c r="E112" i="27"/>
  <c r="D112" i="27"/>
  <c r="O111" i="27"/>
  <c r="L111" i="27"/>
  <c r="I111" i="27"/>
  <c r="F111" i="27"/>
  <c r="C111" i="27" s="1"/>
  <c r="O110" i="27"/>
  <c r="L110" i="27"/>
  <c r="I110" i="27"/>
  <c r="F110" i="27"/>
  <c r="C110" i="27" s="1"/>
  <c r="O109" i="27"/>
  <c r="L109" i="27"/>
  <c r="I109" i="27"/>
  <c r="F109" i="27"/>
  <c r="O108" i="27"/>
  <c r="L108" i="27"/>
  <c r="I108" i="27"/>
  <c r="F108" i="27"/>
  <c r="C108" i="27" s="1"/>
  <c r="O107" i="27"/>
  <c r="L107" i="27"/>
  <c r="I107" i="27"/>
  <c r="F107" i="27"/>
  <c r="O106" i="27"/>
  <c r="L106" i="27"/>
  <c r="I106" i="27"/>
  <c r="F106" i="27"/>
  <c r="O105" i="27"/>
  <c r="L105" i="27"/>
  <c r="I105" i="27"/>
  <c r="C105" i="27" s="1"/>
  <c r="F105" i="27"/>
  <c r="O104" i="27"/>
  <c r="L104" i="27"/>
  <c r="I104" i="27"/>
  <c r="F104" i="27"/>
  <c r="F103" i="27" s="1"/>
  <c r="N103" i="27"/>
  <c r="M103" i="27"/>
  <c r="L103" i="27"/>
  <c r="K103" i="27"/>
  <c r="J103" i="27"/>
  <c r="H103" i="27"/>
  <c r="G103" i="27"/>
  <c r="E103" i="27"/>
  <c r="D103" i="27"/>
  <c r="O102" i="27"/>
  <c r="L102" i="27"/>
  <c r="I102" i="27"/>
  <c r="F102" i="27"/>
  <c r="O101" i="27"/>
  <c r="L101" i="27"/>
  <c r="I101" i="27"/>
  <c r="F101" i="27"/>
  <c r="O100" i="27"/>
  <c r="L100" i="27"/>
  <c r="I100" i="27"/>
  <c r="F100" i="27"/>
  <c r="C100" i="27"/>
  <c r="O99" i="27"/>
  <c r="L99" i="27"/>
  <c r="I99" i="27"/>
  <c r="F99" i="27"/>
  <c r="C99" i="27" s="1"/>
  <c r="O98" i="27"/>
  <c r="L98" i="27"/>
  <c r="I98" i="27"/>
  <c r="F98" i="27"/>
  <c r="C98" i="27" s="1"/>
  <c r="O97" i="27"/>
  <c r="L97" i="27"/>
  <c r="I97" i="27"/>
  <c r="F97" i="27"/>
  <c r="O96" i="27"/>
  <c r="O95" i="27" s="1"/>
  <c r="L96" i="27"/>
  <c r="I96" i="27"/>
  <c r="F96" i="27"/>
  <c r="F95" i="27" s="1"/>
  <c r="N95" i="27"/>
  <c r="M95" i="27"/>
  <c r="L95" i="27"/>
  <c r="K95" i="27"/>
  <c r="J95" i="27"/>
  <c r="H95" i="27"/>
  <c r="G95" i="27"/>
  <c r="E95" i="27"/>
  <c r="D95" i="27"/>
  <c r="O94" i="27"/>
  <c r="L94" i="27"/>
  <c r="I94" i="27"/>
  <c r="F94" i="27"/>
  <c r="O93" i="27"/>
  <c r="L93" i="27"/>
  <c r="I93" i="27"/>
  <c r="F93" i="27"/>
  <c r="O92" i="27"/>
  <c r="L92" i="27"/>
  <c r="I92" i="27"/>
  <c r="C92" i="27" s="1"/>
  <c r="F92" i="27"/>
  <c r="O91" i="27"/>
  <c r="L91" i="27"/>
  <c r="I91" i="27"/>
  <c r="F91" i="27"/>
  <c r="O90" i="27"/>
  <c r="L90" i="27"/>
  <c r="L89" i="27" s="1"/>
  <c r="I90" i="27"/>
  <c r="F90" i="27"/>
  <c r="N89" i="27"/>
  <c r="M89" i="27"/>
  <c r="K89" i="27"/>
  <c r="J89" i="27"/>
  <c r="H89" i="27"/>
  <c r="G89" i="27"/>
  <c r="F89" i="27"/>
  <c r="E89" i="27"/>
  <c r="D89" i="27"/>
  <c r="O88" i="27"/>
  <c r="O84" i="27" s="1"/>
  <c r="L88" i="27"/>
  <c r="I88" i="27"/>
  <c r="F88" i="27"/>
  <c r="C88" i="27" s="1"/>
  <c r="O87" i="27"/>
  <c r="L87" i="27"/>
  <c r="I87" i="27"/>
  <c r="F87" i="27"/>
  <c r="C87" i="27" s="1"/>
  <c r="O86" i="27"/>
  <c r="L86" i="27"/>
  <c r="I86" i="27"/>
  <c r="F86" i="27"/>
  <c r="C86" i="27" s="1"/>
  <c r="O85" i="27"/>
  <c r="L85" i="27"/>
  <c r="L84" i="27" s="1"/>
  <c r="I85" i="27"/>
  <c r="F85" i="27"/>
  <c r="N84" i="27"/>
  <c r="N83" i="27" s="1"/>
  <c r="M84" i="27"/>
  <c r="K84" i="27"/>
  <c r="K83" i="27" s="1"/>
  <c r="J84" i="27"/>
  <c r="J83" i="27" s="1"/>
  <c r="H84" i="27"/>
  <c r="H83" i="27" s="1"/>
  <c r="G84" i="27"/>
  <c r="G83" i="27" s="1"/>
  <c r="E84" i="27"/>
  <c r="D84" i="27"/>
  <c r="M83" i="27"/>
  <c r="E83" i="27"/>
  <c r="D83" i="27"/>
  <c r="O82" i="27"/>
  <c r="L82" i="27"/>
  <c r="I82" i="27"/>
  <c r="F82" i="27"/>
  <c r="O81" i="27"/>
  <c r="L81" i="27"/>
  <c r="L80" i="27" s="1"/>
  <c r="I81" i="27"/>
  <c r="C81" i="27" s="1"/>
  <c r="F81" i="27"/>
  <c r="O80" i="27"/>
  <c r="N80" i="27"/>
  <c r="M80" i="27"/>
  <c r="K80" i="27"/>
  <c r="J80" i="27"/>
  <c r="H80" i="27"/>
  <c r="G80" i="27"/>
  <c r="F80" i="27"/>
  <c r="E80" i="27"/>
  <c r="D80" i="27"/>
  <c r="O79" i="27"/>
  <c r="L79" i="27"/>
  <c r="I79" i="27"/>
  <c r="F79" i="27"/>
  <c r="O78" i="27"/>
  <c r="L78" i="27"/>
  <c r="L77" i="27" s="1"/>
  <c r="I78" i="27"/>
  <c r="I77" i="27" s="1"/>
  <c r="F78" i="27"/>
  <c r="O77" i="27"/>
  <c r="N77" i="27"/>
  <c r="N76" i="27" s="1"/>
  <c r="M77" i="27"/>
  <c r="M76" i="27" s="1"/>
  <c r="M75" i="27" s="1"/>
  <c r="K77" i="27"/>
  <c r="J77" i="27"/>
  <c r="J76" i="27" s="1"/>
  <c r="H77" i="27"/>
  <c r="G77" i="27"/>
  <c r="G76" i="27" s="1"/>
  <c r="F77" i="27"/>
  <c r="E77" i="27"/>
  <c r="E76" i="27" s="1"/>
  <c r="E75" i="27" s="1"/>
  <c r="D77" i="27"/>
  <c r="O76" i="27"/>
  <c r="K76" i="27"/>
  <c r="K75" i="27" s="1"/>
  <c r="H76" i="27"/>
  <c r="D76" i="27"/>
  <c r="D75" i="27" s="1"/>
  <c r="O74" i="27"/>
  <c r="L74" i="27"/>
  <c r="I74" i="27"/>
  <c r="F74" i="27"/>
  <c r="O73" i="27"/>
  <c r="L73" i="27"/>
  <c r="I73" i="27"/>
  <c r="F73" i="27"/>
  <c r="O72" i="27"/>
  <c r="O69" i="27" s="1"/>
  <c r="L72" i="27"/>
  <c r="I72" i="27"/>
  <c r="F72" i="27"/>
  <c r="C72" i="27"/>
  <c r="O71" i="27"/>
  <c r="L71" i="27"/>
  <c r="I71" i="27"/>
  <c r="F71" i="27"/>
  <c r="C71" i="27" s="1"/>
  <c r="O70" i="27"/>
  <c r="L70" i="27"/>
  <c r="I70" i="27"/>
  <c r="I69" i="27" s="1"/>
  <c r="F70" i="27"/>
  <c r="C70" i="27" s="1"/>
  <c r="N69" i="27"/>
  <c r="N67" i="27" s="1"/>
  <c r="M69" i="27"/>
  <c r="K69" i="27"/>
  <c r="J69" i="27"/>
  <c r="J67" i="27" s="1"/>
  <c r="H69" i="27"/>
  <c r="G69" i="27"/>
  <c r="E69" i="27"/>
  <c r="E67" i="27" s="1"/>
  <c r="D69" i="27"/>
  <c r="O68" i="27"/>
  <c r="L68" i="27"/>
  <c r="I68" i="27"/>
  <c r="C68" i="27" s="1"/>
  <c r="F68" i="27"/>
  <c r="M67" i="27"/>
  <c r="K67" i="27"/>
  <c r="H67" i="27"/>
  <c r="G67" i="27"/>
  <c r="D67" i="27"/>
  <c r="O66" i="27"/>
  <c r="L66" i="27"/>
  <c r="I66" i="27"/>
  <c r="F66" i="27"/>
  <c r="O65" i="27"/>
  <c r="L65" i="27"/>
  <c r="I65" i="27"/>
  <c r="F65" i="27"/>
  <c r="O64" i="27"/>
  <c r="L64" i="27"/>
  <c r="I64" i="27"/>
  <c r="F64" i="27"/>
  <c r="C64" i="27" s="1"/>
  <c r="O63" i="27"/>
  <c r="L63" i="27"/>
  <c r="I63" i="27"/>
  <c r="F63" i="27"/>
  <c r="O62" i="27"/>
  <c r="L62" i="27"/>
  <c r="I62" i="27"/>
  <c r="F62" i="27"/>
  <c r="O61" i="27"/>
  <c r="L61" i="27"/>
  <c r="I61" i="27"/>
  <c r="F61" i="27"/>
  <c r="O60" i="27"/>
  <c r="L60" i="27"/>
  <c r="I60" i="27"/>
  <c r="C60" i="27" s="1"/>
  <c r="F60" i="27"/>
  <c r="O59" i="27"/>
  <c r="L59" i="27"/>
  <c r="I59" i="27"/>
  <c r="F59" i="27"/>
  <c r="N58" i="27"/>
  <c r="M58" i="27"/>
  <c r="K58" i="27"/>
  <c r="J58" i="27"/>
  <c r="I58" i="27"/>
  <c r="H58" i="27"/>
  <c r="G58" i="27"/>
  <c r="E58" i="27"/>
  <c r="D58" i="27"/>
  <c r="O57" i="27"/>
  <c r="L57" i="27"/>
  <c r="I57" i="27"/>
  <c r="F57" i="27"/>
  <c r="O56" i="27"/>
  <c r="O55" i="27" s="1"/>
  <c r="L56" i="27"/>
  <c r="I56" i="27"/>
  <c r="F56" i="27"/>
  <c r="F55" i="27" s="1"/>
  <c r="C56" i="27"/>
  <c r="N55" i="27"/>
  <c r="M55" i="27"/>
  <c r="L55" i="27"/>
  <c r="K55" i="27"/>
  <c r="K54" i="27" s="1"/>
  <c r="K53" i="27" s="1"/>
  <c r="J55" i="27"/>
  <c r="I55" i="27"/>
  <c r="H55" i="27"/>
  <c r="H54" i="27" s="1"/>
  <c r="H53" i="27" s="1"/>
  <c r="G55" i="27"/>
  <c r="G54" i="27" s="1"/>
  <c r="E55" i="27"/>
  <c r="D55" i="27"/>
  <c r="D54" i="27" s="1"/>
  <c r="D53" i="27" s="1"/>
  <c r="N54" i="27"/>
  <c r="M54" i="27"/>
  <c r="J54" i="27"/>
  <c r="I54" i="27"/>
  <c r="N53" i="27"/>
  <c r="M53" i="27"/>
  <c r="J53" i="27"/>
  <c r="G53" i="27"/>
  <c r="O47" i="27"/>
  <c r="C47" i="27" s="1"/>
  <c r="O46" i="27"/>
  <c r="C46" i="27" s="1"/>
  <c r="N45" i="27"/>
  <c r="M45" i="27"/>
  <c r="L44" i="27"/>
  <c r="L43" i="27" s="1"/>
  <c r="I44" i="27"/>
  <c r="I43" i="27" s="1"/>
  <c r="F44" i="27"/>
  <c r="K43" i="27"/>
  <c r="J43" i="27"/>
  <c r="H43" i="27"/>
  <c r="G43" i="27"/>
  <c r="F43" i="27"/>
  <c r="C43" i="27" s="1"/>
  <c r="E43" i="27"/>
  <c r="D43" i="27"/>
  <c r="F42" i="27"/>
  <c r="C42" i="27" s="1"/>
  <c r="E41" i="27"/>
  <c r="D41" i="27"/>
  <c r="L40" i="27"/>
  <c r="C40" i="27" s="1"/>
  <c r="L39" i="27"/>
  <c r="C39" i="27" s="1"/>
  <c r="L38" i="27"/>
  <c r="C38" i="27" s="1"/>
  <c r="L37" i="27"/>
  <c r="C37" i="27" s="1"/>
  <c r="K36" i="27"/>
  <c r="J36" i="27"/>
  <c r="L35" i="27"/>
  <c r="C35" i="27" s="1"/>
  <c r="L34" i="27"/>
  <c r="C34" i="27" s="1"/>
  <c r="L33" i="27"/>
  <c r="C33" i="27" s="1"/>
  <c r="K33" i="27"/>
  <c r="J33" i="27"/>
  <c r="L32" i="27"/>
  <c r="L31" i="27" s="1"/>
  <c r="C31" i="27" s="1"/>
  <c r="C32" i="27"/>
  <c r="K31" i="27"/>
  <c r="J31" i="27"/>
  <c r="L30" i="27"/>
  <c r="C30" i="27" s="1"/>
  <c r="L29" i="27"/>
  <c r="C29" i="27" s="1"/>
  <c r="L28" i="27"/>
  <c r="C28" i="27" s="1"/>
  <c r="K27" i="27"/>
  <c r="J27" i="27"/>
  <c r="J26" i="27" s="1"/>
  <c r="F25" i="27"/>
  <c r="C25" i="27" s="1"/>
  <c r="I24" i="27"/>
  <c r="O23" i="27"/>
  <c r="O21" i="27" s="1"/>
  <c r="L23" i="27"/>
  <c r="I23" i="27"/>
  <c r="F23" i="27"/>
  <c r="C23" i="27"/>
  <c r="O22" i="27"/>
  <c r="L22" i="27"/>
  <c r="I22" i="27"/>
  <c r="I21" i="27" s="1"/>
  <c r="F22" i="27"/>
  <c r="C22" i="27" s="1"/>
  <c r="N21" i="27"/>
  <c r="N289" i="27" s="1"/>
  <c r="N288" i="27" s="1"/>
  <c r="M21" i="27"/>
  <c r="K21" i="27"/>
  <c r="K289" i="27" s="1"/>
  <c r="K288" i="27" s="1"/>
  <c r="J21" i="27"/>
  <c r="J289" i="27" s="1"/>
  <c r="J288" i="27" s="1"/>
  <c r="H21" i="27"/>
  <c r="H289" i="27" s="1"/>
  <c r="H288" i="27" s="1"/>
  <c r="G21" i="27"/>
  <c r="G289" i="27" s="1"/>
  <c r="G288" i="27" s="1"/>
  <c r="E21" i="27"/>
  <c r="D21" i="27"/>
  <c r="D289" i="27" s="1"/>
  <c r="D288" i="27" s="1"/>
  <c r="N20" i="27"/>
  <c r="O298" i="26"/>
  <c r="L298" i="26"/>
  <c r="I298" i="26"/>
  <c r="C298" i="26" s="1"/>
  <c r="F298" i="26"/>
  <c r="O297" i="26"/>
  <c r="L297" i="26"/>
  <c r="I297" i="26"/>
  <c r="F297" i="26"/>
  <c r="O296" i="26"/>
  <c r="L296" i="26"/>
  <c r="I296" i="26"/>
  <c r="F296" i="26"/>
  <c r="C296" i="26"/>
  <c r="O295" i="26"/>
  <c r="L295" i="26"/>
  <c r="I295" i="26"/>
  <c r="F295" i="26"/>
  <c r="C295" i="26" s="1"/>
  <c r="O294" i="26"/>
  <c r="L294" i="26"/>
  <c r="I294" i="26"/>
  <c r="F294" i="26"/>
  <c r="C294" i="26" s="1"/>
  <c r="O293" i="26"/>
  <c r="L293" i="26"/>
  <c r="I293" i="26"/>
  <c r="F293" i="26"/>
  <c r="O292" i="26"/>
  <c r="L292" i="26"/>
  <c r="I292" i="26"/>
  <c r="F292" i="26"/>
  <c r="C292" i="26" s="1"/>
  <c r="O291" i="26"/>
  <c r="L291" i="26"/>
  <c r="I291" i="26"/>
  <c r="I290" i="26" s="1"/>
  <c r="F291" i="26"/>
  <c r="F290" i="26" s="1"/>
  <c r="N290" i="26"/>
  <c r="M290" i="26"/>
  <c r="K290" i="26"/>
  <c r="J290" i="26"/>
  <c r="H290" i="26"/>
  <c r="G290" i="26"/>
  <c r="E290" i="26"/>
  <c r="D290" i="26"/>
  <c r="O285" i="26"/>
  <c r="L285" i="26"/>
  <c r="C285" i="26" s="1"/>
  <c r="I285" i="26"/>
  <c r="F285" i="26"/>
  <c r="O284" i="26"/>
  <c r="O283" i="26" s="1"/>
  <c r="L284" i="26"/>
  <c r="L283" i="26" s="1"/>
  <c r="I284" i="26"/>
  <c r="F284" i="26"/>
  <c r="F283" i="26" s="1"/>
  <c r="N283" i="26"/>
  <c r="M283" i="26"/>
  <c r="K283" i="26"/>
  <c r="J283" i="26"/>
  <c r="I283" i="26"/>
  <c r="H283" i="26"/>
  <c r="G283" i="26"/>
  <c r="E283" i="26"/>
  <c r="D283" i="26"/>
  <c r="O282" i="26"/>
  <c r="L282" i="26"/>
  <c r="L281" i="26" s="1"/>
  <c r="I282" i="26"/>
  <c r="I281" i="26" s="1"/>
  <c r="F282" i="26"/>
  <c r="C282" i="26" s="1"/>
  <c r="O281" i="26"/>
  <c r="N281" i="26"/>
  <c r="M281" i="26"/>
  <c r="K281" i="26"/>
  <c r="J281" i="26"/>
  <c r="H281" i="26"/>
  <c r="G281" i="26"/>
  <c r="F281" i="26"/>
  <c r="E281" i="26"/>
  <c r="D281" i="26"/>
  <c r="O280" i="26"/>
  <c r="L280" i="26"/>
  <c r="I280" i="26"/>
  <c r="F280" i="26"/>
  <c r="C280" i="26"/>
  <c r="O279" i="26"/>
  <c r="L279" i="26"/>
  <c r="I279" i="26"/>
  <c r="F279" i="26"/>
  <c r="C279" i="26" s="1"/>
  <c r="O278" i="26"/>
  <c r="L278" i="26"/>
  <c r="I278" i="26"/>
  <c r="F278" i="26"/>
  <c r="C278" i="26" s="1"/>
  <c r="O277" i="26"/>
  <c r="L277" i="26"/>
  <c r="I277" i="26"/>
  <c r="I276" i="26" s="1"/>
  <c r="F277" i="26"/>
  <c r="O276" i="26"/>
  <c r="N276" i="26"/>
  <c r="M276" i="26"/>
  <c r="K276" i="26"/>
  <c r="J276" i="26"/>
  <c r="H276" i="26"/>
  <c r="G276" i="26"/>
  <c r="E276" i="26"/>
  <c r="D276" i="26"/>
  <c r="O275" i="26"/>
  <c r="L275" i="26"/>
  <c r="I275" i="26"/>
  <c r="F275" i="26"/>
  <c r="O274" i="26"/>
  <c r="L274" i="26"/>
  <c r="I274" i="26"/>
  <c r="F274" i="26"/>
  <c r="C274" i="26" s="1"/>
  <c r="O273" i="26"/>
  <c r="L273" i="26"/>
  <c r="I273" i="26"/>
  <c r="I272" i="26" s="1"/>
  <c r="F273" i="26"/>
  <c r="O272" i="26"/>
  <c r="N272" i="26"/>
  <c r="M272" i="26"/>
  <c r="K272" i="26"/>
  <c r="K270" i="26" s="1"/>
  <c r="K269" i="26" s="1"/>
  <c r="J272" i="26"/>
  <c r="H272" i="26"/>
  <c r="G272" i="26"/>
  <c r="G270" i="26" s="1"/>
  <c r="G269" i="26" s="1"/>
  <c r="F272" i="26"/>
  <c r="E272" i="26"/>
  <c r="D272" i="26"/>
  <c r="O271" i="26"/>
  <c r="O270" i="26" s="1"/>
  <c r="O269" i="26" s="1"/>
  <c r="L271" i="26"/>
  <c r="I271" i="26"/>
  <c r="F271" i="26"/>
  <c r="N270" i="26"/>
  <c r="N269" i="26" s="1"/>
  <c r="M270" i="26"/>
  <c r="M269" i="26" s="1"/>
  <c r="J270" i="26"/>
  <c r="H270" i="26"/>
  <c r="H269" i="26" s="1"/>
  <c r="E270" i="26"/>
  <c r="E269" i="26" s="1"/>
  <c r="D270" i="26"/>
  <c r="D269" i="26" s="1"/>
  <c r="J269" i="26"/>
  <c r="O268" i="26"/>
  <c r="L268" i="26"/>
  <c r="I268" i="26"/>
  <c r="F268" i="26"/>
  <c r="C268" i="26"/>
  <c r="O267" i="26"/>
  <c r="L267" i="26"/>
  <c r="I267" i="26"/>
  <c r="F267" i="26"/>
  <c r="C267" i="26" s="1"/>
  <c r="O266" i="26"/>
  <c r="L266" i="26"/>
  <c r="I266" i="26"/>
  <c r="F266" i="26"/>
  <c r="C266" i="26" s="1"/>
  <c r="O265" i="26"/>
  <c r="L265" i="26"/>
  <c r="I265" i="26"/>
  <c r="I264" i="26" s="1"/>
  <c r="F265" i="26"/>
  <c r="O264" i="26"/>
  <c r="N264" i="26"/>
  <c r="M264" i="26"/>
  <c r="K264" i="26"/>
  <c r="J264" i="26"/>
  <c r="H264" i="26"/>
  <c r="G264" i="26"/>
  <c r="E264" i="26"/>
  <c r="D264" i="26"/>
  <c r="D259" i="26" s="1"/>
  <c r="O263" i="26"/>
  <c r="L263" i="26"/>
  <c r="I263" i="26"/>
  <c r="F263" i="26"/>
  <c r="O262" i="26"/>
  <c r="L262" i="26"/>
  <c r="I262" i="26"/>
  <c r="F262" i="26"/>
  <c r="O261" i="26"/>
  <c r="L261" i="26"/>
  <c r="I261" i="26"/>
  <c r="I260" i="26" s="1"/>
  <c r="I259" i="26" s="1"/>
  <c r="F261" i="26"/>
  <c r="O260" i="26"/>
  <c r="N260" i="26"/>
  <c r="N259" i="26" s="1"/>
  <c r="M260" i="26"/>
  <c r="M259" i="26" s="1"/>
  <c r="K260" i="26"/>
  <c r="K259" i="26" s="1"/>
  <c r="J260" i="26"/>
  <c r="H260" i="26"/>
  <c r="G260" i="26"/>
  <c r="G259" i="26" s="1"/>
  <c r="E260" i="26"/>
  <c r="D260" i="26"/>
  <c r="H259" i="26"/>
  <c r="E259" i="26"/>
  <c r="O258" i="26"/>
  <c r="L258" i="26"/>
  <c r="I258" i="26"/>
  <c r="F258" i="26"/>
  <c r="O257" i="26"/>
  <c r="L257" i="26"/>
  <c r="C257" i="26" s="1"/>
  <c r="I257" i="26"/>
  <c r="F257" i="26"/>
  <c r="O256" i="26"/>
  <c r="L256" i="26"/>
  <c r="I256" i="26"/>
  <c r="F256" i="26"/>
  <c r="C256" i="26" s="1"/>
  <c r="O255" i="26"/>
  <c r="L255" i="26"/>
  <c r="I255" i="26"/>
  <c r="F255" i="26"/>
  <c r="O254" i="26"/>
  <c r="L254" i="26"/>
  <c r="I254" i="26"/>
  <c r="F254" i="26"/>
  <c r="O253" i="26"/>
  <c r="L253" i="26"/>
  <c r="I253" i="26"/>
  <c r="F253" i="26"/>
  <c r="O252" i="26"/>
  <c r="O251" i="26" s="1"/>
  <c r="N252" i="26"/>
  <c r="N251" i="26" s="1"/>
  <c r="M252" i="26"/>
  <c r="K252" i="26"/>
  <c r="K251" i="26" s="1"/>
  <c r="J252" i="26"/>
  <c r="J251" i="26" s="1"/>
  <c r="H252" i="26"/>
  <c r="H251" i="26" s="1"/>
  <c r="G252" i="26"/>
  <c r="G251" i="26" s="1"/>
  <c r="E252" i="26"/>
  <c r="D252" i="26"/>
  <c r="M251" i="26"/>
  <c r="E251" i="26"/>
  <c r="D251" i="26"/>
  <c r="O250" i="26"/>
  <c r="L250" i="26"/>
  <c r="I250" i="26"/>
  <c r="F250" i="26"/>
  <c r="C250" i="26" s="1"/>
  <c r="O249" i="26"/>
  <c r="L249" i="26"/>
  <c r="I249" i="26"/>
  <c r="F249" i="26"/>
  <c r="O248" i="26"/>
  <c r="L248" i="26"/>
  <c r="I248" i="26"/>
  <c r="F248" i="26"/>
  <c r="C248" i="26" s="1"/>
  <c r="O247" i="26"/>
  <c r="L247" i="26"/>
  <c r="I247" i="26"/>
  <c r="I246" i="26" s="1"/>
  <c r="F247" i="26"/>
  <c r="N246" i="26"/>
  <c r="M246" i="26"/>
  <c r="K246" i="26"/>
  <c r="J246" i="26"/>
  <c r="H246" i="26"/>
  <c r="G246" i="26"/>
  <c r="E246" i="26"/>
  <c r="D246" i="26"/>
  <c r="O245" i="26"/>
  <c r="L245" i="26"/>
  <c r="C245" i="26" s="1"/>
  <c r="I245" i="26"/>
  <c r="F245" i="26"/>
  <c r="O244" i="26"/>
  <c r="L244" i="26"/>
  <c r="I244" i="26"/>
  <c r="F244" i="26"/>
  <c r="C244" i="26" s="1"/>
  <c r="O243" i="26"/>
  <c r="L243" i="26"/>
  <c r="I243" i="26"/>
  <c r="F243" i="26"/>
  <c r="O242" i="26"/>
  <c r="L242" i="26"/>
  <c r="I242" i="26"/>
  <c r="F242" i="26"/>
  <c r="O241" i="26"/>
  <c r="L241" i="26"/>
  <c r="I241" i="26"/>
  <c r="F241" i="26"/>
  <c r="O240" i="26"/>
  <c r="L240" i="26"/>
  <c r="I240" i="26"/>
  <c r="F240" i="26"/>
  <c r="C240" i="26"/>
  <c r="O239" i="26"/>
  <c r="L239" i="26"/>
  <c r="I239" i="26"/>
  <c r="F239" i="26"/>
  <c r="F238" i="26" s="1"/>
  <c r="N238" i="26"/>
  <c r="M238" i="26"/>
  <c r="K238" i="26"/>
  <c r="J238" i="26"/>
  <c r="I238" i="26"/>
  <c r="H238" i="26"/>
  <c r="G238" i="26"/>
  <c r="E238" i="26"/>
  <c r="D238" i="26"/>
  <c r="O237" i="26"/>
  <c r="L237" i="26"/>
  <c r="I237" i="26"/>
  <c r="F237" i="26"/>
  <c r="O236" i="26"/>
  <c r="O235" i="26" s="1"/>
  <c r="L236" i="26"/>
  <c r="I236" i="26"/>
  <c r="F236" i="26"/>
  <c r="F235" i="26" s="1"/>
  <c r="N235" i="26"/>
  <c r="M235" i="26"/>
  <c r="L235" i="26"/>
  <c r="K235" i="26"/>
  <c r="J235" i="26"/>
  <c r="I235" i="26"/>
  <c r="H235" i="26"/>
  <c r="G235" i="26"/>
  <c r="E235" i="26"/>
  <c r="D235" i="26"/>
  <c r="O234" i="26"/>
  <c r="L234" i="26"/>
  <c r="L233" i="26" s="1"/>
  <c r="I234" i="26"/>
  <c r="I233" i="26" s="1"/>
  <c r="F234" i="26"/>
  <c r="C234" i="26" s="1"/>
  <c r="O233" i="26"/>
  <c r="N233" i="26"/>
  <c r="N231" i="26" s="1"/>
  <c r="M233" i="26"/>
  <c r="K233" i="26"/>
  <c r="K231" i="26" s="1"/>
  <c r="K230" i="26" s="1"/>
  <c r="J233" i="26"/>
  <c r="J231" i="26" s="1"/>
  <c r="H233" i="26"/>
  <c r="G233" i="26"/>
  <c r="G231" i="26" s="1"/>
  <c r="F233" i="26"/>
  <c r="C233" i="26" s="1"/>
  <c r="E233" i="26"/>
  <c r="D233" i="26"/>
  <c r="O232" i="26"/>
  <c r="L232" i="26"/>
  <c r="I232" i="26"/>
  <c r="C232" i="26" s="1"/>
  <c r="F232" i="26"/>
  <c r="H231" i="26"/>
  <c r="D231" i="26"/>
  <c r="O229" i="26"/>
  <c r="L229" i="26"/>
  <c r="I229" i="26"/>
  <c r="F229" i="26"/>
  <c r="O228" i="26"/>
  <c r="O227" i="26" s="1"/>
  <c r="L228" i="26"/>
  <c r="I228" i="26"/>
  <c r="F228" i="26"/>
  <c r="F227" i="26" s="1"/>
  <c r="N227" i="26"/>
  <c r="M227" i="26"/>
  <c r="L227" i="26"/>
  <c r="K227" i="26"/>
  <c r="J227" i="26"/>
  <c r="I227" i="26"/>
  <c r="H227" i="26"/>
  <c r="G227" i="26"/>
  <c r="E227" i="26"/>
  <c r="D227" i="26"/>
  <c r="O226" i="26"/>
  <c r="L226" i="26"/>
  <c r="I226" i="26"/>
  <c r="F226" i="26"/>
  <c r="C226" i="26" s="1"/>
  <c r="O225" i="26"/>
  <c r="L225" i="26"/>
  <c r="I225" i="26"/>
  <c r="F225" i="26"/>
  <c r="O224" i="26"/>
  <c r="O216" i="26" s="1"/>
  <c r="L224" i="26"/>
  <c r="I224" i="26"/>
  <c r="F224" i="26"/>
  <c r="C224" i="26" s="1"/>
  <c r="O223" i="26"/>
  <c r="L223" i="26"/>
  <c r="I223" i="26"/>
  <c r="F223" i="26"/>
  <c r="O222" i="26"/>
  <c r="L222" i="26"/>
  <c r="I222" i="26"/>
  <c r="F222" i="26"/>
  <c r="O221" i="26"/>
  <c r="L221" i="26"/>
  <c r="I221" i="26"/>
  <c r="F221" i="26"/>
  <c r="O220" i="26"/>
  <c r="L220" i="26"/>
  <c r="I220" i="26"/>
  <c r="F220" i="26"/>
  <c r="C220" i="26" s="1"/>
  <c r="O219" i="26"/>
  <c r="L219" i="26"/>
  <c r="I219" i="26"/>
  <c r="F219" i="26"/>
  <c r="O218" i="26"/>
  <c r="L218" i="26"/>
  <c r="I218" i="26"/>
  <c r="F218" i="26"/>
  <c r="O217" i="26"/>
  <c r="L217" i="26"/>
  <c r="C217" i="26" s="1"/>
  <c r="I217" i="26"/>
  <c r="F217" i="26"/>
  <c r="N216" i="26"/>
  <c r="M216" i="26"/>
  <c r="K216" i="26"/>
  <c r="J216" i="26"/>
  <c r="H216" i="26"/>
  <c r="G216" i="26"/>
  <c r="E216" i="26"/>
  <c r="D216" i="26"/>
  <c r="O215" i="26"/>
  <c r="L215" i="26"/>
  <c r="I215" i="26"/>
  <c r="F215" i="26"/>
  <c r="O214" i="26"/>
  <c r="L214" i="26"/>
  <c r="I214" i="26"/>
  <c r="F214" i="26"/>
  <c r="O213" i="26"/>
  <c r="L213" i="26"/>
  <c r="I213" i="26"/>
  <c r="F213" i="26"/>
  <c r="O212" i="26"/>
  <c r="L212" i="26"/>
  <c r="I212" i="26"/>
  <c r="F212" i="26"/>
  <c r="C212" i="26"/>
  <c r="O211" i="26"/>
  <c r="L211" i="26"/>
  <c r="I211" i="26"/>
  <c r="F211" i="26"/>
  <c r="C211" i="26" s="1"/>
  <c r="O210" i="26"/>
  <c r="L210" i="26"/>
  <c r="I210" i="26"/>
  <c r="F210" i="26"/>
  <c r="C210" i="26" s="1"/>
  <c r="O209" i="26"/>
  <c r="L209" i="26"/>
  <c r="I209" i="26"/>
  <c r="F209" i="26"/>
  <c r="O208" i="26"/>
  <c r="O205" i="26" s="1"/>
  <c r="L208" i="26"/>
  <c r="I208" i="26"/>
  <c r="F208" i="26"/>
  <c r="C208" i="26" s="1"/>
  <c r="O207" i="26"/>
  <c r="L207" i="26"/>
  <c r="I207" i="26"/>
  <c r="F207" i="26"/>
  <c r="O206" i="26"/>
  <c r="L206" i="26"/>
  <c r="I206" i="26"/>
  <c r="I205" i="26" s="1"/>
  <c r="F206" i="26"/>
  <c r="N205" i="26"/>
  <c r="M205" i="26"/>
  <c r="M204" i="26" s="1"/>
  <c r="K205" i="26"/>
  <c r="K204" i="26" s="1"/>
  <c r="J205" i="26"/>
  <c r="J204" i="26" s="1"/>
  <c r="H205" i="26"/>
  <c r="G205" i="26"/>
  <c r="F205" i="26"/>
  <c r="E205" i="26"/>
  <c r="E204" i="26" s="1"/>
  <c r="D205" i="26"/>
  <c r="H204" i="26"/>
  <c r="H195" i="26" s="1"/>
  <c r="G204" i="26"/>
  <c r="D204" i="26"/>
  <c r="O203" i="26"/>
  <c r="L203" i="26"/>
  <c r="I203" i="26"/>
  <c r="F203" i="26"/>
  <c r="O202" i="26"/>
  <c r="L202" i="26"/>
  <c r="I202" i="26"/>
  <c r="F202" i="26"/>
  <c r="O201" i="26"/>
  <c r="L201" i="26"/>
  <c r="I201" i="26"/>
  <c r="F201" i="26"/>
  <c r="O200" i="26"/>
  <c r="L200" i="26"/>
  <c r="I200" i="26"/>
  <c r="F200" i="26"/>
  <c r="C200" i="26" s="1"/>
  <c r="O199" i="26"/>
  <c r="L199" i="26"/>
  <c r="L198" i="26" s="1"/>
  <c r="I199" i="26"/>
  <c r="F199" i="26"/>
  <c r="N198" i="26"/>
  <c r="N196" i="26" s="1"/>
  <c r="M198" i="26"/>
  <c r="M196" i="26" s="1"/>
  <c r="M195" i="26" s="1"/>
  <c r="K198" i="26"/>
  <c r="J198" i="26"/>
  <c r="J196" i="26" s="1"/>
  <c r="I198" i="26"/>
  <c r="H198" i="26"/>
  <c r="G198" i="26"/>
  <c r="E198" i="26"/>
  <c r="E196" i="26" s="1"/>
  <c r="D198" i="26"/>
  <c r="O197" i="26"/>
  <c r="L197" i="26"/>
  <c r="I197" i="26"/>
  <c r="F197" i="26"/>
  <c r="K196" i="26"/>
  <c r="H196" i="26"/>
  <c r="G196" i="26"/>
  <c r="G195" i="26" s="1"/>
  <c r="D196" i="26"/>
  <c r="D195" i="26" s="1"/>
  <c r="O193" i="26"/>
  <c r="L193" i="26"/>
  <c r="I193" i="26"/>
  <c r="I192" i="26" s="1"/>
  <c r="F193" i="26"/>
  <c r="O192" i="26"/>
  <c r="O191" i="26" s="1"/>
  <c r="O187" i="26" s="1"/>
  <c r="N192" i="26"/>
  <c r="N191" i="26" s="1"/>
  <c r="M192" i="26"/>
  <c r="K192" i="26"/>
  <c r="K191" i="26" s="1"/>
  <c r="J192" i="26"/>
  <c r="J191" i="26" s="1"/>
  <c r="H192" i="26"/>
  <c r="H191" i="26" s="1"/>
  <c r="H187" i="26" s="1"/>
  <c r="G192" i="26"/>
  <c r="G191" i="26" s="1"/>
  <c r="F192" i="26"/>
  <c r="F191" i="26" s="1"/>
  <c r="E192" i="26"/>
  <c r="D192" i="26"/>
  <c r="M191" i="26"/>
  <c r="E191" i="26"/>
  <c r="E187" i="26" s="1"/>
  <c r="D191" i="26"/>
  <c r="O190" i="26"/>
  <c r="L190" i="26"/>
  <c r="I190" i="26"/>
  <c r="F190" i="26"/>
  <c r="O189" i="26"/>
  <c r="L189" i="26"/>
  <c r="I189" i="26"/>
  <c r="I188" i="26" s="1"/>
  <c r="F189" i="26"/>
  <c r="O188" i="26"/>
  <c r="N188" i="26"/>
  <c r="M188" i="26"/>
  <c r="K188" i="26"/>
  <c r="K187" i="26" s="1"/>
  <c r="J188" i="26"/>
  <c r="H188" i="26"/>
  <c r="G188" i="26"/>
  <c r="G187" i="26" s="1"/>
  <c r="F188" i="26"/>
  <c r="E188" i="26"/>
  <c r="D188" i="26"/>
  <c r="M187" i="26"/>
  <c r="O186" i="26"/>
  <c r="L186" i="26"/>
  <c r="I186" i="26"/>
  <c r="F186" i="26"/>
  <c r="O185" i="26"/>
  <c r="O184" i="26" s="1"/>
  <c r="L185" i="26"/>
  <c r="L184" i="26" s="1"/>
  <c r="I185" i="26"/>
  <c r="I184" i="26" s="1"/>
  <c r="F185" i="26"/>
  <c r="N184" i="26"/>
  <c r="M184" i="26"/>
  <c r="K184" i="26"/>
  <c r="J184" i="26"/>
  <c r="H184" i="26"/>
  <c r="G184" i="26"/>
  <c r="E184" i="26"/>
  <c r="D184" i="26"/>
  <c r="O183" i="26"/>
  <c r="L183" i="26"/>
  <c r="I183" i="26"/>
  <c r="F183" i="26"/>
  <c r="C183" i="26" s="1"/>
  <c r="O182" i="26"/>
  <c r="L182" i="26"/>
  <c r="I182" i="26"/>
  <c r="F182" i="26"/>
  <c r="O181" i="26"/>
  <c r="L181" i="26"/>
  <c r="I181" i="26"/>
  <c r="F181" i="26"/>
  <c r="O180" i="26"/>
  <c r="O179" i="26" s="1"/>
  <c r="L180" i="26"/>
  <c r="I180" i="26"/>
  <c r="F180" i="26"/>
  <c r="C180" i="26" s="1"/>
  <c r="N179" i="26"/>
  <c r="M179" i="26"/>
  <c r="L179" i="26"/>
  <c r="K179" i="26"/>
  <c r="J179" i="26"/>
  <c r="H179" i="26"/>
  <c r="G179" i="26"/>
  <c r="E179" i="26"/>
  <c r="D179" i="26"/>
  <c r="O178" i="26"/>
  <c r="L178" i="26"/>
  <c r="I178" i="26"/>
  <c r="F178" i="26"/>
  <c r="O177" i="26"/>
  <c r="L177" i="26"/>
  <c r="I177" i="26"/>
  <c r="C177" i="26" s="1"/>
  <c r="F177" i="26"/>
  <c r="O176" i="26"/>
  <c r="L176" i="26"/>
  <c r="I176" i="26"/>
  <c r="F176" i="26"/>
  <c r="N175" i="26"/>
  <c r="M175" i="26"/>
  <c r="M174" i="26" s="1"/>
  <c r="M173" i="26" s="1"/>
  <c r="K175" i="26"/>
  <c r="J175" i="26"/>
  <c r="I175" i="26"/>
  <c r="H175" i="26"/>
  <c r="G175" i="26"/>
  <c r="E175" i="26"/>
  <c r="D175" i="26"/>
  <c r="D174" i="26" s="1"/>
  <c r="D173" i="26" s="1"/>
  <c r="N174" i="26"/>
  <c r="J174" i="26"/>
  <c r="J173" i="26" s="1"/>
  <c r="H174" i="26"/>
  <c r="H173" i="26" s="1"/>
  <c r="N173" i="26"/>
  <c r="O172" i="26"/>
  <c r="L172" i="26"/>
  <c r="I172" i="26"/>
  <c r="F172" i="26"/>
  <c r="O171" i="26"/>
  <c r="L171" i="26"/>
  <c r="I171" i="26"/>
  <c r="F171" i="26"/>
  <c r="O170" i="26"/>
  <c r="L170" i="26"/>
  <c r="I170" i="26"/>
  <c r="F170" i="26"/>
  <c r="O169" i="26"/>
  <c r="L169" i="26"/>
  <c r="I169" i="26"/>
  <c r="F169" i="26"/>
  <c r="C169" i="26" s="1"/>
  <c r="O168" i="26"/>
  <c r="L168" i="26"/>
  <c r="I168" i="26"/>
  <c r="F168" i="26"/>
  <c r="O167" i="26"/>
  <c r="L167" i="26"/>
  <c r="L166" i="26" s="1"/>
  <c r="L165" i="26" s="1"/>
  <c r="I167" i="26"/>
  <c r="F167" i="26"/>
  <c r="F166" i="26" s="1"/>
  <c r="N166" i="26"/>
  <c r="N165" i="26" s="1"/>
  <c r="M166" i="26"/>
  <c r="M165" i="26" s="1"/>
  <c r="K166" i="26"/>
  <c r="J166" i="26"/>
  <c r="J165" i="26" s="1"/>
  <c r="I166" i="26"/>
  <c r="I165" i="26" s="1"/>
  <c r="H166" i="26"/>
  <c r="H165" i="26" s="1"/>
  <c r="G166" i="26"/>
  <c r="E166" i="26"/>
  <c r="E165" i="26" s="1"/>
  <c r="D166" i="26"/>
  <c r="D165" i="26" s="1"/>
  <c r="K165" i="26"/>
  <c r="G165" i="26"/>
  <c r="O164" i="26"/>
  <c r="L164" i="26"/>
  <c r="I164" i="26"/>
  <c r="F164" i="26"/>
  <c r="O163" i="26"/>
  <c r="L163" i="26"/>
  <c r="I163" i="26"/>
  <c r="F163" i="26"/>
  <c r="C163" i="26" s="1"/>
  <c r="O162" i="26"/>
  <c r="L162" i="26"/>
  <c r="I162" i="26"/>
  <c r="F162" i="26"/>
  <c r="O161" i="26"/>
  <c r="L161" i="26"/>
  <c r="L160" i="26" s="1"/>
  <c r="I161" i="26"/>
  <c r="I160" i="26" s="1"/>
  <c r="F161" i="26"/>
  <c r="O160" i="26"/>
  <c r="N160" i="26"/>
  <c r="M160" i="26"/>
  <c r="K160" i="26"/>
  <c r="J160" i="26"/>
  <c r="H160" i="26"/>
  <c r="G160" i="26"/>
  <c r="E160" i="26"/>
  <c r="D160" i="26"/>
  <c r="O159" i="26"/>
  <c r="L159" i="26"/>
  <c r="I159" i="26"/>
  <c r="F159" i="26"/>
  <c r="O158" i="26"/>
  <c r="L158" i="26"/>
  <c r="I158" i="26"/>
  <c r="F158" i="26"/>
  <c r="O157" i="26"/>
  <c r="L157" i="26"/>
  <c r="I157" i="26"/>
  <c r="F157" i="26"/>
  <c r="O156" i="26"/>
  <c r="O151" i="26" s="1"/>
  <c r="L156" i="26"/>
  <c r="I156" i="26"/>
  <c r="F156" i="26"/>
  <c r="C156" i="26"/>
  <c r="O155" i="26"/>
  <c r="L155" i="26"/>
  <c r="I155" i="26"/>
  <c r="F155" i="26"/>
  <c r="C155" i="26" s="1"/>
  <c r="O154" i="26"/>
  <c r="L154" i="26"/>
  <c r="I154" i="26"/>
  <c r="F154" i="26"/>
  <c r="O153" i="26"/>
  <c r="L153" i="26"/>
  <c r="I153" i="26"/>
  <c r="F153" i="26"/>
  <c r="O152" i="26"/>
  <c r="L152" i="26"/>
  <c r="I152" i="26"/>
  <c r="F152" i="26"/>
  <c r="N151" i="26"/>
  <c r="M151" i="26"/>
  <c r="K151" i="26"/>
  <c r="J151" i="26"/>
  <c r="H151" i="26"/>
  <c r="G151" i="26"/>
  <c r="E151" i="26"/>
  <c r="D151" i="26"/>
  <c r="O150" i="26"/>
  <c r="L150" i="26"/>
  <c r="I150" i="26"/>
  <c r="F150" i="26"/>
  <c r="O149" i="26"/>
  <c r="L149" i="26"/>
  <c r="I149" i="26"/>
  <c r="F149" i="26"/>
  <c r="C149" i="26" s="1"/>
  <c r="O148" i="26"/>
  <c r="L148" i="26"/>
  <c r="I148" i="26"/>
  <c r="F148" i="26"/>
  <c r="O147" i="26"/>
  <c r="L147" i="26"/>
  <c r="I147" i="26"/>
  <c r="F147" i="26"/>
  <c r="O146" i="26"/>
  <c r="L146" i="26"/>
  <c r="I146" i="26"/>
  <c r="F146" i="26"/>
  <c r="O145" i="26"/>
  <c r="L145" i="26"/>
  <c r="C145" i="26" s="1"/>
  <c r="I145" i="26"/>
  <c r="F145" i="26"/>
  <c r="O144" i="26"/>
  <c r="N144" i="26"/>
  <c r="M144" i="26"/>
  <c r="K144" i="26"/>
  <c r="J144" i="26"/>
  <c r="H144" i="26"/>
  <c r="G144" i="26"/>
  <c r="E144" i="26"/>
  <c r="D144" i="26"/>
  <c r="O143" i="26"/>
  <c r="O141" i="26" s="1"/>
  <c r="L143" i="26"/>
  <c r="I143" i="26"/>
  <c r="F143" i="26"/>
  <c r="C143" i="26" s="1"/>
  <c r="O142" i="26"/>
  <c r="L142" i="26"/>
  <c r="L141" i="26" s="1"/>
  <c r="I142" i="26"/>
  <c r="I141" i="26" s="1"/>
  <c r="F142" i="26"/>
  <c r="N141" i="26"/>
  <c r="M141" i="26"/>
  <c r="K141" i="26"/>
  <c r="J141" i="26"/>
  <c r="H141" i="26"/>
  <c r="G141" i="26"/>
  <c r="E141" i="26"/>
  <c r="D141" i="26"/>
  <c r="O140" i="26"/>
  <c r="L140" i="26"/>
  <c r="I140" i="26"/>
  <c r="F140" i="26"/>
  <c r="O139" i="26"/>
  <c r="L139" i="26"/>
  <c r="I139" i="26"/>
  <c r="C139" i="26" s="1"/>
  <c r="F139" i="26"/>
  <c r="O138" i="26"/>
  <c r="L138" i="26"/>
  <c r="I138" i="26"/>
  <c r="F138" i="26"/>
  <c r="O137" i="26"/>
  <c r="L137" i="26"/>
  <c r="I137" i="26"/>
  <c r="F137" i="26"/>
  <c r="O136" i="26"/>
  <c r="N136" i="26"/>
  <c r="M136" i="26"/>
  <c r="M130" i="26" s="1"/>
  <c r="K136" i="26"/>
  <c r="J136" i="26"/>
  <c r="H136" i="26"/>
  <c r="G136" i="26"/>
  <c r="F136" i="26"/>
  <c r="E136" i="26"/>
  <c r="D136" i="26"/>
  <c r="O135" i="26"/>
  <c r="O131" i="26" s="1"/>
  <c r="L135" i="26"/>
  <c r="I135" i="26"/>
  <c r="F135" i="26"/>
  <c r="C135" i="26"/>
  <c r="O134" i="26"/>
  <c r="L134" i="26"/>
  <c r="I134" i="26"/>
  <c r="F134" i="26"/>
  <c r="C134" i="26" s="1"/>
  <c r="O133" i="26"/>
  <c r="L133" i="26"/>
  <c r="I133" i="26"/>
  <c r="F133" i="26"/>
  <c r="O132" i="26"/>
  <c r="L132" i="26"/>
  <c r="I132" i="26"/>
  <c r="F132" i="26"/>
  <c r="N131" i="26"/>
  <c r="M131" i="26"/>
  <c r="K131" i="26"/>
  <c r="J131" i="26"/>
  <c r="J130" i="26" s="1"/>
  <c r="H131" i="26"/>
  <c r="H130" i="26" s="1"/>
  <c r="G131" i="26"/>
  <c r="E131" i="26"/>
  <c r="D131" i="26"/>
  <c r="N130" i="26"/>
  <c r="E130" i="26"/>
  <c r="O129" i="26"/>
  <c r="L129" i="26"/>
  <c r="I129" i="26"/>
  <c r="F129" i="26"/>
  <c r="F128" i="26" s="1"/>
  <c r="O128" i="26"/>
  <c r="N128" i="26"/>
  <c r="M128" i="26"/>
  <c r="K128" i="26"/>
  <c r="J128" i="26"/>
  <c r="I128" i="26"/>
  <c r="H128" i="26"/>
  <c r="G128" i="26"/>
  <c r="E128" i="26"/>
  <c r="D128" i="26"/>
  <c r="O127" i="26"/>
  <c r="L127" i="26"/>
  <c r="I127" i="26"/>
  <c r="F127" i="26"/>
  <c r="O126" i="26"/>
  <c r="L126" i="26"/>
  <c r="I126" i="26"/>
  <c r="F126" i="26"/>
  <c r="O125" i="26"/>
  <c r="L125" i="26"/>
  <c r="C125" i="26" s="1"/>
  <c r="I125" i="26"/>
  <c r="F125" i="26"/>
  <c r="O124" i="26"/>
  <c r="L124" i="26"/>
  <c r="I124" i="26"/>
  <c r="F124" i="26"/>
  <c r="C124" i="26" s="1"/>
  <c r="O123" i="26"/>
  <c r="L123" i="26"/>
  <c r="I123" i="26"/>
  <c r="F123" i="26"/>
  <c r="F122" i="26" s="1"/>
  <c r="N122" i="26"/>
  <c r="M122" i="26"/>
  <c r="K122" i="26"/>
  <c r="J122" i="26"/>
  <c r="I122" i="26"/>
  <c r="H122" i="26"/>
  <c r="G122" i="26"/>
  <c r="E122" i="26"/>
  <c r="D122" i="26"/>
  <c r="O121" i="26"/>
  <c r="L121" i="26"/>
  <c r="I121" i="26"/>
  <c r="F121" i="26"/>
  <c r="O120" i="26"/>
  <c r="O116" i="26" s="1"/>
  <c r="L120" i="26"/>
  <c r="I120" i="26"/>
  <c r="F120" i="26"/>
  <c r="C120" i="26" s="1"/>
  <c r="O119" i="26"/>
  <c r="L119" i="26"/>
  <c r="I119" i="26"/>
  <c r="F119" i="26"/>
  <c r="O118" i="26"/>
  <c r="L118" i="26"/>
  <c r="I118" i="26"/>
  <c r="C118" i="26" s="1"/>
  <c r="F118" i="26"/>
  <c r="O117" i="26"/>
  <c r="L117" i="26"/>
  <c r="I117" i="26"/>
  <c r="F117" i="26"/>
  <c r="F116" i="26" s="1"/>
  <c r="N116" i="26"/>
  <c r="M116" i="26"/>
  <c r="K116" i="26"/>
  <c r="J116" i="26"/>
  <c r="H116" i="26"/>
  <c r="G116" i="26"/>
  <c r="E116" i="26"/>
  <c r="D116" i="26"/>
  <c r="O115" i="26"/>
  <c r="L115" i="26"/>
  <c r="I115" i="26"/>
  <c r="F115" i="26"/>
  <c r="O114" i="26"/>
  <c r="L114" i="26"/>
  <c r="I114" i="26"/>
  <c r="F114" i="26"/>
  <c r="O113" i="26"/>
  <c r="L113" i="26"/>
  <c r="C113" i="26" s="1"/>
  <c r="I113" i="26"/>
  <c r="F113" i="26"/>
  <c r="F112" i="26" s="1"/>
  <c r="O112" i="26"/>
  <c r="N112" i="26"/>
  <c r="M112" i="26"/>
  <c r="K112" i="26"/>
  <c r="J112" i="26"/>
  <c r="H112" i="26"/>
  <c r="G112" i="26"/>
  <c r="E112" i="26"/>
  <c r="D112" i="26"/>
  <c r="O111" i="26"/>
  <c r="L111" i="26"/>
  <c r="I111" i="26"/>
  <c r="F111" i="26"/>
  <c r="O110" i="26"/>
  <c r="L110" i="26"/>
  <c r="I110" i="26"/>
  <c r="F110" i="26"/>
  <c r="O109" i="26"/>
  <c r="L109" i="26"/>
  <c r="I109" i="26"/>
  <c r="F109" i="26"/>
  <c r="O108" i="26"/>
  <c r="L108" i="26"/>
  <c r="I108" i="26"/>
  <c r="F108" i="26"/>
  <c r="C108" i="26"/>
  <c r="O107" i="26"/>
  <c r="L107" i="26"/>
  <c r="I107" i="26"/>
  <c r="F107" i="26"/>
  <c r="C107" i="26" s="1"/>
  <c r="O106" i="26"/>
  <c r="L106" i="26"/>
  <c r="I106" i="26"/>
  <c r="F106" i="26"/>
  <c r="O105" i="26"/>
  <c r="L105" i="26"/>
  <c r="I105" i="26"/>
  <c r="F105" i="26"/>
  <c r="O104" i="26"/>
  <c r="O103" i="26" s="1"/>
  <c r="L104" i="26"/>
  <c r="I104" i="26"/>
  <c r="F104" i="26"/>
  <c r="F103" i="26" s="1"/>
  <c r="N103" i="26"/>
  <c r="M103" i="26"/>
  <c r="L103" i="26"/>
  <c r="K103" i="26"/>
  <c r="J103" i="26"/>
  <c r="H103" i="26"/>
  <c r="G103" i="26"/>
  <c r="E103" i="26"/>
  <c r="D103" i="26"/>
  <c r="O102" i="26"/>
  <c r="L102" i="26"/>
  <c r="I102" i="26"/>
  <c r="F102" i="26"/>
  <c r="O101" i="26"/>
  <c r="L101" i="26"/>
  <c r="C101" i="26" s="1"/>
  <c r="I101" i="26"/>
  <c r="F101" i="26"/>
  <c r="O100" i="26"/>
  <c r="L100" i="26"/>
  <c r="I100" i="26"/>
  <c r="C100" i="26" s="1"/>
  <c r="F100" i="26"/>
  <c r="O99" i="26"/>
  <c r="L99" i="26"/>
  <c r="I99" i="26"/>
  <c r="F99" i="26"/>
  <c r="O98" i="26"/>
  <c r="L98" i="26"/>
  <c r="I98" i="26"/>
  <c r="F98" i="26"/>
  <c r="O97" i="26"/>
  <c r="L97" i="26"/>
  <c r="I97" i="26"/>
  <c r="F97" i="26"/>
  <c r="O96" i="26"/>
  <c r="O95" i="26" s="1"/>
  <c r="L96" i="26"/>
  <c r="L95" i="26" s="1"/>
  <c r="I96" i="26"/>
  <c r="F96" i="26"/>
  <c r="F95" i="26" s="1"/>
  <c r="C96" i="26"/>
  <c r="N95" i="26"/>
  <c r="M95" i="26"/>
  <c r="K95" i="26"/>
  <c r="J95" i="26"/>
  <c r="H95" i="26"/>
  <c r="G95" i="26"/>
  <c r="E95" i="26"/>
  <c r="D95" i="26"/>
  <c r="O94" i="26"/>
  <c r="L94" i="26"/>
  <c r="I94" i="26"/>
  <c r="C94" i="26" s="1"/>
  <c r="F94" i="26"/>
  <c r="O93" i="26"/>
  <c r="L93" i="26"/>
  <c r="I93" i="26"/>
  <c r="F93" i="26"/>
  <c r="O92" i="26"/>
  <c r="L92" i="26"/>
  <c r="I92" i="26"/>
  <c r="F92" i="26"/>
  <c r="C92" i="26" s="1"/>
  <c r="O91" i="26"/>
  <c r="L91" i="26"/>
  <c r="I91" i="26"/>
  <c r="F91" i="26"/>
  <c r="O90" i="26"/>
  <c r="L90" i="26"/>
  <c r="L89" i="26" s="1"/>
  <c r="I90" i="26"/>
  <c r="F90" i="26"/>
  <c r="N89" i="26"/>
  <c r="M89" i="26"/>
  <c r="M83" i="26" s="1"/>
  <c r="K89" i="26"/>
  <c r="J89" i="26"/>
  <c r="H89" i="26"/>
  <c r="G89" i="26"/>
  <c r="F89" i="26"/>
  <c r="E89" i="26"/>
  <c r="D89" i="26"/>
  <c r="O88" i="26"/>
  <c r="L88" i="26"/>
  <c r="I88" i="26"/>
  <c r="F88" i="26"/>
  <c r="C88" i="26"/>
  <c r="O87" i="26"/>
  <c r="L87" i="26"/>
  <c r="I87" i="26"/>
  <c r="F87" i="26"/>
  <c r="C87" i="26" s="1"/>
  <c r="O86" i="26"/>
  <c r="L86" i="26"/>
  <c r="I86" i="26"/>
  <c r="F86" i="26"/>
  <c r="O85" i="26"/>
  <c r="L85" i="26"/>
  <c r="I85" i="26"/>
  <c r="F85" i="26"/>
  <c r="F84" i="26" s="1"/>
  <c r="O84" i="26"/>
  <c r="N84" i="26"/>
  <c r="M84" i="26"/>
  <c r="K84" i="26"/>
  <c r="K83" i="26" s="1"/>
  <c r="J84" i="26"/>
  <c r="H84" i="26"/>
  <c r="G84" i="26"/>
  <c r="E84" i="26"/>
  <c r="D84" i="26"/>
  <c r="H83" i="26"/>
  <c r="E83" i="26"/>
  <c r="D83" i="26"/>
  <c r="O82" i="26"/>
  <c r="L82" i="26"/>
  <c r="I82" i="26"/>
  <c r="C82" i="26" s="1"/>
  <c r="F82" i="26"/>
  <c r="O81" i="26"/>
  <c r="L81" i="26"/>
  <c r="I81" i="26"/>
  <c r="F81" i="26"/>
  <c r="F80" i="26" s="1"/>
  <c r="O80" i="26"/>
  <c r="N80" i="26"/>
  <c r="M80" i="26"/>
  <c r="K80" i="26"/>
  <c r="K76" i="26" s="1"/>
  <c r="J80" i="26"/>
  <c r="H80" i="26"/>
  <c r="G80" i="26"/>
  <c r="E80" i="26"/>
  <c r="D80" i="26"/>
  <c r="O79" i="26"/>
  <c r="L79" i="26"/>
  <c r="I79" i="26"/>
  <c r="F79" i="26"/>
  <c r="O78" i="26"/>
  <c r="L78" i="26"/>
  <c r="L77" i="26" s="1"/>
  <c r="I78" i="26"/>
  <c r="F78" i="26"/>
  <c r="O77" i="26"/>
  <c r="N77" i="26"/>
  <c r="N76" i="26" s="1"/>
  <c r="M77" i="26"/>
  <c r="M76" i="26" s="1"/>
  <c r="M75" i="26" s="1"/>
  <c r="K77" i="26"/>
  <c r="J77" i="26"/>
  <c r="J76" i="26" s="1"/>
  <c r="H77" i="26"/>
  <c r="G77" i="26"/>
  <c r="F77" i="26"/>
  <c r="E77" i="26"/>
  <c r="E76" i="26" s="1"/>
  <c r="D77" i="26"/>
  <c r="D76" i="26" s="1"/>
  <c r="O76" i="26"/>
  <c r="H76" i="26"/>
  <c r="G76" i="26"/>
  <c r="O74" i="26"/>
  <c r="L74" i="26"/>
  <c r="I74" i="26"/>
  <c r="F74" i="26"/>
  <c r="O73" i="26"/>
  <c r="L73" i="26"/>
  <c r="I73" i="26"/>
  <c r="F73" i="26"/>
  <c r="O72" i="26"/>
  <c r="O69" i="26" s="1"/>
  <c r="L72" i="26"/>
  <c r="I72" i="26"/>
  <c r="F72" i="26"/>
  <c r="C72" i="26" s="1"/>
  <c r="O71" i="26"/>
  <c r="L71" i="26"/>
  <c r="I71" i="26"/>
  <c r="F71" i="26"/>
  <c r="O70" i="26"/>
  <c r="L70" i="26"/>
  <c r="L69" i="26" s="1"/>
  <c r="I70" i="26"/>
  <c r="C70" i="26" s="1"/>
  <c r="F70" i="26"/>
  <c r="N69" i="26"/>
  <c r="N67" i="26" s="1"/>
  <c r="M69" i="26"/>
  <c r="K69" i="26"/>
  <c r="K67" i="26" s="1"/>
  <c r="J69" i="26"/>
  <c r="J67" i="26" s="1"/>
  <c r="H69" i="26"/>
  <c r="G69" i="26"/>
  <c r="G67" i="26" s="1"/>
  <c r="F69" i="26"/>
  <c r="E69" i="26"/>
  <c r="E67" i="26" s="1"/>
  <c r="D69" i="26"/>
  <c r="O68" i="26"/>
  <c r="L68" i="26"/>
  <c r="I68" i="26"/>
  <c r="F68" i="26"/>
  <c r="M67" i="26"/>
  <c r="H67" i="26"/>
  <c r="D67" i="26"/>
  <c r="O66" i="26"/>
  <c r="L66" i="26"/>
  <c r="I66" i="26"/>
  <c r="F66" i="26"/>
  <c r="O65" i="26"/>
  <c r="L65" i="26"/>
  <c r="I65" i="26"/>
  <c r="F65" i="26"/>
  <c r="O64" i="26"/>
  <c r="L64" i="26"/>
  <c r="I64" i="26"/>
  <c r="F64" i="26"/>
  <c r="C64" i="26"/>
  <c r="O63" i="26"/>
  <c r="L63" i="26"/>
  <c r="I63" i="26"/>
  <c r="F63" i="26"/>
  <c r="C63" i="26" s="1"/>
  <c r="O62" i="26"/>
  <c r="L62" i="26"/>
  <c r="I62" i="26"/>
  <c r="F62" i="26"/>
  <c r="O61" i="26"/>
  <c r="L61" i="26"/>
  <c r="I61" i="26"/>
  <c r="F61" i="26"/>
  <c r="O60" i="26"/>
  <c r="O58" i="26" s="1"/>
  <c r="L60" i="26"/>
  <c r="I60" i="26"/>
  <c r="F60" i="26"/>
  <c r="C60" i="26" s="1"/>
  <c r="O59" i="26"/>
  <c r="L59" i="26"/>
  <c r="I59" i="26"/>
  <c r="I58" i="26" s="1"/>
  <c r="F59" i="26"/>
  <c r="N58" i="26"/>
  <c r="M58" i="26"/>
  <c r="K58" i="26"/>
  <c r="J58" i="26"/>
  <c r="H58" i="26"/>
  <c r="G58" i="26"/>
  <c r="G54" i="26" s="1"/>
  <c r="E58" i="26"/>
  <c r="D58" i="26"/>
  <c r="O57" i="26"/>
  <c r="L57" i="26"/>
  <c r="C57" i="26" s="1"/>
  <c r="I57" i="26"/>
  <c r="F57" i="26"/>
  <c r="O56" i="26"/>
  <c r="O55" i="26" s="1"/>
  <c r="L56" i="26"/>
  <c r="L55" i="26" s="1"/>
  <c r="I56" i="26"/>
  <c r="C56" i="26" s="1"/>
  <c r="F56" i="26"/>
  <c r="F55" i="26" s="1"/>
  <c r="N55" i="26"/>
  <c r="N54" i="26" s="1"/>
  <c r="M55" i="26"/>
  <c r="M54" i="26" s="1"/>
  <c r="M53" i="26" s="1"/>
  <c r="M52" i="26" s="1"/>
  <c r="K55" i="26"/>
  <c r="J55" i="26"/>
  <c r="I55" i="26"/>
  <c r="H55" i="26"/>
  <c r="H54" i="26" s="1"/>
  <c r="H53" i="26" s="1"/>
  <c r="G55" i="26"/>
  <c r="E55" i="26"/>
  <c r="D55" i="26"/>
  <c r="D54" i="26" s="1"/>
  <c r="D53" i="26" s="1"/>
  <c r="K54" i="26"/>
  <c r="J54" i="26"/>
  <c r="E54" i="26"/>
  <c r="O47" i="26"/>
  <c r="C47" i="26" s="1"/>
  <c r="O46" i="26"/>
  <c r="C46" i="26"/>
  <c r="O45" i="26"/>
  <c r="N45" i="26"/>
  <c r="M45" i="26"/>
  <c r="L44" i="26"/>
  <c r="L43" i="26" s="1"/>
  <c r="I44" i="26"/>
  <c r="I43" i="26" s="1"/>
  <c r="F44" i="26"/>
  <c r="F43" i="26" s="1"/>
  <c r="K43" i="26"/>
  <c r="J43" i="26"/>
  <c r="H43" i="26"/>
  <c r="G43" i="26"/>
  <c r="E43" i="26"/>
  <c r="D43" i="26"/>
  <c r="F42" i="26"/>
  <c r="C42" i="26" s="1"/>
  <c r="F41" i="26"/>
  <c r="C41" i="26" s="1"/>
  <c r="E41" i="26"/>
  <c r="D41" i="26"/>
  <c r="L40" i="26"/>
  <c r="C40" i="26"/>
  <c r="L39" i="26"/>
  <c r="C39" i="26" s="1"/>
  <c r="L38" i="26"/>
  <c r="C38" i="26"/>
  <c r="L37" i="26"/>
  <c r="C37" i="26" s="1"/>
  <c r="K36" i="26"/>
  <c r="J36" i="26"/>
  <c r="L35" i="26"/>
  <c r="C35" i="26" s="1"/>
  <c r="L34" i="26"/>
  <c r="C34" i="26"/>
  <c r="L33" i="26"/>
  <c r="C33" i="26" s="1"/>
  <c r="K33" i="26"/>
  <c r="J33" i="26"/>
  <c r="L32" i="26"/>
  <c r="L31" i="26" s="1"/>
  <c r="C31" i="26" s="1"/>
  <c r="C32" i="26"/>
  <c r="K31" i="26"/>
  <c r="J31" i="26"/>
  <c r="L30" i="26"/>
  <c r="C30" i="26"/>
  <c r="L29" i="26"/>
  <c r="C29" i="26"/>
  <c r="L28" i="26"/>
  <c r="C28" i="26"/>
  <c r="K27" i="26"/>
  <c r="J27" i="26"/>
  <c r="K26" i="26"/>
  <c r="F25" i="26"/>
  <c r="C25" i="26" s="1"/>
  <c r="I24" i="26"/>
  <c r="O23" i="26"/>
  <c r="L23" i="26"/>
  <c r="I23" i="26"/>
  <c r="F23" i="26"/>
  <c r="O22" i="26"/>
  <c r="L22" i="26"/>
  <c r="L21" i="26" s="1"/>
  <c r="I22" i="26"/>
  <c r="I21" i="26" s="1"/>
  <c r="F22" i="26"/>
  <c r="O21" i="26"/>
  <c r="O289" i="26" s="1"/>
  <c r="N21" i="26"/>
  <c r="N289" i="26" s="1"/>
  <c r="N288" i="26" s="1"/>
  <c r="M21" i="26"/>
  <c r="M289" i="26" s="1"/>
  <c r="M288" i="26" s="1"/>
  <c r="K21" i="26"/>
  <c r="K289" i="26" s="1"/>
  <c r="K288" i="26" s="1"/>
  <c r="J21" i="26"/>
  <c r="J289" i="26" s="1"/>
  <c r="J288" i="26" s="1"/>
  <c r="H21" i="26"/>
  <c r="H289" i="26" s="1"/>
  <c r="H288" i="26" s="1"/>
  <c r="G21" i="26"/>
  <c r="G289" i="26" s="1"/>
  <c r="G288" i="26" s="1"/>
  <c r="F21" i="26"/>
  <c r="F289" i="26" s="1"/>
  <c r="E21" i="26"/>
  <c r="E289" i="26" s="1"/>
  <c r="E288" i="26" s="1"/>
  <c r="D21" i="26"/>
  <c r="D289" i="26" s="1"/>
  <c r="D288" i="26" s="1"/>
  <c r="M20" i="26"/>
  <c r="K20" i="26"/>
  <c r="H20" i="26"/>
  <c r="G20" i="26"/>
  <c r="F76" i="19"/>
  <c r="I54" i="26" l="1"/>
  <c r="J187" i="27"/>
  <c r="E230" i="27"/>
  <c r="E194" i="27" s="1"/>
  <c r="O20" i="26"/>
  <c r="L27" i="26"/>
  <c r="C61" i="26"/>
  <c r="C66" i="26"/>
  <c r="F67" i="26"/>
  <c r="N53" i="26"/>
  <c r="C73" i="26"/>
  <c r="C79" i="26"/>
  <c r="C85" i="26"/>
  <c r="J83" i="26"/>
  <c r="C91" i="26"/>
  <c r="O89" i="26"/>
  <c r="C98" i="26"/>
  <c r="C105" i="26"/>
  <c r="C110" i="26"/>
  <c r="C115" i="26"/>
  <c r="C121" i="26"/>
  <c r="C127" i="26"/>
  <c r="C129" i="26"/>
  <c r="G130" i="26"/>
  <c r="C132" i="26"/>
  <c r="F144" i="26"/>
  <c r="C148" i="26"/>
  <c r="C152" i="26"/>
  <c r="C159" i="26"/>
  <c r="C162" i="26"/>
  <c r="C172" i="26"/>
  <c r="C178" i="26"/>
  <c r="C186" i="26"/>
  <c r="J187" i="26"/>
  <c r="K195" i="26"/>
  <c r="K194" i="26" s="1"/>
  <c r="C202" i="26"/>
  <c r="C203" i="26"/>
  <c r="N204" i="26"/>
  <c r="C209" i="26"/>
  <c r="C218" i="26"/>
  <c r="C219" i="26"/>
  <c r="C225" i="26"/>
  <c r="C228" i="26"/>
  <c r="C236" i="26"/>
  <c r="M231" i="26"/>
  <c r="M230" i="26" s="1"/>
  <c r="O246" i="26"/>
  <c r="C249" i="26"/>
  <c r="I252" i="26"/>
  <c r="I251" i="26" s="1"/>
  <c r="C258" i="26"/>
  <c r="J259" i="26"/>
  <c r="O259" i="26"/>
  <c r="C265" i="26"/>
  <c r="C277" i="26"/>
  <c r="O290" i="26"/>
  <c r="C293" i="26"/>
  <c r="H20" i="27"/>
  <c r="L21" i="27"/>
  <c r="L289" i="27" s="1"/>
  <c r="C57" i="27"/>
  <c r="C63" i="27"/>
  <c r="C73" i="27"/>
  <c r="C82" i="27"/>
  <c r="I89" i="27"/>
  <c r="C94" i="27"/>
  <c r="C101" i="27"/>
  <c r="C104" i="27"/>
  <c r="O103" i="27"/>
  <c r="C113" i="27"/>
  <c r="C118" i="27"/>
  <c r="C119" i="27"/>
  <c r="C125" i="27"/>
  <c r="C132" i="27"/>
  <c r="J130" i="27"/>
  <c r="C142" i="27"/>
  <c r="C143" i="27"/>
  <c r="F151" i="27"/>
  <c r="C154" i="27"/>
  <c r="C155" i="27"/>
  <c r="C161" i="27"/>
  <c r="O166" i="27"/>
  <c r="O165" i="27" s="1"/>
  <c r="L166" i="27"/>
  <c r="L165" i="27" s="1"/>
  <c r="H174" i="27"/>
  <c r="H173" i="27" s="1"/>
  <c r="C177" i="27"/>
  <c r="C180" i="27"/>
  <c r="J195" i="27"/>
  <c r="C203" i="27"/>
  <c r="L205" i="27"/>
  <c r="L204" i="27" s="1"/>
  <c r="L195" i="27" s="1"/>
  <c r="L194" i="27" s="1"/>
  <c r="C214" i="27"/>
  <c r="C215" i="27"/>
  <c r="O238" i="27"/>
  <c r="C247" i="27"/>
  <c r="C248" i="27"/>
  <c r="C254" i="27"/>
  <c r="C266" i="27"/>
  <c r="C267" i="27"/>
  <c r="C268" i="27"/>
  <c r="C278" i="27"/>
  <c r="C294" i="27"/>
  <c r="E20" i="26"/>
  <c r="C43" i="26"/>
  <c r="F58" i="26"/>
  <c r="C65" i="26"/>
  <c r="J53" i="26"/>
  <c r="C71" i="26"/>
  <c r="C78" i="26"/>
  <c r="C90" i="26"/>
  <c r="C97" i="26"/>
  <c r="C102" i="26"/>
  <c r="C104" i="26"/>
  <c r="C109" i="26"/>
  <c r="C114" i="26"/>
  <c r="C119" i="26"/>
  <c r="L122" i="26"/>
  <c r="C126" i="26"/>
  <c r="H75" i="26"/>
  <c r="C140" i="26"/>
  <c r="C142" i="26"/>
  <c r="C147" i="26"/>
  <c r="C150" i="26"/>
  <c r="C157" i="26"/>
  <c r="C171" i="26"/>
  <c r="L175" i="26"/>
  <c r="L174" i="26" s="1"/>
  <c r="L173" i="26" s="1"/>
  <c r="C193" i="26"/>
  <c r="M194" i="26"/>
  <c r="M51" i="26" s="1"/>
  <c r="C207" i="26"/>
  <c r="O204" i="26"/>
  <c r="C213" i="26"/>
  <c r="I216" i="26"/>
  <c r="C222" i="26"/>
  <c r="C223" i="26"/>
  <c r="C227" i="26"/>
  <c r="D230" i="26"/>
  <c r="D194" i="26" s="1"/>
  <c r="J230" i="26"/>
  <c r="C235" i="26"/>
  <c r="O238" i="26"/>
  <c r="C241" i="26"/>
  <c r="F246" i="26"/>
  <c r="C253" i="26"/>
  <c r="C262" i="26"/>
  <c r="C263" i="26"/>
  <c r="C275" i="26"/>
  <c r="M52" i="27"/>
  <c r="K52" i="27"/>
  <c r="J75" i="27"/>
  <c r="J52" i="27" s="1"/>
  <c r="J51" i="27" s="1"/>
  <c r="J50" i="27" s="1"/>
  <c r="C93" i="27"/>
  <c r="C96" i="27"/>
  <c r="C106" i="27"/>
  <c r="C107" i="27"/>
  <c r="C117" i="27"/>
  <c r="O122" i="27"/>
  <c r="L122" i="27"/>
  <c r="C134" i="27"/>
  <c r="C135" i="27"/>
  <c r="C146" i="27"/>
  <c r="C147" i="27"/>
  <c r="C153" i="27"/>
  <c r="C158" i="27"/>
  <c r="C159" i="27"/>
  <c r="F166" i="27"/>
  <c r="C182" i="27"/>
  <c r="C183" i="27"/>
  <c r="C190" i="27"/>
  <c r="D195" i="27"/>
  <c r="C226" i="27"/>
  <c r="J231" i="27"/>
  <c r="J230" i="27" s="1"/>
  <c r="C239" i="27"/>
  <c r="C240" i="27"/>
  <c r="I246" i="27"/>
  <c r="C246" i="27" s="1"/>
  <c r="I264" i="27"/>
  <c r="L270" i="27"/>
  <c r="L269" i="27" s="1"/>
  <c r="L290" i="27"/>
  <c r="C298" i="27"/>
  <c r="E53" i="26"/>
  <c r="K53" i="26"/>
  <c r="O130" i="26"/>
  <c r="E75" i="26"/>
  <c r="N195" i="26"/>
  <c r="C201" i="26"/>
  <c r="I204" i="26"/>
  <c r="H230" i="26"/>
  <c r="E231" i="26"/>
  <c r="E230" i="26" s="1"/>
  <c r="K26" i="27"/>
  <c r="H52" i="27"/>
  <c r="F69" i="27"/>
  <c r="I67" i="27"/>
  <c r="I53" i="27" s="1"/>
  <c r="C74" i="27"/>
  <c r="C78" i="27"/>
  <c r="C79" i="27"/>
  <c r="C85" i="27"/>
  <c r="O89" i="27"/>
  <c r="C122" i="27"/>
  <c r="H75" i="27"/>
  <c r="C227" i="27"/>
  <c r="M230" i="27"/>
  <c r="C238" i="27"/>
  <c r="L259" i="27"/>
  <c r="I272" i="27"/>
  <c r="O290" i="27"/>
  <c r="C290" i="27" s="1"/>
  <c r="O288" i="26"/>
  <c r="C23" i="26"/>
  <c r="J26" i="26"/>
  <c r="L36" i="26"/>
  <c r="C36" i="26" s="1"/>
  <c r="L58" i="26"/>
  <c r="C62" i="26"/>
  <c r="C68" i="26"/>
  <c r="G53" i="26"/>
  <c r="L67" i="26"/>
  <c r="C74" i="26"/>
  <c r="J75" i="26"/>
  <c r="C81" i="26"/>
  <c r="G83" i="26"/>
  <c r="G75" i="26" s="1"/>
  <c r="G52" i="26" s="1"/>
  <c r="C86" i="26"/>
  <c r="N83" i="26"/>
  <c r="N75" i="26" s="1"/>
  <c r="C93" i="26"/>
  <c r="C99" i="26"/>
  <c r="C106" i="26"/>
  <c r="C111" i="26"/>
  <c r="C117" i="26"/>
  <c r="O122" i="26"/>
  <c r="O83" i="26" s="1"/>
  <c r="K130" i="26"/>
  <c r="C133" i="26"/>
  <c r="D130" i="26"/>
  <c r="D75" i="26" s="1"/>
  <c r="D52" i="26" s="1"/>
  <c r="D51" i="26" s="1"/>
  <c r="C137" i="26"/>
  <c r="C153" i="26"/>
  <c r="C164" i="26"/>
  <c r="C168" i="26"/>
  <c r="E174" i="26"/>
  <c r="E173" i="26" s="1"/>
  <c r="C176" i="26"/>
  <c r="O175" i="26"/>
  <c r="C181" i="26"/>
  <c r="C185" i="26"/>
  <c r="D187" i="26"/>
  <c r="N187" i="26"/>
  <c r="C189" i="26"/>
  <c r="L205" i="26"/>
  <c r="C214" i="26"/>
  <c r="C215" i="26"/>
  <c r="C221" i="26"/>
  <c r="C229" i="26"/>
  <c r="I231" i="26"/>
  <c r="C237" i="26"/>
  <c r="C242" i="26"/>
  <c r="C243" i="26"/>
  <c r="C254" i="26"/>
  <c r="C255" i="26"/>
  <c r="C261" i="26"/>
  <c r="C273" i="26"/>
  <c r="C284" i="26"/>
  <c r="C297" i="26"/>
  <c r="E54" i="27"/>
  <c r="E53" i="27" s="1"/>
  <c r="E52" i="27" s="1"/>
  <c r="C65" i="27"/>
  <c r="L83" i="27"/>
  <c r="C90" i="27"/>
  <c r="C91" i="27"/>
  <c r="C97" i="27"/>
  <c r="C102" i="27"/>
  <c r="C109" i="27"/>
  <c r="C114" i="27"/>
  <c r="C115" i="27"/>
  <c r="C126" i="27"/>
  <c r="C127" i="27"/>
  <c r="C137" i="27"/>
  <c r="N130" i="27"/>
  <c r="O141" i="27"/>
  <c r="C149" i="27"/>
  <c r="C162" i="27"/>
  <c r="C163" i="27"/>
  <c r="C169" i="27"/>
  <c r="G174" i="27"/>
  <c r="G173" i="27" s="1"/>
  <c r="C178" i="27"/>
  <c r="I196" i="27"/>
  <c r="C202" i="27"/>
  <c r="G204" i="27"/>
  <c r="G195" i="27" s="1"/>
  <c r="G194" i="27" s="1"/>
  <c r="I205" i="27"/>
  <c r="C210" i="27"/>
  <c r="C211" i="27"/>
  <c r="C212" i="27"/>
  <c r="C218" i="27"/>
  <c r="C222" i="27"/>
  <c r="C223" i="27"/>
  <c r="C224" i="27"/>
  <c r="F231" i="27"/>
  <c r="N231" i="27"/>
  <c r="N230" i="27" s="1"/>
  <c r="L231" i="27"/>
  <c r="C242" i="27"/>
  <c r="O246" i="27"/>
  <c r="O231" i="27" s="1"/>
  <c r="O230" i="27" s="1"/>
  <c r="L246" i="27"/>
  <c r="C255" i="27"/>
  <c r="C256" i="27"/>
  <c r="H259" i="27"/>
  <c r="H230" i="27" s="1"/>
  <c r="I260" i="27"/>
  <c r="C279" i="27"/>
  <c r="C280" i="27"/>
  <c r="C296" i="27"/>
  <c r="O54" i="26"/>
  <c r="O67" i="26"/>
  <c r="C122" i="26"/>
  <c r="F165" i="26"/>
  <c r="O174" i="26"/>
  <c r="O173" i="26" s="1"/>
  <c r="I289" i="26"/>
  <c r="I20" i="26"/>
  <c r="C27" i="26"/>
  <c r="L26" i="26"/>
  <c r="H52" i="26"/>
  <c r="L54" i="26"/>
  <c r="L53" i="26" s="1"/>
  <c r="C55" i="26"/>
  <c r="F54" i="26"/>
  <c r="F83" i="26"/>
  <c r="L289" i="26"/>
  <c r="C289" i="26" s="1"/>
  <c r="L20" i="26"/>
  <c r="K75" i="26"/>
  <c r="C21" i="26"/>
  <c r="C22" i="26"/>
  <c r="C44" i="26"/>
  <c r="J20" i="26"/>
  <c r="N20" i="26"/>
  <c r="C59" i="26"/>
  <c r="I69" i="26"/>
  <c r="I67" i="26" s="1"/>
  <c r="I53" i="26" s="1"/>
  <c r="F76" i="26"/>
  <c r="I77" i="26"/>
  <c r="I89" i="26"/>
  <c r="C89" i="26" s="1"/>
  <c r="C123" i="26"/>
  <c r="I131" i="26"/>
  <c r="F131" i="26"/>
  <c r="I136" i="26"/>
  <c r="F141" i="26"/>
  <c r="C141" i="26" s="1"/>
  <c r="I144" i="26"/>
  <c r="C154" i="26"/>
  <c r="C161" i="26"/>
  <c r="C167" i="26"/>
  <c r="O166" i="26"/>
  <c r="O165" i="26" s="1"/>
  <c r="C182" i="26"/>
  <c r="F184" i="26"/>
  <c r="C184" i="26" s="1"/>
  <c r="L188" i="26"/>
  <c r="C188" i="26" s="1"/>
  <c r="I191" i="26"/>
  <c r="I196" i="26"/>
  <c r="I195" i="26" s="1"/>
  <c r="E195" i="26"/>
  <c r="E194" i="26" s="1"/>
  <c r="J195" i="26"/>
  <c r="J194" i="26" s="1"/>
  <c r="O198" i="26"/>
  <c r="O196" i="26" s="1"/>
  <c r="O195" i="26" s="1"/>
  <c r="F231" i="26"/>
  <c r="N230" i="26"/>
  <c r="N194" i="26" s="1"/>
  <c r="H286" i="26"/>
  <c r="C283" i="26"/>
  <c r="F288" i="26"/>
  <c r="F175" i="26"/>
  <c r="C190" i="26"/>
  <c r="C197" i="26"/>
  <c r="L196" i="26"/>
  <c r="F198" i="26"/>
  <c r="C199" i="26"/>
  <c r="C206" i="26"/>
  <c r="M286" i="26"/>
  <c r="C281" i="26"/>
  <c r="D286" i="26"/>
  <c r="I288" i="26"/>
  <c r="L80" i="26"/>
  <c r="L84" i="26"/>
  <c r="I95" i="26"/>
  <c r="C95" i="26" s="1"/>
  <c r="I103" i="26"/>
  <c r="C103" i="26" s="1"/>
  <c r="L112" i="26"/>
  <c r="L116" i="26"/>
  <c r="L128" i="26"/>
  <c r="C128" i="26" s="1"/>
  <c r="L136" i="26"/>
  <c r="L144" i="26"/>
  <c r="C144" i="26" s="1"/>
  <c r="L151" i="26"/>
  <c r="C205" i="26"/>
  <c r="E286" i="26"/>
  <c r="I270" i="26"/>
  <c r="I269" i="26" s="1"/>
  <c r="O289" i="27"/>
  <c r="O288" i="27" s="1"/>
  <c r="J20" i="27"/>
  <c r="K20" i="27"/>
  <c r="C45" i="26"/>
  <c r="I80" i="26"/>
  <c r="I84" i="26"/>
  <c r="C84" i="26" s="1"/>
  <c r="I112" i="26"/>
  <c r="C112" i="26" s="1"/>
  <c r="I116" i="26"/>
  <c r="C116" i="26" s="1"/>
  <c r="L131" i="26"/>
  <c r="C138" i="26"/>
  <c r="C146" i="26"/>
  <c r="I151" i="26"/>
  <c r="F151" i="26"/>
  <c r="C158" i="26"/>
  <c r="F160" i="26"/>
  <c r="C160" i="26" s="1"/>
  <c r="C170" i="26"/>
  <c r="G174" i="26"/>
  <c r="G173" i="26" s="1"/>
  <c r="K174" i="26"/>
  <c r="K173" i="26" s="1"/>
  <c r="K286" i="26" s="1"/>
  <c r="I179" i="26"/>
  <c r="I174" i="26" s="1"/>
  <c r="I173" i="26" s="1"/>
  <c r="F179" i="26"/>
  <c r="F187" i="26"/>
  <c r="L192" i="26"/>
  <c r="L191" i="26" s="1"/>
  <c r="H194" i="26"/>
  <c r="O231" i="26"/>
  <c r="O230" i="26" s="1"/>
  <c r="G230" i="26"/>
  <c r="G194" i="26" s="1"/>
  <c r="I230" i="26"/>
  <c r="J286" i="26"/>
  <c r="I289" i="27"/>
  <c r="I288" i="27" s="1"/>
  <c r="I20" i="27"/>
  <c r="E289" i="27"/>
  <c r="E288" i="27" s="1"/>
  <c r="E20" i="27"/>
  <c r="L36" i="27"/>
  <c r="C36" i="27" s="1"/>
  <c r="C44" i="27"/>
  <c r="C62" i="27"/>
  <c r="O67" i="27"/>
  <c r="L69" i="27"/>
  <c r="L67" i="27" s="1"/>
  <c r="G75" i="27"/>
  <c r="G52" i="27" s="1"/>
  <c r="N75" i="27"/>
  <c r="N52" i="27" s="1"/>
  <c r="L76" i="27"/>
  <c r="O83" i="27"/>
  <c r="C89" i="27"/>
  <c r="O130" i="27"/>
  <c r="F216" i="26"/>
  <c r="L238" i="26"/>
  <c r="C238" i="26" s="1"/>
  <c r="C239" i="26"/>
  <c r="L246" i="26"/>
  <c r="C246" i="26" s="1"/>
  <c r="C247" i="26"/>
  <c r="F252" i="26"/>
  <c r="F260" i="26"/>
  <c r="F264" i="26"/>
  <c r="C271" i="26"/>
  <c r="F276" i="26"/>
  <c r="L290" i="26"/>
  <c r="C290" i="26" s="1"/>
  <c r="C291" i="26"/>
  <c r="F21" i="27"/>
  <c r="L27" i="27"/>
  <c r="F41" i="27"/>
  <c r="C41" i="27" s="1"/>
  <c r="O45" i="27"/>
  <c r="C66" i="27"/>
  <c r="F67" i="27"/>
  <c r="L130" i="27"/>
  <c r="C141" i="27"/>
  <c r="F165" i="27"/>
  <c r="C165" i="27" s="1"/>
  <c r="C166" i="27"/>
  <c r="C55" i="27"/>
  <c r="O58" i="27"/>
  <c r="O54" i="27" s="1"/>
  <c r="O53" i="27" s="1"/>
  <c r="C61" i="27"/>
  <c r="L58" i="27"/>
  <c r="L54" i="27" s="1"/>
  <c r="L53" i="27" s="1"/>
  <c r="C77" i="27"/>
  <c r="F76" i="27"/>
  <c r="L216" i="26"/>
  <c r="L204" i="26" s="1"/>
  <c r="L252" i="26"/>
  <c r="L251" i="26" s="1"/>
  <c r="L260" i="26"/>
  <c r="L259" i="26" s="1"/>
  <c r="L264" i="26"/>
  <c r="L272" i="26"/>
  <c r="L276" i="26"/>
  <c r="G20" i="27"/>
  <c r="M289" i="27"/>
  <c r="M288" i="27" s="1"/>
  <c r="M20" i="27"/>
  <c r="F58" i="27"/>
  <c r="C59" i="27"/>
  <c r="C69" i="27"/>
  <c r="O75" i="27"/>
  <c r="F174" i="27"/>
  <c r="I80" i="27"/>
  <c r="C80" i="27" s="1"/>
  <c r="I84" i="27"/>
  <c r="I112" i="27"/>
  <c r="I116" i="27"/>
  <c r="I128" i="27"/>
  <c r="C128" i="27" s="1"/>
  <c r="I136" i="27"/>
  <c r="I144" i="27"/>
  <c r="I160" i="27"/>
  <c r="C160" i="27" s="1"/>
  <c r="D187" i="27"/>
  <c r="D52" i="27" s="1"/>
  <c r="C191" i="27"/>
  <c r="M194" i="27"/>
  <c r="M51" i="27" s="1"/>
  <c r="M50" i="27" s="1"/>
  <c r="J194" i="27"/>
  <c r="N194" i="27"/>
  <c r="J286" i="27"/>
  <c r="O270" i="27"/>
  <c r="O269" i="27" s="1"/>
  <c r="F84" i="27"/>
  <c r="F112" i="27"/>
  <c r="C112" i="27" s="1"/>
  <c r="F116" i="27"/>
  <c r="C123" i="27"/>
  <c r="F136" i="27"/>
  <c r="C136" i="27" s="1"/>
  <c r="F144" i="27"/>
  <c r="C144" i="27" s="1"/>
  <c r="C167" i="27"/>
  <c r="C187" i="27"/>
  <c r="C192" i="27"/>
  <c r="K195" i="27"/>
  <c r="K194" i="27" s="1"/>
  <c r="K51" i="27" s="1"/>
  <c r="K230" i="27"/>
  <c r="N286" i="27"/>
  <c r="M286" i="27"/>
  <c r="C272" i="27"/>
  <c r="E286" i="27"/>
  <c r="I95" i="27"/>
  <c r="C95" i="27" s="1"/>
  <c r="I103" i="27"/>
  <c r="C103" i="27" s="1"/>
  <c r="I131" i="27"/>
  <c r="I151" i="27"/>
  <c r="C151" i="27" s="1"/>
  <c r="I175" i="27"/>
  <c r="I179" i="27"/>
  <c r="C179" i="27" s="1"/>
  <c r="L184" i="27"/>
  <c r="C184" i="27" s="1"/>
  <c r="C188" i="27"/>
  <c r="D230" i="27"/>
  <c r="D194" i="27" s="1"/>
  <c r="L230" i="27"/>
  <c r="C235" i="27"/>
  <c r="I259" i="27"/>
  <c r="C283" i="27"/>
  <c r="F196" i="27"/>
  <c r="C199" i="27"/>
  <c r="F216" i="27"/>
  <c r="I233" i="27"/>
  <c r="F252" i="27"/>
  <c r="F260" i="27"/>
  <c r="F264" i="27"/>
  <c r="C264" i="27" s="1"/>
  <c r="F276" i="27"/>
  <c r="I281" i="27"/>
  <c r="C281" i="27" s="1"/>
  <c r="F205" i="27"/>
  <c r="C228" i="27"/>
  <c r="C232" i="27"/>
  <c r="C236" i="27"/>
  <c r="C284" i="27"/>
  <c r="I216" i="27"/>
  <c r="I204" i="27" s="1"/>
  <c r="I195" i="27" s="1"/>
  <c r="I252" i="27"/>
  <c r="I251" i="27" s="1"/>
  <c r="I276" i="27"/>
  <c r="I270" i="27" s="1"/>
  <c r="I269" i="27" s="1"/>
  <c r="K31" i="25"/>
  <c r="H194" i="27" l="1"/>
  <c r="H51" i="27" s="1"/>
  <c r="H287" i="27" s="1"/>
  <c r="H286" i="27"/>
  <c r="D24" i="26"/>
  <c r="D287" i="26"/>
  <c r="D50" i="26"/>
  <c r="K50" i="27"/>
  <c r="K287" i="27"/>
  <c r="N286" i="26"/>
  <c r="N52" i="26"/>
  <c r="N51" i="26" s="1"/>
  <c r="M50" i="26"/>
  <c r="M287" i="26"/>
  <c r="I194" i="26"/>
  <c r="C136" i="26"/>
  <c r="L288" i="27"/>
  <c r="D51" i="27"/>
  <c r="C80" i="26"/>
  <c r="C191" i="26"/>
  <c r="I76" i="26"/>
  <c r="C67" i="26"/>
  <c r="J52" i="26"/>
  <c r="J51" i="26" s="1"/>
  <c r="O286" i="27"/>
  <c r="N51" i="27"/>
  <c r="N50" i="27" s="1"/>
  <c r="O75" i="26"/>
  <c r="L76" i="26"/>
  <c r="C165" i="26"/>
  <c r="E51" i="27"/>
  <c r="I174" i="27"/>
  <c r="I173" i="27" s="1"/>
  <c r="D286" i="27"/>
  <c r="M287" i="27"/>
  <c r="G51" i="27"/>
  <c r="G286" i="26"/>
  <c r="K52" i="26"/>
  <c r="K51" i="26" s="1"/>
  <c r="K50" i="26" s="1"/>
  <c r="C69" i="26"/>
  <c r="C166" i="26"/>
  <c r="E52" i="26"/>
  <c r="E51" i="26" s="1"/>
  <c r="C58" i="26"/>
  <c r="H50" i="27"/>
  <c r="K287" i="26"/>
  <c r="D50" i="27"/>
  <c r="D24" i="27"/>
  <c r="N287" i="27"/>
  <c r="C233" i="27"/>
  <c r="I231" i="27"/>
  <c r="C252" i="26"/>
  <c r="F251" i="26"/>
  <c r="C251" i="26" s="1"/>
  <c r="C216" i="27"/>
  <c r="O194" i="27"/>
  <c r="C84" i="27"/>
  <c r="F83" i="27"/>
  <c r="F173" i="27"/>
  <c r="C174" i="27"/>
  <c r="L270" i="26"/>
  <c r="L269" i="26" s="1"/>
  <c r="O52" i="27"/>
  <c r="C205" i="27"/>
  <c r="F204" i="27"/>
  <c r="C204" i="27" s="1"/>
  <c r="F259" i="27"/>
  <c r="C259" i="27" s="1"/>
  <c r="C260" i="27"/>
  <c r="K286" i="27"/>
  <c r="I130" i="27"/>
  <c r="I83" i="27"/>
  <c r="L173" i="27"/>
  <c r="C45" i="27"/>
  <c r="C264" i="26"/>
  <c r="L75" i="27"/>
  <c r="L52" i="27" s="1"/>
  <c r="L51" i="27" s="1"/>
  <c r="L50" i="27" s="1"/>
  <c r="C151" i="26"/>
  <c r="L130" i="26"/>
  <c r="J287" i="27"/>
  <c r="C272" i="26"/>
  <c r="L195" i="26"/>
  <c r="L231" i="26"/>
  <c r="L230" i="26" s="1"/>
  <c r="L187" i="26"/>
  <c r="I130" i="26"/>
  <c r="C76" i="26"/>
  <c r="I187" i="26"/>
  <c r="C54" i="26"/>
  <c r="F53" i="26"/>
  <c r="F270" i="27"/>
  <c r="C276" i="27"/>
  <c r="G287" i="27"/>
  <c r="G50" i="27"/>
  <c r="F251" i="27"/>
  <c r="C252" i="27"/>
  <c r="F195" i="27"/>
  <c r="C196" i="27"/>
  <c r="G286" i="27"/>
  <c r="C116" i="27"/>
  <c r="I76" i="27"/>
  <c r="I75" i="27" s="1"/>
  <c r="I52" i="27" s="1"/>
  <c r="C58" i="27"/>
  <c r="F54" i="27"/>
  <c r="C131" i="27"/>
  <c r="C67" i="27"/>
  <c r="C260" i="26"/>
  <c r="F259" i="26"/>
  <c r="C259" i="26" s="1"/>
  <c r="C179" i="26"/>
  <c r="O20" i="27"/>
  <c r="C77" i="26"/>
  <c r="C26" i="26"/>
  <c r="F24" i="26"/>
  <c r="D20" i="26"/>
  <c r="C175" i="27"/>
  <c r="C276" i="26"/>
  <c r="L83" i="26"/>
  <c r="L75" i="26" s="1"/>
  <c r="L52" i="26" s="1"/>
  <c r="F230" i="26"/>
  <c r="C230" i="26" s="1"/>
  <c r="C192" i="26"/>
  <c r="F130" i="27"/>
  <c r="C130" i="27" s="1"/>
  <c r="C27" i="27"/>
  <c r="L26" i="27"/>
  <c r="F289" i="27"/>
  <c r="C21" i="27"/>
  <c r="C216" i="26"/>
  <c r="F270" i="26"/>
  <c r="I83" i="26"/>
  <c r="F204" i="26"/>
  <c r="C204" i="26" s="1"/>
  <c r="F196" i="26"/>
  <c r="C198" i="26"/>
  <c r="F174" i="26"/>
  <c r="C175" i="26"/>
  <c r="O194" i="26"/>
  <c r="C131" i="26"/>
  <c r="F130" i="26"/>
  <c r="G51" i="26"/>
  <c r="L288" i="26"/>
  <c r="C288" i="26" s="1"/>
  <c r="H51" i="26"/>
  <c r="O53" i="26"/>
  <c r="O52" i="26" s="1"/>
  <c r="O298" i="25"/>
  <c r="L298" i="25"/>
  <c r="I298" i="25"/>
  <c r="F298" i="25"/>
  <c r="O297" i="25"/>
  <c r="L297" i="25"/>
  <c r="I297" i="25"/>
  <c r="F297" i="25"/>
  <c r="O296" i="25"/>
  <c r="L296" i="25"/>
  <c r="I296" i="25"/>
  <c r="F296" i="25"/>
  <c r="O295" i="25"/>
  <c r="L295" i="25"/>
  <c r="I295" i="25"/>
  <c r="F295" i="25"/>
  <c r="O294" i="25"/>
  <c r="L294" i="25"/>
  <c r="I294" i="25"/>
  <c r="F294" i="25"/>
  <c r="O293" i="25"/>
  <c r="L293" i="25"/>
  <c r="I293" i="25"/>
  <c r="F293" i="25"/>
  <c r="O292" i="25"/>
  <c r="L292" i="25"/>
  <c r="I292" i="25"/>
  <c r="F292" i="25"/>
  <c r="O291" i="25"/>
  <c r="O290" i="25" s="1"/>
  <c r="L291" i="25"/>
  <c r="I291" i="25"/>
  <c r="F291" i="25"/>
  <c r="N290" i="25"/>
  <c r="M290" i="25"/>
  <c r="K290" i="25"/>
  <c r="J290" i="25"/>
  <c r="H290" i="25"/>
  <c r="G290" i="25"/>
  <c r="E290" i="25"/>
  <c r="D290" i="25"/>
  <c r="O285" i="25"/>
  <c r="L285" i="25"/>
  <c r="I285" i="25"/>
  <c r="F285" i="25"/>
  <c r="O284" i="25"/>
  <c r="L284" i="25"/>
  <c r="L283" i="25" s="1"/>
  <c r="I284" i="25"/>
  <c r="F284" i="25"/>
  <c r="O283" i="25"/>
  <c r="N283" i="25"/>
  <c r="M283" i="25"/>
  <c r="K283" i="25"/>
  <c r="J283" i="25"/>
  <c r="H283" i="25"/>
  <c r="G283" i="25"/>
  <c r="F283" i="25"/>
  <c r="E283" i="25"/>
  <c r="D283" i="25"/>
  <c r="O282" i="25"/>
  <c r="L282" i="25"/>
  <c r="L281" i="25" s="1"/>
  <c r="I282" i="25"/>
  <c r="I281" i="25" s="1"/>
  <c r="F282" i="25"/>
  <c r="O281" i="25"/>
  <c r="N281" i="25"/>
  <c r="M281" i="25"/>
  <c r="K281" i="25"/>
  <c r="J281" i="25"/>
  <c r="H281" i="25"/>
  <c r="G281" i="25"/>
  <c r="E281" i="25"/>
  <c r="D281" i="25"/>
  <c r="O280" i="25"/>
  <c r="L280" i="25"/>
  <c r="I280" i="25"/>
  <c r="F280" i="25"/>
  <c r="O279" i="25"/>
  <c r="L279" i="25"/>
  <c r="I279" i="25"/>
  <c r="F279" i="25"/>
  <c r="O278" i="25"/>
  <c r="L278" i="25"/>
  <c r="I278" i="25"/>
  <c r="F278" i="25"/>
  <c r="O277" i="25"/>
  <c r="L277" i="25"/>
  <c r="L276" i="25" s="1"/>
  <c r="I277" i="25"/>
  <c r="F277" i="25"/>
  <c r="F276" i="25" s="1"/>
  <c r="N276" i="25"/>
  <c r="M276" i="25"/>
  <c r="K276" i="25"/>
  <c r="J276" i="25"/>
  <c r="H276" i="25"/>
  <c r="G276" i="25"/>
  <c r="G270" i="25" s="1"/>
  <c r="G269" i="25" s="1"/>
  <c r="E276" i="25"/>
  <c r="D276" i="25"/>
  <c r="O275" i="25"/>
  <c r="L275" i="25"/>
  <c r="I275" i="25"/>
  <c r="F275" i="25"/>
  <c r="O274" i="25"/>
  <c r="L274" i="25"/>
  <c r="I274" i="25"/>
  <c r="F274" i="25"/>
  <c r="O273" i="25"/>
  <c r="L273" i="25"/>
  <c r="L272" i="25" s="1"/>
  <c r="I273" i="25"/>
  <c r="I272" i="25" s="1"/>
  <c r="F273" i="25"/>
  <c r="O272" i="25"/>
  <c r="N272" i="25"/>
  <c r="N270" i="25" s="1"/>
  <c r="M272" i="25"/>
  <c r="K272" i="25"/>
  <c r="K270" i="25" s="1"/>
  <c r="J272" i="25"/>
  <c r="J270" i="25" s="1"/>
  <c r="H272" i="25"/>
  <c r="G272" i="25"/>
  <c r="E272" i="25"/>
  <c r="E270" i="25" s="1"/>
  <c r="E269" i="25" s="1"/>
  <c r="D272" i="25"/>
  <c r="O271" i="25"/>
  <c r="L271" i="25"/>
  <c r="I271" i="25"/>
  <c r="F271" i="25"/>
  <c r="H270" i="25"/>
  <c r="O268" i="25"/>
  <c r="L268" i="25"/>
  <c r="I268" i="25"/>
  <c r="F268" i="25"/>
  <c r="O267" i="25"/>
  <c r="L267" i="25"/>
  <c r="I267" i="25"/>
  <c r="F267" i="25"/>
  <c r="O266" i="25"/>
  <c r="L266" i="25"/>
  <c r="I266" i="25"/>
  <c r="F266" i="25"/>
  <c r="O265" i="25"/>
  <c r="L265" i="25"/>
  <c r="I265" i="25"/>
  <c r="F265" i="25"/>
  <c r="F264" i="25" s="1"/>
  <c r="N264" i="25"/>
  <c r="M264" i="25"/>
  <c r="K264" i="25"/>
  <c r="J264" i="25"/>
  <c r="H264" i="25"/>
  <c r="G264" i="25"/>
  <c r="E264" i="25"/>
  <c r="D264" i="25"/>
  <c r="O263" i="25"/>
  <c r="L263" i="25"/>
  <c r="I263" i="25"/>
  <c r="F263" i="25"/>
  <c r="O262" i="25"/>
  <c r="L262" i="25"/>
  <c r="I262" i="25"/>
  <c r="F262" i="25"/>
  <c r="O261" i="25"/>
  <c r="L261" i="25"/>
  <c r="L260" i="25" s="1"/>
  <c r="I261" i="25"/>
  <c r="F261" i="25"/>
  <c r="F260" i="25" s="1"/>
  <c r="N260" i="25"/>
  <c r="M260" i="25"/>
  <c r="K260" i="25"/>
  <c r="J260" i="25"/>
  <c r="H260" i="25"/>
  <c r="G260" i="25"/>
  <c r="E260" i="25"/>
  <c r="D260" i="25"/>
  <c r="M259" i="25"/>
  <c r="H259" i="25"/>
  <c r="O258" i="25"/>
  <c r="L258" i="25"/>
  <c r="I258" i="25"/>
  <c r="F258" i="25"/>
  <c r="O257" i="25"/>
  <c r="L257" i="25"/>
  <c r="I257" i="25"/>
  <c r="F257" i="25"/>
  <c r="O256" i="25"/>
  <c r="L256" i="25"/>
  <c r="I256" i="25"/>
  <c r="F256" i="25"/>
  <c r="O255" i="25"/>
  <c r="L255" i="25"/>
  <c r="I255" i="25"/>
  <c r="F255" i="25"/>
  <c r="O254" i="25"/>
  <c r="L254" i="25"/>
  <c r="I254" i="25"/>
  <c r="F254" i="25"/>
  <c r="O253" i="25"/>
  <c r="L253" i="25"/>
  <c r="I253" i="25"/>
  <c r="F253" i="25"/>
  <c r="N252" i="25"/>
  <c r="N251" i="25" s="1"/>
  <c r="M252" i="25"/>
  <c r="M251" i="25" s="1"/>
  <c r="K252" i="25"/>
  <c r="K251" i="25" s="1"/>
  <c r="J252" i="25"/>
  <c r="J251" i="25" s="1"/>
  <c r="H252" i="25"/>
  <c r="G252" i="25"/>
  <c r="G251" i="25" s="1"/>
  <c r="E252" i="25"/>
  <c r="E251" i="25" s="1"/>
  <c r="D252" i="25"/>
  <c r="D251" i="25" s="1"/>
  <c r="H251" i="25"/>
  <c r="O250" i="25"/>
  <c r="L250" i="25"/>
  <c r="I250" i="25"/>
  <c r="F250" i="25"/>
  <c r="O249" i="25"/>
  <c r="L249" i="25"/>
  <c r="I249" i="25"/>
  <c r="F249" i="25"/>
  <c r="O248" i="25"/>
  <c r="L248" i="25"/>
  <c r="I248" i="25"/>
  <c r="F248" i="25"/>
  <c r="O247" i="25"/>
  <c r="O246" i="25" s="1"/>
  <c r="L247" i="25"/>
  <c r="L246" i="25" s="1"/>
  <c r="I247" i="25"/>
  <c r="F247" i="25"/>
  <c r="N246" i="25"/>
  <c r="M246" i="25"/>
  <c r="K246" i="25"/>
  <c r="J246" i="25"/>
  <c r="H246" i="25"/>
  <c r="G246" i="25"/>
  <c r="E246" i="25"/>
  <c r="D246" i="25"/>
  <c r="O245" i="25"/>
  <c r="L245" i="25"/>
  <c r="I245" i="25"/>
  <c r="F245" i="25"/>
  <c r="O244" i="25"/>
  <c r="L244" i="25"/>
  <c r="I244" i="25"/>
  <c r="F244" i="25"/>
  <c r="O243" i="25"/>
  <c r="L243" i="25"/>
  <c r="I243" i="25"/>
  <c r="F243" i="25"/>
  <c r="O242" i="25"/>
  <c r="L242" i="25"/>
  <c r="I242" i="25"/>
  <c r="F242" i="25"/>
  <c r="O241" i="25"/>
  <c r="L241" i="25"/>
  <c r="I241" i="25"/>
  <c r="F241" i="25"/>
  <c r="O240" i="25"/>
  <c r="L240" i="25"/>
  <c r="I240" i="25"/>
  <c r="F240" i="25"/>
  <c r="O239" i="25"/>
  <c r="L239" i="25"/>
  <c r="I239" i="25"/>
  <c r="F239" i="25"/>
  <c r="N238" i="25"/>
  <c r="M238" i="25"/>
  <c r="K238" i="25"/>
  <c r="J238" i="25"/>
  <c r="H238" i="25"/>
  <c r="G238" i="25"/>
  <c r="E238" i="25"/>
  <c r="D238" i="25"/>
  <c r="O237" i="25"/>
  <c r="L237" i="25"/>
  <c r="I237" i="25"/>
  <c r="F237" i="25"/>
  <c r="O236" i="25"/>
  <c r="L236" i="25"/>
  <c r="I236" i="25"/>
  <c r="F236" i="25"/>
  <c r="O235" i="25"/>
  <c r="N235" i="25"/>
  <c r="M235" i="25"/>
  <c r="K235" i="25"/>
  <c r="J235" i="25"/>
  <c r="J231" i="25" s="1"/>
  <c r="H235" i="25"/>
  <c r="G235" i="25"/>
  <c r="F235" i="25"/>
  <c r="E235" i="25"/>
  <c r="D235" i="25"/>
  <c r="O234" i="25"/>
  <c r="L234" i="25"/>
  <c r="L233" i="25" s="1"/>
  <c r="I234" i="25"/>
  <c r="I233" i="25" s="1"/>
  <c r="F234" i="25"/>
  <c r="O233" i="25"/>
  <c r="N233" i="25"/>
  <c r="M233" i="25"/>
  <c r="K233" i="25"/>
  <c r="J233" i="25"/>
  <c r="H233" i="25"/>
  <c r="G233" i="25"/>
  <c r="G231" i="25" s="1"/>
  <c r="E233" i="25"/>
  <c r="D233" i="25"/>
  <c r="O232" i="25"/>
  <c r="L232" i="25"/>
  <c r="I232" i="25"/>
  <c r="F232" i="25"/>
  <c r="O229" i="25"/>
  <c r="L229" i="25"/>
  <c r="I229" i="25"/>
  <c r="F229" i="25"/>
  <c r="O228" i="25"/>
  <c r="L228" i="25"/>
  <c r="L227" i="25" s="1"/>
  <c r="I228" i="25"/>
  <c r="I227" i="25" s="1"/>
  <c r="F228" i="25"/>
  <c r="O227" i="25"/>
  <c r="N227" i="25"/>
  <c r="M227" i="25"/>
  <c r="K227" i="25"/>
  <c r="J227" i="25"/>
  <c r="H227" i="25"/>
  <c r="G227" i="25"/>
  <c r="F227" i="25"/>
  <c r="E227" i="25"/>
  <c r="D227" i="25"/>
  <c r="O226" i="25"/>
  <c r="L226" i="25"/>
  <c r="I226" i="25"/>
  <c r="F226" i="25"/>
  <c r="O225" i="25"/>
  <c r="L225" i="25"/>
  <c r="I225" i="25"/>
  <c r="F225" i="25"/>
  <c r="O224" i="25"/>
  <c r="L224" i="25"/>
  <c r="I224" i="25"/>
  <c r="F224" i="25"/>
  <c r="O223" i="25"/>
  <c r="L223" i="25"/>
  <c r="I223" i="25"/>
  <c r="F223" i="25"/>
  <c r="O222" i="25"/>
  <c r="L222" i="25"/>
  <c r="I222" i="25"/>
  <c r="F222" i="25"/>
  <c r="O221" i="25"/>
  <c r="L221" i="25"/>
  <c r="I221" i="25"/>
  <c r="F221" i="25"/>
  <c r="O220" i="25"/>
  <c r="L220" i="25"/>
  <c r="I220" i="25"/>
  <c r="F220" i="25"/>
  <c r="O219" i="25"/>
  <c r="L219" i="25"/>
  <c r="I219" i="25"/>
  <c r="F219" i="25"/>
  <c r="O218" i="25"/>
  <c r="L218" i="25"/>
  <c r="I218" i="25"/>
  <c r="F218" i="25"/>
  <c r="O217" i="25"/>
  <c r="L217" i="25"/>
  <c r="I217" i="25"/>
  <c r="F217" i="25"/>
  <c r="F216" i="25" s="1"/>
  <c r="N216" i="25"/>
  <c r="M216" i="25"/>
  <c r="K216" i="25"/>
  <c r="J216" i="25"/>
  <c r="H216" i="25"/>
  <c r="G216" i="25"/>
  <c r="E216" i="25"/>
  <c r="D216" i="25"/>
  <c r="O215" i="25"/>
  <c r="L215" i="25"/>
  <c r="I215" i="25"/>
  <c r="F215" i="25"/>
  <c r="C215" i="25" s="1"/>
  <c r="O214" i="25"/>
  <c r="L214" i="25"/>
  <c r="I214" i="25"/>
  <c r="F214" i="25"/>
  <c r="C214" i="25" s="1"/>
  <c r="O213" i="25"/>
  <c r="L213" i="25"/>
  <c r="I213" i="25"/>
  <c r="F213" i="25"/>
  <c r="O212" i="25"/>
  <c r="L212" i="25"/>
  <c r="I212" i="25"/>
  <c r="F212" i="25"/>
  <c r="O211" i="25"/>
  <c r="L211" i="25"/>
  <c r="I211" i="25"/>
  <c r="F211" i="25"/>
  <c r="C211" i="25" s="1"/>
  <c r="O210" i="25"/>
  <c r="L210" i="25"/>
  <c r="I210" i="25"/>
  <c r="F210" i="25"/>
  <c r="O209" i="25"/>
  <c r="L209" i="25"/>
  <c r="I209" i="25"/>
  <c r="F209" i="25"/>
  <c r="O208" i="25"/>
  <c r="L208" i="25"/>
  <c r="I208" i="25"/>
  <c r="F208" i="25"/>
  <c r="O207" i="25"/>
  <c r="L207" i="25"/>
  <c r="I207" i="25"/>
  <c r="F207" i="25"/>
  <c r="O206" i="25"/>
  <c r="L206" i="25"/>
  <c r="I206" i="25"/>
  <c r="F206" i="25"/>
  <c r="N205" i="25"/>
  <c r="M205" i="25"/>
  <c r="M204" i="25" s="1"/>
  <c r="K205" i="25"/>
  <c r="J205" i="25"/>
  <c r="J204" i="25" s="1"/>
  <c r="H205" i="25"/>
  <c r="H204" i="25" s="1"/>
  <c r="G205" i="25"/>
  <c r="E205" i="25"/>
  <c r="E204" i="25" s="1"/>
  <c r="D205" i="25"/>
  <c r="O203" i="25"/>
  <c r="L203" i="25"/>
  <c r="I203" i="25"/>
  <c r="F203" i="25"/>
  <c r="O202" i="25"/>
  <c r="L202" i="25"/>
  <c r="I202" i="25"/>
  <c r="F202" i="25"/>
  <c r="O201" i="25"/>
  <c r="L201" i="25"/>
  <c r="I201" i="25"/>
  <c r="F201" i="25"/>
  <c r="O200" i="25"/>
  <c r="L200" i="25"/>
  <c r="I200" i="25"/>
  <c r="F200" i="25"/>
  <c r="O199" i="25"/>
  <c r="L199" i="25"/>
  <c r="I199" i="25"/>
  <c r="I198" i="25" s="1"/>
  <c r="F199" i="25"/>
  <c r="N198" i="25"/>
  <c r="M198" i="25"/>
  <c r="M196" i="25" s="1"/>
  <c r="K198" i="25"/>
  <c r="J198" i="25"/>
  <c r="J196" i="25" s="1"/>
  <c r="H198" i="25"/>
  <c r="H196" i="25" s="1"/>
  <c r="G198" i="25"/>
  <c r="E198" i="25"/>
  <c r="E196" i="25" s="1"/>
  <c r="D198" i="25"/>
  <c r="D196" i="25" s="1"/>
  <c r="O197" i="25"/>
  <c r="L197" i="25"/>
  <c r="I197" i="25"/>
  <c r="F197" i="25"/>
  <c r="N196" i="25"/>
  <c r="K196" i="25"/>
  <c r="G196" i="25"/>
  <c r="O193" i="25"/>
  <c r="O192" i="25" s="1"/>
  <c r="O191" i="25" s="1"/>
  <c r="L193" i="25"/>
  <c r="L192" i="25" s="1"/>
  <c r="L191" i="25" s="1"/>
  <c r="I193" i="25"/>
  <c r="F193" i="25"/>
  <c r="N192" i="25"/>
  <c r="N191" i="25" s="1"/>
  <c r="M192" i="25"/>
  <c r="M191" i="25" s="1"/>
  <c r="K192" i="25"/>
  <c r="K191" i="25" s="1"/>
  <c r="J192" i="25"/>
  <c r="J191" i="25" s="1"/>
  <c r="H192" i="25"/>
  <c r="G192" i="25"/>
  <c r="G191" i="25" s="1"/>
  <c r="F192" i="25"/>
  <c r="E192" i="25"/>
  <c r="E191" i="25" s="1"/>
  <c r="D192" i="25"/>
  <c r="H191" i="25"/>
  <c r="D191" i="25"/>
  <c r="O190" i="25"/>
  <c r="L190" i="25"/>
  <c r="I190" i="25"/>
  <c r="F190" i="25"/>
  <c r="O189" i="25"/>
  <c r="L189" i="25"/>
  <c r="I189" i="25"/>
  <c r="F189" i="25"/>
  <c r="O188" i="25"/>
  <c r="N188" i="25"/>
  <c r="M188" i="25"/>
  <c r="L188" i="25"/>
  <c r="K188" i="25"/>
  <c r="J188" i="25"/>
  <c r="H188" i="25"/>
  <c r="H187" i="25" s="1"/>
  <c r="G188" i="25"/>
  <c r="E188" i="25"/>
  <c r="D188" i="25"/>
  <c r="O186" i="25"/>
  <c r="L186" i="25"/>
  <c r="I186" i="25"/>
  <c r="F186" i="25"/>
  <c r="O185" i="25"/>
  <c r="L185" i="25"/>
  <c r="L184" i="25" s="1"/>
  <c r="I185" i="25"/>
  <c r="I184" i="25" s="1"/>
  <c r="F185" i="25"/>
  <c r="O184" i="25"/>
  <c r="N184" i="25"/>
  <c r="M184" i="25"/>
  <c r="K184" i="25"/>
  <c r="J184" i="25"/>
  <c r="H184" i="25"/>
  <c r="G184" i="25"/>
  <c r="F184" i="25"/>
  <c r="E184" i="25"/>
  <c r="D184" i="25"/>
  <c r="O183" i="25"/>
  <c r="L183" i="25"/>
  <c r="I183" i="25"/>
  <c r="F183" i="25"/>
  <c r="C183" i="25" s="1"/>
  <c r="O182" i="25"/>
  <c r="L182" i="25"/>
  <c r="I182" i="25"/>
  <c r="F182" i="25"/>
  <c r="O181" i="25"/>
  <c r="L181" i="25"/>
  <c r="I181" i="25"/>
  <c r="F181" i="25"/>
  <c r="O180" i="25"/>
  <c r="L180" i="25"/>
  <c r="I180" i="25"/>
  <c r="F180" i="25"/>
  <c r="N179" i="25"/>
  <c r="M179" i="25"/>
  <c r="K179" i="25"/>
  <c r="J179" i="25"/>
  <c r="H179" i="25"/>
  <c r="G179" i="25"/>
  <c r="E179" i="25"/>
  <c r="D179" i="25"/>
  <c r="O178" i="25"/>
  <c r="L178" i="25"/>
  <c r="I178" i="25"/>
  <c r="F178" i="25"/>
  <c r="O177" i="25"/>
  <c r="L177" i="25"/>
  <c r="I177" i="25"/>
  <c r="F177" i="25"/>
  <c r="O176" i="25"/>
  <c r="L176" i="25"/>
  <c r="L175" i="25" s="1"/>
  <c r="I176" i="25"/>
  <c r="F176" i="25"/>
  <c r="F175" i="25" s="1"/>
  <c r="O175" i="25"/>
  <c r="N175" i="25"/>
  <c r="M175" i="25"/>
  <c r="M174" i="25" s="1"/>
  <c r="M173" i="25" s="1"/>
  <c r="K175" i="25"/>
  <c r="J175" i="25"/>
  <c r="J174" i="25" s="1"/>
  <c r="J173" i="25" s="1"/>
  <c r="H175" i="25"/>
  <c r="G175" i="25"/>
  <c r="E175" i="25"/>
  <c r="D175" i="25"/>
  <c r="H174" i="25"/>
  <c r="D174" i="25"/>
  <c r="O172" i="25"/>
  <c r="L172" i="25"/>
  <c r="I172" i="25"/>
  <c r="F172" i="25"/>
  <c r="O171" i="25"/>
  <c r="L171" i="25"/>
  <c r="I171" i="25"/>
  <c r="F171" i="25"/>
  <c r="C171" i="25" s="1"/>
  <c r="O170" i="25"/>
  <c r="L170" i="25"/>
  <c r="I170" i="25"/>
  <c r="F170" i="25"/>
  <c r="O169" i="25"/>
  <c r="L169" i="25"/>
  <c r="I169" i="25"/>
  <c r="F169" i="25"/>
  <c r="O168" i="25"/>
  <c r="L168" i="25"/>
  <c r="I168" i="25"/>
  <c r="F168" i="25"/>
  <c r="O167" i="25"/>
  <c r="O166" i="25" s="1"/>
  <c r="O165" i="25" s="1"/>
  <c r="L167" i="25"/>
  <c r="I167" i="25"/>
  <c r="F167" i="25"/>
  <c r="N166" i="25"/>
  <c r="N165" i="25" s="1"/>
  <c r="M166" i="25"/>
  <c r="M165" i="25" s="1"/>
  <c r="K166" i="25"/>
  <c r="K165" i="25" s="1"/>
  <c r="J166" i="25"/>
  <c r="J165" i="25" s="1"/>
  <c r="H166" i="25"/>
  <c r="H165" i="25" s="1"/>
  <c r="G166" i="25"/>
  <c r="G165" i="25" s="1"/>
  <c r="E166" i="25"/>
  <c r="E165" i="25" s="1"/>
  <c r="D166" i="25"/>
  <c r="D165" i="25" s="1"/>
  <c r="O164" i="25"/>
  <c r="L164" i="25"/>
  <c r="I164" i="25"/>
  <c r="F164" i="25"/>
  <c r="O163" i="25"/>
  <c r="L163" i="25"/>
  <c r="I163" i="25"/>
  <c r="F163" i="25"/>
  <c r="O162" i="25"/>
  <c r="L162" i="25"/>
  <c r="I162" i="25"/>
  <c r="F162" i="25"/>
  <c r="O161" i="25"/>
  <c r="O160" i="25" s="1"/>
  <c r="L161" i="25"/>
  <c r="I161" i="25"/>
  <c r="F161" i="25"/>
  <c r="N160" i="25"/>
  <c r="M160" i="25"/>
  <c r="L160" i="25"/>
  <c r="K160" i="25"/>
  <c r="J160" i="25"/>
  <c r="H160" i="25"/>
  <c r="G160" i="25"/>
  <c r="F160" i="25"/>
  <c r="E160" i="25"/>
  <c r="D160" i="25"/>
  <c r="O159" i="25"/>
  <c r="L159" i="25"/>
  <c r="I159" i="25"/>
  <c r="F159" i="25"/>
  <c r="O158" i="25"/>
  <c r="L158" i="25"/>
  <c r="I158" i="25"/>
  <c r="F158" i="25"/>
  <c r="O157" i="25"/>
  <c r="L157" i="25"/>
  <c r="I157" i="25"/>
  <c r="F157" i="25"/>
  <c r="O156" i="25"/>
  <c r="L156" i="25"/>
  <c r="I156" i="25"/>
  <c r="F156" i="25"/>
  <c r="O155" i="25"/>
  <c r="L155" i="25"/>
  <c r="I155" i="25"/>
  <c r="F155" i="25"/>
  <c r="O154" i="25"/>
  <c r="L154" i="25"/>
  <c r="I154" i="25"/>
  <c r="F154" i="25"/>
  <c r="O153" i="25"/>
  <c r="L153" i="25"/>
  <c r="I153" i="25"/>
  <c r="F153" i="25"/>
  <c r="O152" i="25"/>
  <c r="L152" i="25"/>
  <c r="I152" i="25"/>
  <c r="F152" i="25"/>
  <c r="O151" i="25"/>
  <c r="N151" i="25"/>
  <c r="M151" i="25"/>
  <c r="K151" i="25"/>
  <c r="J151" i="25"/>
  <c r="H151" i="25"/>
  <c r="G151" i="25"/>
  <c r="E151" i="25"/>
  <c r="D151" i="25"/>
  <c r="O150" i="25"/>
  <c r="L150" i="25"/>
  <c r="I150" i="25"/>
  <c r="F150" i="25"/>
  <c r="O149" i="25"/>
  <c r="L149" i="25"/>
  <c r="I149" i="25"/>
  <c r="F149" i="25"/>
  <c r="O148" i="25"/>
  <c r="L148" i="25"/>
  <c r="I148" i="25"/>
  <c r="F148" i="25"/>
  <c r="O147" i="25"/>
  <c r="L147" i="25"/>
  <c r="I147" i="25"/>
  <c r="F147" i="25"/>
  <c r="O146" i="25"/>
  <c r="L146" i="25"/>
  <c r="I146" i="25"/>
  <c r="F146" i="25"/>
  <c r="O145" i="25"/>
  <c r="L145" i="25"/>
  <c r="I145" i="25"/>
  <c r="F145" i="25"/>
  <c r="F144" i="25" s="1"/>
  <c r="N144" i="25"/>
  <c r="M144" i="25"/>
  <c r="K144" i="25"/>
  <c r="J144" i="25"/>
  <c r="H144" i="25"/>
  <c r="G144" i="25"/>
  <c r="E144" i="25"/>
  <c r="D144" i="25"/>
  <c r="O143" i="25"/>
  <c r="L143" i="25"/>
  <c r="I143" i="25"/>
  <c r="F143" i="25"/>
  <c r="O142" i="25"/>
  <c r="L142" i="25"/>
  <c r="I142" i="25"/>
  <c r="F142" i="25"/>
  <c r="N141" i="25"/>
  <c r="M141" i="25"/>
  <c r="K141" i="25"/>
  <c r="J141" i="25"/>
  <c r="I141" i="25"/>
  <c r="H141" i="25"/>
  <c r="G141" i="25"/>
  <c r="E141" i="25"/>
  <c r="D141" i="25"/>
  <c r="O140" i="25"/>
  <c r="L140" i="25"/>
  <c r="I140" i="25"/>
  <c r="F140" i="25"/>
  <c r="O139" i="25"/>
  <c r="L139" i="25"/>
  <c r="I139" i="25"/>
  <c r="F139" i="25"/>
  <c r="O138" i="25"/>
  <c r="L138" i="25"/>
  <c r="I138" i="25"/>
  <c r="F138" i="25"/>
  <c r="O137" i="25"/>
  <c r="L137" i="25"/>
  <c r="L136" i="25" s="1"/>
  <c r="I137" i="25"/>
  <c r="F137" i="25"/>
  <c r="N136" i="25"/>
  <c r="M136" i="25"/>
  <c r="K136" i="25"/>
  <c r="J136" i="25"/>
  <c r="H136" i="25"/>
  <c r="G136" i="25"/>
  <c r="E136" i="25"/>
  <c r="D136" i="25"/>
  <c r="O135" i="25"/>
  <c r="O131" i="25" s="1"/>
  <c r="L135" i="25"/>
  <c r="I135" i="25"/>
  <c r="F135" i="25"/>
  <c r="C135" i="25"/>
  <c r="O134" i="25"/>
  <c r="L134" i="25"/>
  <c r="I134" i="25"/>
  <c r="F134" i="25"/>
  <c r="C134" i="25" s="1"/>
  <c r="O133" i="25"/>
  <c r="L133" i="25"/>
  <c r="I133" i="25"/>
  <c r="F133" i="25"/>
  <c r="O132" i="25"/>
  <c r="L132" i="25"/>
  <c r="I132" i="25"/>
  <c r="F132" i="25"/>
  <c r="N131" i="25"/>
  <c r="M131" i="25"/>
  <c r="K131" i="25"/>
  <c r="J131" i="25"/>
  <c r="H131" i="25"/>
  <c r="G131" i="25"/>
  <c r="E131" i="25"/>
  <c r="D131" i="25"/>
  <c r="O129" i="25"/>
  <c r="O128" i="25" s="1"/>
  <c r="L129" i="25"/>
  <c r="L128" i="25" s="1"/>
  <c r="I129" i="25"/>
  <c r="F129" i="25"/>
  <c r="F128" i="25" s="1"/>
  <c r="N128" i="25"/>
  <c r="M128" i="25"/>
  <c r="K128" i="25"/>
  <c r="J128" i="25"/>
  <c r="H128" i="25"/>
  <c r="G128" i="25"/>
  <c r="E128" i="25"/>
  <c r="D128" i="25"/>
  <c r="O127" i="25"/>
  <c r="L127" i="25"/>
  <c r="I127" i="25"/>
  <c r="F127" i="25"/>
  <c r="O126" i="25"/>
  <c r="L126" i="25"/>
  <c r="I126" i="25"/>
  <c r="F126" i="25"/>
  <c r="O125" i="25"/>
  <c r="L125" i="25"/>
  <c r="I125" i="25"/>
  <c r="F125" i="25"/>
  <c r="O124" i="25"/>
  <c r="L124" i="25"/>
  <c r="I124" i="25"/>
  <c r="F124" i="25"/>
  <c r="O123" i="25"/>
  <c r="L123" i="25"/>
  <c r="I123" i="25"/>
  <c r="F123" i="25"/>
  <c r="N122" i="25"/>
  <c r="M122" i="25"/>
  <c r="K122" i="25"/>
  <c r="J122" i="25"/>
  <c r="H122" i="25"/>
  <c r="G122" i="25"/>
  <c r="E122" i="25"/>
  <c r="D122" i="25"/>
  <c r="O121" i="25"/>
  <c r="L121" i="25"/>
  <c r="I121" i="25"/>
  <c r="F121" i="25"/>
  <c r="O120" i="25"/>
  <c r="L120" i="25"/>
  <c r="I120" i="25"/>
  <c r="F120" i="25"/>
  <c r="O119" i="25"/>
  <c r="L119" i="25"/>
  <c r="I119" i="25"/>
  <c r="F119" i="25"/>
  <c r="O118" i="25"/>
  <c r="L118" i="25"/>
  <c r="I118" i="25"/>
  <c r="F118" i="25"/>
  <c r="O117" i="25"/>
  <c r="O116" i="25" s="1"/>
  <c r="L117" i="25"/>
  <c r="I117" i="25"/>
  <c r="F117" i="25"/>
  <c r="F116" i="25" s="1"/>
  <c r="N116" i="25"/>
  <c r="M116" i="25"/>
  <c r="K116" i="25"/>
  <c r="J116" i="25"/>
  <c r="H116" i="25"/>
  <c r="G116" i="25"/>
  <c r="E116" i="25"/>
  <c r="D116" i="25"/>
  <c r="O115" i="25"/>
  <c r="L115" i="25"/>
  <c r="I115" i="25"/>
  <c r="F115" i="25"/>
  <c r="O114" i="25"/>
  <c r="L114" i="25"/>
  <c r="I114" i="25"/>
  <c r="F114" i="25"/>
  <c r="O113" i="25"/>
  <c r="O112" i="25" s="1"/>
  <c r="L113" i="25"/>
  <c r="I113" i="25"/>
  <c r="F113" i="25"/>
  <c r="F112" i="25" s="1"/>
  <c r="N112" i="25"/>
  <c r="M112" i="25"/>
  <c r="K112" i="25"/>
  <c r="J112" i="25"/>
  <c r="H112" i="25"/>
  <c r="G112" i="25"/>
  <c r="E112" i="25"/>
  <c r="D112" i="25"/>
  <c r="O111" i="25"/>
  <c r="L111" i="25"/>
  <c r="I111" i="25"/>
  <c r="F111" i="25"/>
  <c r="O110" i="25"/>
  <c r="L110" i="25"/>
  <c r="I110" i="25"/>
  <c r="F110" i="25"/>
  <c r="O109" i="25"/>
  <c r="L109" i="25"/>
  <c r="I109" i="25"/>
  <c r="F109" i="25"/>
  <c r="O108" i="25"/>
  <c r="L108" i="25"/>
  <c r="I108" i="25"/>
  <c r="F108" i="25"/>
  <c r="O107" i="25"/>
  <c r="L107" i="25"/>
  <c r="I107" i="25"/>
  <c r="F107" i="25"/>
  <c r="O106" i="25"/>
  <c r="L106" i="25"/>
  <c r="I106" i="25"/>
  <c r="F106" i="25"/>
  <c r="O105" i="25"/>
  <c r="L105" i="25"/>
  <c r="I105" i="25"/>
  <c r="F105" i="25"/>
  <c r="O104" i="25"/>
  <c r="L104" i="25"/>
  <c r="I104" i="25"/>
  <c r="F104" i="25"/>
  <c r="N103" i="25"/>
  <c r="M103" i="25"/>
  <c r="K103" i="25"/>
  <c r="J103" i="25"/>
  <c r="H103" i="25"/>
  <c r="G103" i="25"/>
  <c r="E103" i="25"/>
  <c r="D103" i="25"/>
  <c r="O102" i="25"/>
  <c r="L102" i="25"/>
  <c r="I102" i="25"/>
  <c r="F102" i="25"/>
  <c r="O101" i="25"/>
  <c r="L101" i="25"/>
  <c r="I101" i="25"/>
  <c r="F101" i="25"/>
  <c r="O100" i="25"/>
  <c r="L100" i="25"/>
  <c r="I100" i="25"/>
  <c r="F100" i="25"/>
  <c r="O99" i="25"/>
  <c r="L99" i="25"/>
  <c r="I99" i="25"/>
  <c r="F99" i="25"/>
  <c r="O98" i="25"/>
  <c r="L98" i="25"/>
  <c r="I98" i="25"/>
  <c r="C98" i="25" s="1"/>
  <c r="F98" i="25"/>
  <c r="O97" i="25"/>
  <c r="L97" i="25"/>
  <c r="I97" i="25"/>
  <c r="F97" i="25"/>
  <c r="O96" i="25"/>
  <c r="L96" i="25"/>
  <c r="I96" i="25"/>
  <c r="F96" i="25"/>
  <c r="N95" i="25"/>
  <c r="M95" i="25"/>
  <c r="K95" i="25"/>
  <c r="J95" i="25"/>
  <c r="H95" i="25"/>
  <c r="G95" i="25"/>
  <c r="E95" i="25"/>
  <c r="D95" i="25"/>
  <c r="O94" i="25"/>
  <c r="L94" i="25"/>
  <c r="I94" i="25"/>
  <c r="F94" i="25"/>
  <c r="O93" i="25"/>
  <c r="L93" i="25"/>
  <c r="I93" i="25"/>
  <c r="F93" i="25"/>
  <c r="O92" i="25"/>
  <c r="L92" i="25"/>
  <c r="I92" i="25"/>
  <c r="F92" i="25"/>
  <c r="O91" i="25"/>
  <c r="L91" i="25"/>
  <c r="I91" i="25"/>
  <c r="F91" i="25"/>
  <c r="O90" i="25"/>
  <c r="O89" i="25" s="1"/>
  <c r="L90" i="25"/>
  <c r="L89" i="25" s="1"/>
  <c r="I90" i="25"/>
  <c r="I89" i="25" s="1"/>
  <c r="F90" i="25"/>
  <c r="N89" i="25"/>
  <c r="M89" i="25"/>
  <c r="K89" i="25"/>
  <c r="J89" i="25"/>
  <c r="H89" i="25"/>
  <c r="G89" i="25"/>
  <c r="E89" i="25"/>
  <c r="D89" i="25"/>
  <c r="O88" i="25"/>
  <c r="L88" i="25"/>
  <c r="I88" i="25"/>
  <c r="F88" i="25"/>
  <c r="O87" i="25"/>
  <c r="L87" i="25"/>
  <c r="I87" i="25"/>
  <c r="F87" i="25"/>
  <c r="O86" i="25"/>
  <c r="L86" i="25"/>
  <c r="I86" i="25"/>
  <c r="F86" i="25"/>
  <c r="O85" i="25"/>
  <c r="O84" i="25" s="1"/>
  <c r="L85" i="25"/>
  <c r="I85" i="25"/>
  <c r="F85" i="25"/>
  <c r="N84" i="25"/>
  <c r="M84" i="25"/>
  <c r="K84" i="25"/>
  <c r="J84" i="25"/>
  <c r="H84" i="25"/>
  <c r="G84" i="25"/>
  <c r="F84" i="25"/>
  <c r="E84" i="25"/>
  <c r="D84" i="25"/>
  <c r="O82" i="25"/>
  <c r="L82" i="25"/>
  <c r="I82" i="25"/>
  <c r="F82" i="25"/>
  <c r="O81" i="25"/>
  <c r="L81" i="25"/>
  <c r="I81" i="25"/>
  <c r="I80" i="25" s="1"/>
  <c r="F81" i="25"/>
  <c r="N80" i="25"/>
  <c r="M80" i="25"/>
  <c r="L80" i="25"/>
  <c r="K80" i="25"/>
  <c r="J80" i="25"/>
  <c r="H80" i="25"/>
  <c r="G80" i="25"/>
  <c r="E80" i="25"/>
  <c r="D80" i="25"/>
  <c r="O79" i="25"/>
  <c r="L79" i="25"/>
  <c r="I79" i="25"/>
  <c r="F79" i="25"/>
  <c r="O78" i="25"/>
  <c r="O77" i="25" s="1"/>
  <c r="L78" i="25"/>
  <c r="L77" i="25" s="1"/>
  <c r="I78" i="25"/>
  <c r="F78" i="25"/>
  <c r="F77" i="25" s="1"/>
  <c r="N77" i="25"/>
  <c r="M77" i="25"/>
  <c r="K77" i="25"/>
  <c r="K76" i="25" s="1"/>
  <c r="J77" i="25"/>
  <c r="H77" i="25"/>
  <c r="G77" i="25"/>
  <c r="G76" i="25" s="1"/>
  <c r="E77" i="25"/>
  <c r="E76" i="25" s="1"/>
  <c r="D77" i="25"/>
  <c r="N76" i="25"/>
  <c r="J76" i="25"/>
  <c r="O74" i="25"/>
  <c r="L74" i="25"/>
  <c r="I74" i="25"/>
  <c r="F74" i="25"/>
  <c r="O73" i="25"/>
  <c r="L73" i="25"/>
  <c r="I73" i="25"/>
  <c r="F73" i="25"/>
  <c r="O72" i="25"/>
  <c r="L72" i="25"/>
  <c r="I72" i="25"/>
  <c r="F72" i="25"/>
  <c r="O71" i="25"/>
  <c r="L71" i="25"/>
  <c r="I71" i="25"/>
  <c r="F71" i="25"/>
  <c r="O70" i="25"/>
  <c r="L70" i="25"/>
  <c r="I70" i="25"/>
  <c r="F70" i="25"/>
  <c r="N69" i="25"/>
  <c r="M69" i="25"/>
  <c r="K69" i="25"/>
  <c r="K67" i="25" s="1"/>
  <c r="J69" i="25"/>
  <c r="H69" i="25"/>
  <c r="H67" i="25" s="1"/>
  <c r="G69" i="25"/>
  <c r="G67" i="25" s="1"/>
  <c r="E69" i="25"/>
  <c r="E67" i="25" s="1"/>
  <c r="D69" i="25"/>
  <c r="D67" i="25" s="1"/>
  <c r="O68" i="25"/>
  <c r="L68" i="25"/>
  <c r="I68" i="25"/>
  <c r="F68" i="25"/>
  <c r="N67" i="25"/>
  <c r="M67" i="25"/>
  <c r="J67" i="25"/>
  <c r="O66" i="25"/>
  <c r="L66" i="25"/>
  <c r="I66" i="25"/>
  <c r="F66" i="25"/>
  <c r="O65" i="25"/>
  <c r="L65" i="25"/>
  <c r="I65" i="25"/>
  <c r="F65" i="25"/>
  <c r="O64" i="25"/>
  <c r="L64" i="25"/>
  <c r="I64" i="25"/>
  <c r="F64" i="25"/>
  <c r="O63" i="25"/>
  <c r="L63" i="25"/>
  <c r="I63" i="25"/>
  <c r="F63" i="25"/>
  <c r="O62" i="25"/>
  <c r="L62" i="25"/>
  <c r="I62" i="25"/>
  <c r="F62" i="25"/>
  <c r="O61" i="25"/>
  <c r="L61" i="25"/>
  <c r="I61" i="25"/>
  <c r="F61" i="25"/>
  <c r="O60" i="25"/>
  <c r="L60" i="25"/>
  <c r="I60" i="25"/>
  <c r="F60" i="25"/>
  <c r="O59" i="25"/>
  <c r="L59" i="25"/>
  <c r="I59" i="25"/>
  <c r="F59" i="25"/>
  <c r="O58" i="25"/>
  <c r="N58" i="25"/>
  <c r="M58" i="25"/>
  <c r="K58" i="25"/>
  <c r="J58" i="25"/>
  <c r="H58" i="25"/>
  <c r="G58" i="25"/>
  <c r="E58" i="25"/>
  <c r="D58" i="25"/>
  <c r="O57" i="25"/>
  <c r="L57" i="25"/>
  <c r="I57" i="25"/>
  <c r="F57" i="25"/>
  <c r="O56" i="25"/>
  <c r="L56" i="25"/>
  <c r="L55" i="25" s="1"/>
  <c r="I56" i="25"/>
  <c r="I55" i="25" s="1"/>
  <c r="F56" i="25"/>
  <c r="N55" i="25"/>
  <c r="N54" i="25" s="1"/>
  <c r="N53" i="25" s="1"/>
  <c r="M55" i="25"/>
  <c r="M54" i="25" s="1"/>
  <c r="K55" i="25"/>
  <c r="K54" i="25" s="1"/>
  <c r="K53" i="25" s="1"/>
  <c r="J55" i="25"/>
  <c r="H55" i="25"/>
  <c r="G55" i="25"/>
  <c r="E55" i="25"/>
  <c r="E54" i="25" s="1"/>
  <c r="E53" i="25" s="1"/>
  <c r="D55" i="25"/>
  <c r="H54" i="25"/>
  <c r="H53" i="25" s="1"/>
  <c r="O47" i="25"/>
  <c r="C47" i="25" s="1"/>
  <c r="O46" i="25"/>
  <c r="N45" i="25"/>
  <c r="M45" i="25"/>
  <c r="L44" i="25"/>
  <c r="L43" i="25" s="1"/>
  <c r="I44" i="25"/>
  <c r="F44" i="25"/>
  <c r="K43" i="25"/>
  <c r="J43" i="25"/>
  <c r="I43" i="25"/>
  <c r="H43" i="25"/>
  <c r="G43" i="25"/>
  <c r="E43" i="25"/>
  <c r="D43" i="25"/>
  <c r="F42" i="25"/>
  <c r="C42" i="25" s="1"/>
  <c r="E41" i="25"/>
  <c r="D41" i="25"/>
  <c r="L40" i="25"/>
  <c r="C40" i="25" s="1"/>
  <c r="L39" i="25"/>
  <c r="C39" i="25" s="1"/>
  <c r="L38" i="25"/>
  <c r="C38" i="25" s="1"/>
  <c r="L37" i="25"/>
  <c r="C37" i="25"/>
  <c r="K36" i="25"/>
  <c r="J36" i="25"/>
  <c r="L35" i="25"/>
  <c r="C35" i="25" s="1"/>
  <c r="L34" i="25"/>
  <c r="C34" i="25" s="1"/>
  <c r="K33" i="25"/>
  <c r="J33" i="25"/>
  <c r="L32" i="25"/>
  <c r="J31" i="25"/>
  <c r="L30" i="25"/>
  <c r="C30" i="25" s="1"/>
  <c r="L29" i="25"/>
  <c r="C29" i="25" s="1"/>
  <c r="L28" i="25"/>
  <c r="C28" i="25" s="1"/>
  <c r="K27" i="25"/>
  <c r="K26" i="25" s="1"/>
  <c r="J27" i="25"/>
  <c r="J26" i="25"/>
  <c r="F25" i="25"/>
  <c r="C25" i="25" s="1"/>
  <c r="I24" i="25"/>
  <c r="F24" i="25"/>
  <c r="O23" i="25"/>
  <c r="L23" i="25"/>
  <c r="I23" i="25"/>
  <c r="F23" i="25"/>
  <c r="O22" i="25"/>
  <c r="O21" i="25" s="1"/>
  <c r="L22" i="25"/>
  <c r="I22" i="25"/>
  <c r="I21" i="25" s="1"/>
  <c r="F22" i="25"/>
  <c r="N21" i="25"/>
  <c r="N289" i="25" s="1"/>
  <c r="N288" i="25" s="1"/>
  <c r="M21" i="25"/>
  <c r="M289" i="25" s="1"/>
  <c r="K21" i="25"/>
  <c r="K289" i="25" s="1"/>
  <c r="K288" i="25" s="1"/>
  <c r="J21" i="25"/>
  <c r="J289" i="25" s="1"/>
  <c r="J288" i="25" s="1"/>
  <c r="H21" i="25"/>
  <c r="G21" i="25"/>
  <c r="G289" i="25" s="1"/>
  <c r="F21" i="25"/>
  <c r="F289" i="25" s="1"/>
  <c r="E21" i="25"/>
  <c r="E289" i="25" s="1"/>
  <c r="E288" i="25" s="1"/>
  <c r="D21" i="25"/>
  <c r="O298" i="24"/>
  <c r="L298" i="24"/>
  <c r="I298" i="24"/>
  <c r="F298" i="24"/>
  <c r="O297" i="24"/>
  <c r="L297" i="24"/>
  <c r="I297" i="24"/>
  <c r="F297" i="24"/>
  <c r="O296" i="24"/>
  <c r="L296" i="24"/>
  <c r="I296" i="24"/>
  <c r="F296" i="24"/>
  <c r="O295" i="24"/>
  <c r="L295" i="24"/>
  <c r="I295" i="24"/>
  <c r="F295" i="24"/>
  <c r="O294" i="24"/>
  <c r="L294" i="24"/>
  <c r="I294" i="24"/>
  <c r="F294" i="24"/>
  <c r="O293" i="24"/>
  <c r="L293" i="24"/>
  <c r="I293" i="24"/>
  <c r="F293" i="24"/>
  <c r="O292" i="24"/>
  <c r="L292" i="24"/>
  <c r="I292" i="24"/>
  <c r="F292" i="24"/>
  <c r="O291" i="24"/>
  <c r="O290" i="24" s="1"/>
  <c r="L291" i="24"/>
  <c r="I291" i="24"/>
  <c r="I290" i="24" s="1"/>
  <c r="F291" i="24"/>
  <c r="N290" i="24"/>
  <c r="M290" i="24"/>
  <c r="K290" i="24"/>
  <c r="J290" i="24"/>
  <c r="H290" i="24"/>
  <c r="G290" i="24"/>
  <c r="E290" i="24"/>
  <c r="D290" i="24"/>
  <c r="O285" i="24"/>
  <c r="L285" i="24"/>
  <c r="I285" i="24"/>
  <c r="F285" i="24"/>
  <c r="O284" i="24"/>
  <c r="L284" i="24"/>
  <c r="I284" i="24"/>
  <c r="F284" i="24"/>
  <c r="O283" i="24"/>
  <c r="N283" i="24"/>
  <c r="M283" i="24"/>
  <c r="K283" i="24"/>
  <c r="J283" i="24"/>
  <c r="H283" i="24"/>
  <c r="G283" i="24"/>
  <c r="F283" i="24"/>
  <c r="E283" i="24"/>
  <c r="D283" i="24"/>
  <c r="O282" i="24"/>
  <c r="L282" i="24"/>
  <c r="I282" i="24"/>
  <c r="F282" i="24"/>
  <c r="F281" i="24" s="1"/>
  <c r="O281" i="24"/>
  <c r="N281" i="24"/>
  <c r="M281" i="24"/>
  <c r="L281" i="24"/>
  <c r="K281" i="24"/>
  <c r="J281" i="24"/>
  <c r="I281" i="24"/>
  <c r="H281" i="24"/>
  <c r="G281" i="24"/>
  <c r="E281" i="24"/>
  <c r="D281" i="24"/>
  <c r="O280" i="24"/>
  <c r="L280" i="24"/>
  <c r="I280" i="24"/>
  <c r="F280" i="24"/>
  <c r="O279" i="24"/>
  <c r="L279" i="24"/>
  <c r="I279" i="24"/>
  <c r="F279" i="24"/>
  <c r="O278" i="24"/>
  <c r="L278" i="24"/>
  <c r="I278" i="24"/>
  <c r="F278" i="24"/>
  <c r="O277" i="24"/>
  <c r="L277" i="24"/>
  <c r="L276" i="24" s="1"/>
  <c r="I277" i="24"/>
  <c r="F277" i="24"/>
  <c r="O276" i="24"/>
  <c r="N276" i="24"/>
  <c r="M276" i="24"/>
  <c r="K276" i="24"/>
  <c r="J276" i="24"/>
  <c r="H276" i="24"/>
  <c r="G276" i="24"/>
  <c r="E276" i="24"/>
  <c r="D276" i="24"/>
  <c r="O275" i="24"/>
  <c r="L275" i="24"/>
  <c r="I275" i="24"/>
  <c r="F275" i="24"/>
  <c r="O274" i="24"/>
  <c r="L274" i="24"/>
  <c r="I274" i="24"/>
  <c r="F274" i="24"/>
  <c r="O273" i="24"/>
  <c r="O272" i="24" s="1"/>
  <c r="L273" i="24"/>
  <c r="L272" i="24" s="1"/>
  <c r="I273" i="24"/>
  <c r="I272" i="24" s="1"/>
  <c r="F273" i="24"/>
  <c r="N272" i="24"/>
  <c r="M272" i="24"/>
  <c r="K272" i="24"/>
  <c r="K270" i="24" s="1"/>
  <c r="J272" i="24"/>
  <c r="H272" i="24"/>
  <c r="G272" i="24"/>
  <c r="F272" i="24"/>
  <c r="E272" i="24"/>
  <c r="E270" i="24" s="1"/>
  <c r="D272" i="24"/>
  <c r="O271" i="24"/>
  <c r="L271" i="24"/>
  <c r="I271" i="24"/>
  <c r="F271" i="24"/>
  <c r="D270" i="24"/>
  <c r="O268" i="24"/>
  <c r="L268" i="24"/>
  <c r="I268" i="24"/>
  <c r="F268" i="24"/>
  <c r="O267" i="24"/>
  <c r="L267" i="24"/>
  <c r="I267" i="24"/>
  <c r="F267" i="24"/>
  <c r="O266" i="24"/>
  <c r="L266" i="24"/>
  <c r="I266" i="24"/>
  <c r="F266" i="24"/>
  <c r="O265" i="24"/>
  <c r="L265" i="24"/>
  <c r="L264" i="24" s="1"/>
  <c r="I265" i="24"/>
  <c r="I264" i="24" s="1"/>
  <c r="F265" i="24"/>
  <c r="N264" i="24"/>
  <c r="M264" i="24"/>
  <c r="K264" i="24"/>
  <c r="J264" i="24"/>
  <c r="H264" i="24"/>
  <c r="G264" i="24"/>
  <c r="E264" i="24"/>
  <c r="D264" i="24"/>
  <c r="O263" i="24"/>
  <c r="L263" i="24"/>
  <c r="I263" i="24"/>
  <c r="F263" i="24"/>
  <c r="O262" i="24"/>
  <c r="L262" i="24"/>
  <c r="I262" i="24"/>
  <c r="F262" i="24"/>
  <c r="O261" i="24"/>
  <c r="L261" i="24"/>
  <c r="L260" i="24" s="1"/>
  <c r="L259" i="24" s="1"/>
  <c r="I261" i="24"/>
  <c r="I260" i="24" s="1"/>
  <c r="I259" i="24" s="1"/>
  <c r="F261" i="24"/>
  <c r="O260" i="24"/>
  <c r="N260" i="24"/>
  <c r="M260" i="24"/>
  <c r="M259" i="24" s="1"/>
  <c r="K260" i="24"/>
  <c r="K259" i="24" s="1"/>
  <c r="J260" i="24"/>
  <c r="H260" i="24"/>
  <c r="G260" i="24"/>
  <c r="G259" i="24" s="1"/>
  <c r="E260" i="24"/>
  <c r="E259" i="24" s="1"/>
  <c r="D260" i="24"/>
  <c r="O258" i="24"/>
  <c r="L258" i="24"/>
  <c r="I258" i="24"/>
  <c r="F258" i="24"/>
  <c r="O257" i="24"/>
  <c r="L257" i="24"/>
  <c r="I257" i="24"/>
  <c r="F257" i="24"/>
  <c r="O256" i="24"/>
  <c r="L256" i="24"/>
  <c r="I256" i="24"/>
  <c r="F256" i="24"/>
  <c r="O255" i="24"/>
  <c r="L255" i="24"/>
  <c r="I255" i="24"/>
  <c r="F255" i="24"/>
  <c r="O254" i="24"/>
  <c r="L254" i="24"/>
  <c r="I254" i="24"/>
  <c r="F254" i="24"/>
  <c r="O253" i="24"/>
  <c r="L253" i="24"/>
  <c r="I253" i="24"/>
  <c r="I252" i="24" s="1"/>
  <c r="F253" i="24"/>
  <c r="O252" i="24"/>
  <c r="O251" i="24" s="1"/>
  <c r="N252" i="24"/>
  <c r="N251" i="24" s="1"/>
  <c r="M252" i="24"/>
  <c r="K252" i="24"/>
  <c r="K251" i="24" s="1"/>
  <c r="J252" i="24"/>
  <c r="J251" i="24" s="1"/>
  <c r="H252" i="24"/>
  <c r="H251" i="24" s="1"/>
  <c r="G252" i="24"/>
  <c r="G251" i="24" s="1"/>
  <c r="F252" i="24"/>
  <c r="E252" i="24"/>
  <c r="E251" i="24" s="1"/>
  <c r="D252" i="24"/>
  <c r="D251" i="24" s="1"/>
  <c r="M251" i="24"/>
  <c r="O250" i="24"/>
  <c r="L250" i="24"/>
  <c r="I250" i="24"/>
  <c r="F250" i="24"/>
  <c r="O249" i="24"/>
  <c r="L249" i="24"/>
  <c r="I249" i="24"/>
  <c r="F249" i="24"/>
  <c r="O248" i="24"/>
  <c r="L248" i="24"/>
  <c r="I248" i="24"/>
  <c r="F248" i="24"/>
  <c r="O247" i="24"/>
  <c r="L247" i="24"/>
  <c r="I247" i="24"/>
  <c r="I246" i="24" s="1"/>
  <c r="F247" i="24"/>
  <c r="N246" i="24"/>
  <c r="M246" i="24"/>
  <c r="K246" i="24"/>
  <c r="J246" i="24"/>
  <c r="H246" i="24"/>
  <c r="G246" i="24"/>
  <c r="E246" i="24"/>
  <c r="D246" i="24"/>
  <c r="O245" i="24"/>
  <c r="L245" i="24"/>
  <c r="I245" i="24"/>
  <c r="F245" i="24"/>
  <c r="O244" i="24"/>
  <c r="L244" i="24"/>
  <c r="I244" i="24"/>
  <c r="F244" i="24"/>
  <c r="O243" i="24"/>
  <c r="L243" i="24"/>
  <c r="I243" i="24"/>
  <c r="F243" i="24"/>
  <c r="O242" i="24"/>
  <c r="L242" i="24"/>
  <c r="I242" i="24"/>
  <c r="F242" i="24"/>
  <c r="O241" i="24"/>
  <c r="L241" i="24"/>
  <c r="I241" i="24"/>
  <c r="F241" i="24"/>
  <c r="O240" i="24"/>
  <c r="L240" i="24"/>
  <c r="I240" i="24"/>
  <c r="F240" i="24"/>
  <c r="O239" i="24"/>
  <c r="O238" i="24" s="1"/>
  <c r="L239" i="24"/>
  <c r="I239" i="24"/>
  <c r="F239" i="24"/>
  <c r="N238" i="24"/>
  <c r="M238" i="24"/>
  <c r="K238" i="24"/>
  <c r="J238" i="24"/>
  <c r="H238" i="24"/>
  <c r="G238" i="24"/>
  <c r="E238" i="24"/>
  <c r="D238" i="24"/>
  <c r="O237" i="24"/>
  <c r="L237" i="24"/>
  <c r="I237" i="24"/>
  <c r="F237" i="24"/>
  <c r="O236" i="24"/>
  <c r="L236" i="24"/>
  <c r="I236" i="24"/>
  <c r="F236" i="24"/>
  <c r="O235" i="24"/>
  <c r="N235" i="24"/>
  <c r="M235" i="24"/>
  <c r="K235" i="24"/>
  <c r="J235" i="24"/>
  <c r="H235" i="24"/>
  <c r="G235" i="24"/>
  <c r="F235" i="24"/>
  <c r="E235" i="24"/>
  <c r="D235" i="24"/>
  <c r="O234" i="24"/>
  <c r="L234" i="24"/>
  <c r="L233" i="24" s="1"/>
  <c r="I234" i="24"/>
  <c r="I233" i="24" s="1"/>
  <c r="F234" i="24"/>
  <c r="F233" i="24" s="1"/>
  <c r="O233" i="24"/>
  <c r="N233" i="24"/>
  <c r="M233" i="24"/>
  <c r="K233" i="24"/>
  <c r="J233" i="24"/>
  <c r="H233" i="24"/>
  <c r="G233" i="24"/>
  <c r="E233" i="24"/>
  <c r="D233" i="24"/>
  <c r="O232" i="24"/>
  <c r="L232" i="24"/>
  <c r="I232" i="24"/>
  <c r="F232" i="24"/>
  <c r="O229" i="24"/>
  <c r="L229" i="24"/>
  <c r="I229" i="24"/>
  <c r="F229" i="24"/>
  <c r="O228" i="24"/>
  <c r="L228" i="24"/>
  <c r="I228" i="24"/>
  <c r="I227" i="24" s="1"/>
  <c r="F228" i="24"/>
  <c r="F227" i="24" s="1"/>
  <c r="O227" i="24"/>
  <c r="N227" i="24"/>
  <c r="M227" i="24"/>
  <c r="K227" i="24"/>
  <c r="J227" i="24"/>
  <c r="H227" i="24"/>
  <c r="G227" i="24"/>
  <c r="E227" i="24"/>
  <c r="D227" i="24"/>
  <c r="O226" i="24"/>
  <c r="L226" i="24"/>
  <c r="I226" i="24"/>
  <c r="F226" i="24"/>
  <c r="O225" i="24"/>
  <c r="L225" i="24"/>
  <c r="I225" i="24"/>
  <c r="F225" i="24"/>
  <c r="O224" i="24"/>
  <c r="L224" i="24"/>
  <c r="I224" i="24"/>
  <c r="F224" i="24"/>
  <c r="O223" i="24"/>
  <c r="L223" i="24"/>
  <c r="I223" i="24"/>
  <c r="F223" i="24"/>
  <c r="O222" i="24"/>
  <c r="L222" i="24"/>
  <c r="I222" i="24"/>
  <c r="F222" i="24"/>
  <c r="O221" i="24"/>
  <c r="L221" i="24"/>
  <c r="I221" i="24"/>
  <c r="F221" i="24"/>
  <c r="O220" i="24"/>
  <c r="L220" i="24"/>
  <c r="I220" i="24"/>
  <c r="F220" i="24"/>
  <c r="O219" i="24"/>
  <c r="L219" i="24"/>
  <c r="I219" i="24"/>
  <c r="F219" i="24"/>
  <c r="O218" i="24"/>
  <c r="L218" i="24"/>
  <c r="I218" i="24"/>
  <c r="F218" i="24"/>
  <c r="O217" i="24"/>
  <c r="L217" i="24"/>
  <c r="I217" i="24"/>
  <c r="F217" i="24"/>
  <c r="N216" i="24"/>
  <c r="M216" i="24"/>
  <c r="K216" i="24"/>
  <c r="J216" i="24"/>
  <c r="H216" i="24"/>
  <c r="G216" i="24"/>
  <c r="E216" i="24"/>
  <c r="D216" i="24"/>
  <c r="O215" i="24"/>
  <c r="L215" i="24"/>
  <c r="I215" i="24"/>
  <c r="F215" i="24"/>
  <c r="O214" i="24"/>
  <c r="L214" i="24"/>
  <c r="I214" i="24"/>
  <c r="F214" i="24"/>
  <c r="O213" i="24"/>
  <c r="L213" i="24"/>
  <c r="I213" i="24"/>
  <c r="F213" i="24"/>
  <c r="O212" i="24"/>
  <c r="L212" i="24"/>
  <c r="I212" i="24"/>
  <c r="F212" i="24"/>
  <c r="O211" i="24"/>
  <c r="L211" i="24"/>
  <c r="I211" i="24"/>
  <c r="F211" i="24"/>
  <c r="O210" i="24"/>
  <c r="L210" i="24"/>
  <c r="I210" i="24"/>
  <c r="F210" i="24"/>
  <c r="O209" i="24"/>
  <c r="L209" i="24"/>
  <c r="I209" i="24"/>
  <c r="F209" i="24"/>
  <c r="O208" i="24"/>
  <c r="L208" i="24"/>
  <c r="I208" i="24"/>
  <c r="F208" i="24"/>
  <c r="O207" i="24"/>
  <c r="L207" i="24"/>
  <c r="I207" i="24"/>
  <c r="F207" i="24"/>
  <c r="O206" i="24"/>
  <c r="L206" i="24"/>
  <c r="I206" i="24"/>
  <c r="F206" i="24"/>
  <c r="N205" i="24"/>
  <c r="M205" i="24"/>
  <c r="K205" i="24"/>
  <c r="K204" i="24" s="1"/>
  <c r="J205" i="24"/>
  <c r="J204" i="24" s="1"/>
  <c r="H205" i="24"/>
  <c r="G205" i="24"/>
  <c r="E205" i="24"/>
  <c r="D205" i="24"/>
  <c r="O203" i="24"/>
  <c r="L203" i="24"/>
  <c r="I203" i="24"/>
  <c r="F203" i="24"/>
  <c r="O202" i="24"/>
  <c r="L202" i="24"/>
  <c r="I202" i="24"/>
  <c r="F202" i="24"/>
  <c r="O201" i="24"/>
  <c r="L201" i="24"/>
  <c r="I201" i="24"/>
  <c r="F201" i="24"/>
  <c r="O200" i="24"/>
  <c r="L200" i="24"/>
  <c r="I200" i="24"/>
  <c r="F200" i="24"/>
  <c r="O199" i="24"/>
  <c r="O198" i="24" s="1"/>
  <c r="L199" i="24"/>
  <c r="I199" i="24"/>
  <c r="I198" i="24" s="1"/>
  <c r="F199" i="24"/>
  <c r="N198" i="24"/>
  <c r="M198" i="24"/>
  <c r="M196" i="24" s="1"/>
  <c r="K198" i="24"/>
  <c r="J198" i="24"/>
  <c r="J196" i="24" s="1"/>
  <c r="H198" i="24"/>
  <c r="H196" i="24" s="1"/>
  <c r="G198" i="24"/>
  <c r="G196" i="24" s="1"/>
  <c r="E198" i="24"/>
  <c r="E196" i="24" s="1"/>
  <c r="D198" i="24"/>
  <c r="D196" i="24" s="1"/>
  <c r="O197" i="24"/>
  <c r="L197" i="24"/>
  <c r="I197" i="24"/>
  <c r="F197" i="24"/>
  <c r="N196" i="24"/>
  <c r="K196" i="24"/>
  <c r="O193" i="24"/>
  <c r="L193" i="24"/>
  <c r="L192" i="24" s="1"/>
  <c r="L191" i="24" s="1"/>
  <c r="I193" i="24"/>
  <c r="F193" i="24"/>
  <c r="O192" i="24"/>
  <c r="O191" i="24" s="1"/>
  <c r="N192" i="24"/>
  <c r="N191" i="24" s="1"/>
  <c r="M192" i="24"/>
  <c r="M191" i="24" s="1"/>
  <c r="K192" i="24"/>
  <c r="K191" i="24" s="1"/>
  <c r="J192" i="24"/>
  <c r="J191" i="24" s="1"/>
  <c r="H192" i="24"/>
  <c r="H191" i="24" s="1"/>
  <c r="G192" i="24"/>
  <c r="G191" i="24" s="1"/>
  <c r="F192" i="24"/>
  <c r="E192" i="24"/>
  <c r="E191" i="24" s="1"/>
  <c r="D192" i="24"/>
  <c r="D191" i="24" s="1"/>
  <c r="O190" i="24"/>
  <c r="L190" i="24"/>
  <c r="I190" i="24"/>
  <c r="F190" i="24"/>
  <c r="O189" i="24"/>
  <c r="L189" i="24"/>
  <c r="L188" i="24" s="1"/>
  <c r="I189" i="24"/>
  <c r="I188" i="24" s="1"/>
  <c r="F189" i="24"/>
  <c r="O188" i="24"/>
  <c r="N188" i="24"/>
  <c r="M188" i="24"/>
  <c r="K188" i="24"/>
  <c r="J188" i="24"/>
  <c r="H188" i="24"/>
  <c r="G188" i="24"/>
  <c r="G187" i="24" s="1"/>
  <c r="E188" i="24"/>
  <c r="D188" i="24"/>
  <c r="O186" i="24"/>
  <c r="L186" i="24"/>
  <c r="I186" i="24"/>
  <c r="F186" i="24"/>
  <c r="O185" i="24"/>
  <c r="L185" i="24"/>
  <c r="L184" i="24" s="1"/>
  <c r="I185" i="24"/>
  <c r="I184" i="24" s="1"/>
  <c r="F185" i="24"/>
  <c r="N184" i="24"/>
  <c r="M184" i="24"/>
  <c r="K184" i="24"/>
  <c r="J184" i="24"/>
  <c r="H184" i="24"/>
  <c r="G184" i="24"/>
  <c r="E184" i="24"/>
  <c r="D184" i="24"/>
  <c r="O183" i="24"/>
  <c r="L183" i="24"/>
  <c r="C183" i="24" s="1"/>
  <c r="I183" i="24"/>
  <c r="F183" i="24"/>
  <c r="O182" i="24"/>
  <c r="L182" i="24"/>
  <c r="I182" i="24"/>
  <c r="F182" i="24"/>
  <c r="O181" i="24"/>
  <c r="L181" i="24"/>
  <c r="I181" i="24"/>
  <c r="F181" i="24"/>
  <c r="O180" i="24"/>
  <c r="L180" i="24"/>
  <c r="I180" i="24"/>
  <c r="F180" i="24"/>
  <c r="N179" i="24"/>
  <c r="M179" i="24"/>
  <c r="K179" i="24"/>
  <c r="J179" i="24"/>
  <c r="H179" i="24"/>
  <c r="G179" i="24"/>
  <c r="E179" i="24"/>
  <c r="D179" i="24"/>
  <c r="O178" i="24"/>
  <c r="L178" i="24"/>
  <c r="I178" i="24"/>
  <c r="F178" i="24"/>
  <c r="O177" i="24"/>
  <c r="L177" i="24"/>
  <c r="I177" i="24"/>
  <c r="F177" i="24"/>
  <c r="O176" i="24"/>
  <c r="L176" i="24"/>
  <c r="L175" i="24" s="1"/>
  <c r="I176" i="24"/>
  <c r="F176" i="24"/>
  <c r="O175" i="24"/>
  <c r="N175" i="24"/>
  <c r="M175" i="24"/>
  <c r="M174" i="24" s="1"/>
  <c r="K175" i="24"/>
  <c r="K174" i="24" s="1"/>
  <c r="K173" i="24" s="1"/>
  <c r="J175" i="24"/>
  <c r="H175" i="24"/>
  <c r="G175" i="24"/>
  <c r="G174" i="24" s="1"/>
  <c r="E175" i="24"/>
  <c r="D175" i="24"/>
  <c r="D174" i="24" s="1"/>
  <c r="D173" i="24" s="1"/>
  <c r="O172" i="24"/>
  <c r="L172" i="24"/>
  <c r="I172" i="24"/>
  <c r="F172" i="24"/>
  <c r="O171" i="24"/>
  <c r="L171" i="24"/>
  <c r="I171" i="24"/>
  <c r="F171" i="24"/>
  <c r="O170" i="24"/>
  <c r="L170" i="24"/>
  <c r="I170" i="24"/>
  <c r="F170" i="24"/>
  <c r="O169" i="24"/>
  <c r="L169" i="24"/>
  <c r="I169" i="24"/>
  <c r="F169" i="24"/>
  <c r="O168" i="24"/>
  <c r="L168" i="24"/>
  <c r="I168" i="24"/>
  <c r="F168" i="24"/>
  <c r="O167" i="24"/>
  <c r="L167" i="24"/>
  <c r="I167" i="24"/>
  <c r="F167" i="24"/>
  <c r="O166" i="24"/>
  <c r="O165" i="24" s="1"/>
  <c r="N166" i="24"/>
  <c r="M166" i="24"/>
  <c r="K166" i="24"/>
  <c r="K165" i="24" s="1"/>
  <c r="J166" i="24"/>
  <c r="J165" i="24" s="1"/>
  <c r="H166" i="24"/>
  <c r="H165" i="24" s="1"/>
  <c r="G166" i="24"/>
  <c r="G165" i="24" s="1"/>
  <c r="E166" i="24"/>
  <c r="E165" i="24" s="1"/>
  <c r="D166" i="24"/>
  <c r="D165" i="24" s="1"/>
  <c r="N165" i="24"/>
  <c r="M165" i="24"/>
  <c r="O164" i="24"/>
  <c r="L164" i="24"/>
  <c r="I164" i="24"/>
  <c r="F164" i="24"/>
  <c r="O163" i="24"/>
  <c r="L163" i="24"/>
  <c r="I163" i="24"/>
  <c r="F163" i="24"/>
  <c r="O162" i="24"/>
  <c r="L162" i="24"/>
  <c r="I162" i="24"/>
  <c r="F162" i="24"/>
  <c r="O161" i="24"/>
  <c r="L161" i="24"/>
  <c r="L160" i="24" s="1"/>
  <c r="I161" i="24"/>
  <c r="F161" i="24"/>
  <c r="F160" i="24" s="1"/>
  <c r="N160" i="24"/>
  <c r="M160" i="24"/>
  <c r="K160" i="24"/>
  <c r="J160" i="24"/>
  <c r="H160" i="24"/>
  <c r="G160" i="24"/>
  <c r="E160" i="24"/>
  <c r="D160" i="24"/>
  <c r="O159" i="24"/>
  <c r="L159" i="24"/>
  <c r="I159" i="24"/>
  <c r="F159" i="24"/>
  <c r="O158" i="24"/>
  <c r="L158" i="24"/>
  <c r="I158" i="24"/>
  <c r="F158" i="24"/>
  <c r="O157" i="24"/>
  <c r="L157" i="24"/>
  <c r="I157" i="24"/>
  <c r="F157" i="24"/>
  <c r="O156" i="24"/>
  <c r="L156" i="24"/>
  <c r="I156" i="24"/>
  <c r="F156" i="24"/>
  <c r="O155" i="24"/>
  <c r="L155" i="24"/>
  <c r="I155" i="24"/>
  <c r="F155" i="24"/>
  <c r="O154" i="24"/>
  <c r="L154" i="24"/>
  <c r="I154" i="24"/>
  <c r="F154" i="24"/>
  <c r="O153" i="24"/>
  <c r="L153" i="24"/>
  <c r="I153" i="24"/>
  <c r="F153" i="24"/>
  <c r="O152" i="24"/>
  <c r="L152" i="24"/>
  <c r="L151" i="24" s="1"/>
  <c r="I152" i="24"/>
  <c r="F152" i="24"/>
  <c r="N151" i="24"/>
  <c r="M151" i="24"/>
  <c r="K151" i="24"/>
  <c r="J151" i="24"/>
  <c r="H151" i="24"/>
  <c r="G151" i="24"/>
  <c r="E151" i="24"/>
  <c r="D151" i="24"/>
  <c r="O150" i="24"/>
  <c r="L150" i="24"/>
  <c r="I150" i="24"/>
  <c r="F150" i="24"/>
  <c r="O149" i="24"/>
  <c r="L149" i="24"/>
  <c r="I149" i="24"/>
  <c r="F149" i="24"/>
  <c r="O148" i="24"/>
  <c r="L148" i="24"/>
  <c r="I148" i="24"/>
  <c r="F148" i="24"/>
  <c r="O147" i="24"/>
  <c r="L147" i="24"/>
  <c r="I147" i="24"/>
  <c r="F147" i="24"/>
  <c r="O146" i="24"/>
  <c r="L146" i="24"/>
  <c r="I146" i="24"/>
  <c r="F146" i="24"/>
  <c r="O145" i="24"/>
  <c r="L145" i="24"/>
  <c r="I145" i="24"/>
  <c r="F145" i="24"/>
  <c r="F144" i="24" s="1"/>
  <c r="N144" i="24"/>
  <c r="M144" i="24"/>
  <c r="K144" i="24"/>
  <c r="J144" i="24"/>
  <c r="H144" i="24"/>
  <c r="G144" i="24"/>
  <c r="E144" i="24"/>
  <c r="D144" i="24"/>
  <c r="O143" i="24"/>
  <c r="L143" i="24"/>
  <c r="I143" i="24"/>
  <c r="F143" i="24"/>
  <c r="O142" i="24"/>
  <c r="L142" i="24"/>
  <c r="I142" i="24"/>
  <c r="F142" i="24"/>
  <c r="F141" i="24" s="1"/>
  <c r="C142" i="24"/>
  <c r="N141" i="24"/>
  <c r="M141" i="24"/>
  <c r="K141" i="24"/>
  <c r="J141" i="24"/>
  <c r="I141" i="24"/>
  <c r="H141" i="24"/>
  <c r="G141" i="24"/>
  <c r="E141" i="24"/>
  <c r="D141" i="24"/>
  <c r="O140" i="24"/>
  <c r="L140" i="24"/>
  <c r="I140" i="24"/>
  <c r="F140" i="24"/>
  <c r="O139" i="24"/>
  <c r="L139" i="24"/>
  <c r="I139" i="24"/>
  <c r="F139" i="24"/>
  <c r="O138" i="24"/>
  <c r="L138" i="24"/>
  <c r="I138" i="24"/>
  <c r="C138" i="24" s="1"/>
  <c r="F138" i="24"/>
  <c r="O137" i="24"/>
  <c r="L137" i="24"/>
  <c r="I137" i="24"/>
  <c r="F137" i="24"/>
  <c r="N136" i="24"/>
  <c r="M136" i="24"/>
  <c r="K136" i="24"/>
  <c r="J136" i="24"/>
  <c r="H136" i="24"/>
  <c r="G136" i="24"/>
  <c r="F136" i="24"/>
  <c r="E136" i="24"/>
  <c r="D136" i="24"/>
  <c r="O135" i="24"/>
  <c r="L135" i="24"/>
  <c r="I135" i="24"/>
  <c r="F135" i="24"/>
  <c r="O134" i="24"/>
  <c r="L134" i="24"/>
  <c r="I134" i="24"/>
  <c r="F134" i="24"/>
  <c r="O133" i="24"/>
  <c r="L133" i="24"/>
  <c r="I133" i="24"/>
  <c r="F133" i="24"/>
  <c r="O132" i="24"/>
  <c r="L132" i="24"/>
  <c r="I132" i="24"/>
  <c r="F132" i="24"/>
  <c r="N131" i="24"/>
  <c r="M131" i="24"/>
  <c r="K131" i="24"/>
  <c r="J131" i="24"/>
  <c r="H131" i="24"/>
  <c r="G131" i="24"/>
  <c r="E131" i="24"/>
  <c r="D131" i="24"/>
  <c r="D130" i="24"/>
  <c r="O129" i="24"/>
  <c r="O128" i="24" s="1"/>
  <c r="L129" i="24"/>
  <c r="L128" i="24" s="1"/>
  <c r="I129" i="24"/>
  <c r="F129" i="24"/>
  <c r="F128" i="24" s="1"/>
  <c r="N128" i="24"/>
  <c r="M128" i="24"/>
  <c r="K128" i="24"/>
  <c r="J128" i="24"/>
  <c r="I128" i="24"/>
  <c r="H128" i="24"/>
  <c r="G128" i="24"/>
  <c r="E128" i="24"/>
  <c r="D128" i="24"/>
  <c r="O127" i="24"/>
  <c r="L127" i="24"/>
  <c r="I127" i="24"/>
  <c r="F127" i="24"/>
  <c r="O126" i="24"/>
  <c r="L126" i="24"/>
  <c r="C126" i="24" s="1"/>
  <c r="I126" i="24"/>
  <c r="F126" i="24"/>
  <c r="O125" i="24"/>
  <c r="L125" i="24"/>
  <c r="I125" i="24"/>
  <c r="F125" i="24"/>
  <c r="O124" i="24"/>
  <c r="L124" i="24"/>
  <c r="I124" i="24"/>
  <c r="F124" i="24"/>
  <c r="O123" i="24"/>
  <c r="L123" i="24"/>
  <c r="I123" i="24"/>
  <c r="I122" i="24" s="1"/>
  <c r="F123" i="24"/>
  <c r="N122" i="24"/>
  <c r="M122" i="24"/>
  <c r="K122" i="24"/>
  <c r="J122" i="24"/>
  <c r="H122" i="24"/>
  <c r="G122" i="24"/>
  <c r="E122" i="24"/>
  <c r="D122" i="24"/>
  <c r="O121" i="24"/>
  <c r="L121" i="24"/>
  <c r="I121" i="24"/>
  <c r="F121" i="24"/>
  <c r="O120" i="24"/>
  <c r="L120" i="24"/>
  <c r="I120" i="24"/>
  <c r="F120" i="24"/>
  <c r="O119" i="24"/>
  <c r="L119" i="24"/>
  <c r="I119" i="24"/>
  <c r="F119" i="24"/>
  <c r="O118" i="24"/>
  <c r="L118" i="24"/>
  <c r="I118" i="24"/>
  <c r="F118" i="24"/>
  <c r="O117" i="24"/>
  <c r="L117" i="24"/>
  <c r="I117" i="24"/>
  <c r="F117" i="24"/>
  <c r="N116" i="24"/>
  <c r="M116" i="24"/>
  <c r="K116" i="24"/>
  <c r="J116" i="24"/>
  <c r="H116" i="24"/>
  <c r="G116" i="24"/>
  <c r="E116" i="24"/>
  <c r="D116" i="24"/>
  <c r="O115" i="24"/>
  <c r="L115" i="24"/>
  <c r="I115" i="24"/>
  <c r="F115" i="24"/>
  <c r="O114" i="24"/>
  <c r="L114" i="24"/>
  <c r="I114" i="24"/>
  <c r="F114" i="24"/>
  <c r="O113" i="24"/>
  <c r="O112" i="24" s="1"/>
  <c r="L113" i="24"/>
  <c r="I113" i="24"/>
  <c r="I112" i="24" s="1"/>
  <c r="F113" i="24"/>
  <c r="N112" i="24"/>
  <c r="M112" i="24"/>
  <c r="K112" i="24"/>
  <c r="J112" i="24"/>
  <c r="H112" i="24"/>
  <c r="G112" i="24"/>
  <c r="E112" i="24"/>
  <c r="D112" i="24"/>
  <c r="O111" i="24"/>
  <c r="L111" i="24"/>
  <c r="I111" i="24"/>
  <c r="F111" i="24"/>
  <c r="O110" i="24"/>
  <c r="L110" i="24"/>
  <c r="I110" i="24"/>
  <c r="F110" i="24"/>
  <c r="O109" i="24"/>
  <c r="L109" i="24"/>
  <c r="I109" i="24"/>
  <c r="F109" i="24"/>
  <c r="O108" i="24"/>
  <c r="L108" i="24"/>
  <c r="I108" i="24"/>
  <c r="F108" i="24"/>
  <c r="O107" i="24"/>
  <c r="L107" i="24"/>
  <c r="I107" i="24"/>
  <c r="F107" i="24"/>
  <c r="O106" i="24"/>
  <c r="L106" i="24"/>
  <c r="I106" i="24"/>
  <c r="F106" i="24"/>
  <c r="O105" i="24"/>
  <c r="L105" i="24"/>
  <c r="I105" i="24"/>
  <c r="F105" i="24"/>
  <c r="O104" i="24"/>
  <c r="L104" i="24"/>
  <c r="L103" i="24" s="1"/>
  <c r="I104" i="24"/>
  <c r="F104" i="24"/>
  <c r="N103" i="24"/>
  <c r="M103" i="24"/>
  <c r="K103" i="24"/>
  <c r="J103" i="24"/>
  <c r="H103" i="24"/>
  <c r="G103" i="24"/>
  <c r="E103" i="24"/>
  <c r="D103" i="24"/>
  <c r="O102" i="24"/>
  <c r="L102" i="24"/>
  <c r="I102" i="24"/>
  <c r="F102" i="24"/>
  <c r="O101" i="24"/>
  <c r="L101" i="24"/>
  <c r="I101" i="24"/>
  <c r="F101" i="24"/>
  <c r="O100" i="24"/>
  <c r="L100" i="24"/>
  <c r="I100" i="24"/>
  <c r="F100" i="24"/>
  <c r="O99" i="24"/>
  <c r="L99" i="24"/>
  <c r="I99" i="24"/>
  <c r="F99" i="24"/>
  <c r="O98" i="24"/>
  <c r="L98" i="24"/>
  <c r="I98" i="24"/>
  <c r="F98" i="24"/>
  <c r="O97" i="24"/>
  <c r="L97" i="24"/>
  <c r="I97" i="24"/>
  <c r="F97" i="24"/>
  <c r="O96" i="24"/>
  <c r="L96" i="24"/>
  <c r="L95" i="24" s="1"/>
  <c r="I96" i="24"/>
  <c r="I95" i="24" s="1"/>
  <c r="F96" i="24"/>
  <c r="N95" i="24"/>
  <c r="M95" i="24"/>
  <c r="K95" i="24"/>
  <c r="J95" i="24"/>
  <c r="H95" i="24"/>
  <c r="G95" i="24"/>
  <c r="F95" i="24"/>
  <c r="E95" i="24"/>
  <c r="D95" i="24"/>
  <c r="O94" i="24"/>
  <c r="L94" i="24"/>
  <c r="I94" i="24"/>
  <c r="F94" i="24"/>
  <c r="O93" i="24"/>
  <c r="L93" i="24"/>
  <c r="I93" i="24"/>
  <c r="F93" i="24"/>
  <c r="O92" i="24"/>
  <c r="L92" i="24"/>
  <c r="I92" i="24"/>
  <c r="F92" i="24"/>
  <c r="O91" i="24"/>
  <c r="L91" i="24"/>
  <c r="I91" i="24"/>
  <c r="F91" i="24"/>
  <c r="O90" i="24"/>
  <c r="L90" i="24"/>
  <c r="I90" i="24"/>
  <c r="I89" i="24" s="1"/>
  <c r="F90" i="24"/>
  <c r="C90" i="24" s="1"/>
  <c r="N89" i="24"/>
  <c r="M89" i="24"/>
  <c r="K89" i="24"/>
  <c r="J89" i="24"/>
  <c r="H89" i="24"/>
  <c r="G89" i="24"/>
  <c r="E89" i="24"/>
  <c r="D89" i="24"/>
  <c r="O88" i="24"/>
  <c r="L88" i="24"/>
  <c r="I88" i="24"/>
  <c r="F88" i="24"/>
  <c r="O87" i="24"/>
  <c r="L87" i="24"/>
  <c r="I87" i="24"/>
  <c r="F87" i="24"/>
  <c r="C87" i="24" s="1"/>
  <c r="O86" i="24"/>
  <c r="L86" i="24"/>
  <c r="I86" i="24"/>
  <c r="F86" i="24"/>
  <c r="O85" i="24"/>
  <c r="L85" i="24"/>
  <c r="I85" i="24"/>
  <c r="I84" i="24" s="1"/>
  <c r="F85" i="24"/>
  <c r="N84" i="24"/>
  <c r="M84" i="24"/>
  <c r="K84" i="24"/>
  <c r="J84" i="24"/>
  <c r="H84" i="24"/>
  <c r="G84" i="24"/>
  <c r="E84" i="24"/>
  <c r="E83" i="24" s="1"/>
  <c r="D84" i="24"/>
  <c r="O82" i="24"/>
  <c r="L82" i="24"/>
  <c r="I82" i="24"/>
  <c r="F82" i="24"/>
  <c r="O81" i="24"/>
  <c r="L81" i="24"/>
  <c r="L80" i="24" s="1"/>
  <c r="I81" i="24"/>
  <c r="F81" i="24"/>
  <c r="N80" i="24"/>
  <c r="M80" i="24"/>
  <c r="K80" i="24"/>
  <c r="J80" i="24"/>
  <c r="H80" i="24"/>
  <c r="G80" i="24"/>
  <c r="E80" i="24"/>
  <c r="D80" i="24"/>
  <c r="O79" i="24"/>
  <c r="L79" i="24"/>
  <c r="I79" i="24"/>
  <c r="F79" i="24"/>
  <c r="O78" i="24"/>
  <c r="L78" i="24"/>
  <c r="L77" i="24" s="1"/>
  <c r="L76" i="24" s="1"/>
  <c r="I78" i="24"/>
  <c r="I77" i="24" s="1"/>
  <c r="F78" i="24"/>
  <c r="F77" i="24" s="1"/>
  <c r="N77" i="24"/>
  <c r="N76" i="24" s="1"/>
  <c r="M77" i="24"/>
  <c r="K77" i="24"/>
  <c r="K76" i="24" s="1"/>
  <c r="J77" i="24"/>
  <c r="H77" i="24"/>
  <c r="G77" i="24"/>
  <c r="G76" i="24" s="1"/>
  <c r="E77" i="24"/>
  <c r="D77" i="24"/>
  <c r="O74" i="24"/>
  <c r="L74" i="24"/>
  <c r="I74" i="24"/>
  <c r="F74" i="24"/>
  <c r="O73" i="24"/>
  <c r="L73" i="24"/>
  <c r="I73" i="24"/>
  <c r="F73" i="24"/>
  <c r="O72" i="24"/>
  <c r="L72" i="24"/>
  <c r="I72" i="24"/>
  <c r="F72" i="24"/>
  <c r="O71" i="24"/>
  <c r="L71" i="24"/>
  <c r="I71" i="24"/>
  <c r="F71" i="24"/>
  <c r="O70" i="24"/>
  <c r="O69" i="24" s="1"/>
  <c r="L70" i="24"/>
  <c r="C70" i="24" s="1"/>
  <c r="I70" i="24"/>
  <c r="F70" i="24"/>
  <c r="N69" i="24"/>
  <c r="M69" i="24"/>
  <c r="M67" i="24" s="1"/>
  <c r="K69" i="24"/>
  <c r="K67" i="24" s="1"/>
  <c r="J69" i="24"/>
  <c r="J67" i="24" s="1"/>
  <c r="H69" i="24"/>
  <c r="H67" i="24" s="1"/>
  <c r="G69" i="24"/>
  <c r="E69" i="24"/>
  <c r="E67" i="24" s="1"/>
  <c r="D69" i="24"/>
  <c r="D67" i="24" s="1"/>
  <c r="O68" i="24"/>
  <c r="L68" i="24"/>
  <c r="I68" i="24"/>
  <c r="F68" i="24"/>
  <c r="N67" i="24"/>
  <c r="G67" i="24"/>
  <c r="O66" i="24"/>
  <c r="L66" i="24"/>
  <c r="I66" i="24"/>
  <c r="F66" i="24"/>
  <c r="O65" i="24"/>
  <c r="L65" i="24"/>
  <c r="I65" i="24"/>
  <c r="F65" i="24"/>
  <c r="O64" i="24"/>
  <c r="L64" i="24"/>
  <c r="I64" i="24"/>
  <c r="F64" i="24"/>
  <c r="O63" i="24"/>
  <c r="L63" i="24"/>
  <c r="I63" i="24"/>
  <c r="F63" i="24"/>
  <c r="O62" i="24"/>
  <c r="L62" i="24"/>
  <c r="I62" i="24"/>
  <c r="F62" i="24"/>
  <c r="O61" i="24"/>
  <c r="L61" i="24"/>
  <c r="I61" i="24"/>
  <c r="F61" i="24"/>
  <c r="O60" i="24"/>
  <c r="L60" i="24"/>
  <c r="I60" i="24"/>
  <c r="F60" i="24"/>
  <c r="O59" i="24"/>
  <c r="O58" i="24" s="1"/>
  <c r="L59" i="24"/>
  <c r="L58" i="24" s="1"/>
  <c r="I59" i="24"/>
  <c r="F59" i="24"/>
  <c r="N58" i="24"/>
  <c r="M58" i="24"/>
  <c r="K58" i="24"/>
  <c r="J58" i="24"/>
  <c r="H58" i="24"/>
  <c r="G58" i="24"/>
  <c r="E58" i="24"/>
  <c r="D58" i="24"/>
  <c r="O57" i="24"/>
  <c r="L57" i="24"/>
  <c r="I57" i="24"/>
  <c r="F57" i="24"/>
  <c r="O56" i="24"/>
  <c r="L56" i="24"/>
  <c r="L55" i="24" s="1"/>
  <c r="I56" i="24"/>
  <c r="I55" i="24" s="1"/>
  <c r="F56" i="24"/>
  <c r="O55" i="24"/>
  <c r="O54" i="24" s="1"/>
  <c r="N55" i="24"/>
  <c r="M55" i="24"/>
  <c r="K55" i="24"/>
  <c r="K54" i="24" s="1"/>
  <c r="K53" i="24" s="1"/>
  <c r="J55" i="24"/>
  <c r="H55" i="24"/>
  <c r="G55" i="24"/>
  <c r="F55" i="24"/>
  <c r="E55" i="24"/>
  <c r="E54" i="24" s="1"/>
  <c r="E53" i="24" s="1"/>
  <c r="D55" i="24"/>
  <c r="O47" i="24"/>
  <c r="C47" i="24" s="1"/>
  <c r="O46" i="24"/>
  <c r="N45" i="24"/>
  <c r="M45" i="24"/>
  <c r="L44" i="24"/>
  <c r="L43" i="24" s="1"/>
  <c r="I44" i="24"/>
  <c r="I43" i="24" s="1"/>
  <c r="F44" i="24"/>
  <c r="K43" i="24"/>
  <c r="J43" i="24"/>
  <c r="H43" i="24"/>
  <c r="G43" i="24"/>
  <c r="E43" i="24"/>
  <c r="D43" i="24"/>
  <c r="F42" i="24"/>
  <c r="F41" i="24" s="1"/>
  <c r="C41" i="24" s="1"/>
  <c r="E41" i="24"/>
  <c r="D41" i="24"/>
  <c r="L40" i="24"/>
  <c r="C40" i="24" s="1"/>
  <c r="L39" i="24"/>
  <c r="C39" i="24" s="1"/>
  <c r="L38" i="24"/>
  <c r="C38" i="24" s="1"/>
  <c r="L37" i="24"/>
  <c r="K36" i="24"/>
  <c r="J36" i="24"/>
  <c r="L35" i="24"/>
  <c r="C35" i="24" s="1"/>
  <c r="L34" i="24"/>
  <c r="C34" i="24" s="1"/>
  <c r="K33" i="24"/>
  <c r="J33" i="24"/>
  <c r="L32" i="24"/>
  <c r="C32" i="24" s="1"/>
  <c r="K31" i="24"/>
  <c r="K26" i="24" s="1"/>
  <c r="J31" i="24"/>
  <c r="L30" i="24"/>
  <c r="C30" i="24" s="1"/>
  <c r="L29" i="24"/>
  <c r="C29" i="24" s="1"/>
  <c r="L28" i="24"/>
  <c r="C28" i="24" s="1"/>
  <c r="K27" i="24"/>
  <c r="J27" i="24"/>
  <c r="F25" i="24"/>
  <c r="C25" i="24" s="1"/>
  <c r="I24" i="24"/>
  <c r="F24" i="24"/>
  <c r="O23" i="24"/>
  <c r="L23" i="24"/>
  <c r="I23" i="24"/>
  <c r="F23" i="24"/>
  <c r="O22" i="24"/>
  <c r="O21" i="24" s="1"/>
  <c r="L22" i="24"/>
  <c r="L21" i="24" s="1"/>
  <c r="I22" i="24"/>
  <c r="I21" i="24" s="1"/>
  <c r="F22" i="24"/>
  <c r="N21" i="24"/>
  <c r="M21" i="24"/>
  <c r="K21" i="24"/>
  <c r="J21" i="24"/>
  <c r="H21" i="24"/>
  <c r="G21" i="24"/>
  <c r="E21" i="24"/>
  <c r="D21" i="24"/>
  <c r="D289" i="24" s="1"/>
  <c r="D288" i="24" s="1"/>
  <c r="O298" i="23"/>
  <c r="L298" i="23"/>
  <c r="I298" i="23"/>
  <c r="F298" i="23"/>
  <c r="O297" i="23"/>
  <c r="L297" i="23"/>
  <c r="I297" i="23"/>
  <c r="F297" i="23"/>
  <c r="O296" i="23"/>
  <c r="L296" i="23"/>
  <c r="I296" i="23"/>
  <c r="F296" i="23"/>
  <c r="O295" i="23"/>
  <c r="L295" i="23"/>
  <c r="I295" i="23"/>
  <c r="F295" i="23"/>
  <c r="O294" i="23"/>
  <c r="L294" i="23"/>
  <c r="I294" i="23"/>
  <c r="F294" i="23"/>
  <c r="O293" i="23"/>
  <c r="L293" i="23"/>
  <c r="I293" i="23"/>
  <c r="F293" i="23"/>
  <c r="O292" i="23"/>
  <c r="L292" i="23"/>
  <c r="I292" i="23"/>
  <c r="F292" i="23"/>
  <c r="O291" i="23"/>
  <c r="O290" i="23" s="1"/>
  <c r="L291" i="23"/>
  <c r="I291" i="23"/>
  <c r="F291" i="23"/>
  <c r="N290" i="23"/>
  <c r="M290" i="23"/>
  <c r="K290" i="23"/>
  <c r="J290" i="23"/>
  <c r="H290" i="23"/>
  <c r="G290" i="23"/>
  <c r="E290" i="23"/>
  <c r="D290" i="23"/>
  <c r="O285" i="23"/>
  <c r="L285" i="23"/>
  <c r="I285" i="23"/>
  <c r="F285" i="23"/>
  <c r="O284" i="23"/>
  <c r="L284" i="23"/>
  <c r="L283" i="23" s="1"/>
  <c r="I284" i="23"/>
  <c r="I283" i="23" s="1"/>
  <c r="F284" i="23"/>
  <c r="O283" i="23"/>
  <c r="N283" i="23"/>
  <c r="M283" i="23"/>
  <c r="K283" i="23"/>
  <c r="J283" i="23"/>
  <c r="H283" i="23"/>
  <c r="G283" i="23"/>
  <c r="F283" i="23"/>
  <c r="E283" i="23"/>
  <c r="D283" i="23"/>
  <c r="O282" i="23"/>
  <c r="O281" i="23" s="1"/>
  <c r="L282" i="23"/>
  <c r="L281" i="23" s="1"/>
  <c r="I282" i="23"/>
  <c r="F282" i="23"/>
  <c r="N281" i="23"/>
  <c r="M281" i="23"/>
  <c r="K281" i="23"/>
  <c r="J281" i="23"/>
  <c r="I281" i="23"/>
  <c r="H281" i="23"/>
  <c r="G281" i="23"/>
  <c r="E281" i="23"/>
  <c r="D281" i="23"/>
  <c r="O280" i="23"/>
  <c r="L280" i="23"/>
  <c r="I280" i="23"/>
  <c r="F280" i="23"/>
  <c r="O279" i="23"/>
  <c r="L279" i="23"/>
  <c r="I279" i="23"/>
  <c r="F279" i="23"/>
  <c r="O278" i="23"/>
  <c r="L278" i="23"/>
  <c r="I278" i="23"/>
  <c r="F278" i="23"/>
  <c r="O277" i="23"/>
  <c r="L277" i="23"/>
  <c r="I277" i="23"/>
  <c r="I276" i="23" s="1"/>
  <c r="F277" i="23"/>
  <c r="N276" i="23"/>
  <c r="M276" i="23"/>
  <c r="K276" i="23"/>
  <c r="J276" i="23"/>
  <c r="H276" i="23"/>
  <c r="G276" i="23"/>
  <c r="E276" i="23"/>
  <c r="D276" i="23"/>
  <c r="O275" i="23"/>
  <c r="L275" i="23"/>
  <c r="I275" i="23"/>
  <c r="F275" i="23"/>
  <c r="O274" i="23"/>
  <c r="L274" i="23"/>
  <c r="I274" i="23"/>
  <c r="F274" i="23"/>
  <c r="O273" i="23"/>
  <c r="O272" i="23" s="1"/>
  <c r="L273" i="23"/>
  <c r="L272" i="23" s="1"/>
  <c r="I273" i="23"/>
  <c r="I272" i="23" s="1"/>
  <c r="F273" i="23"/>
  <c r="N272" i="23"/>
  <c r="M272" i="23"/>
  <c r="K272" i="23"/>
  <c r="K270" i="23" s="1"/>
  <c r="K269" i="23" s="1"/>
  <c r="J272" i="23"/>
  <c r="J270" i="23" s="1"/>
  <c r="J269" i="23" s="1"/>
  <c r="H272" i="23"/>
  <c r="H270" i="23" s="1"/>
  <c r="G272" i="23"/>
  <c r="E272" i="23"/>
  <c r="D272" i="23"/>
  <c r="D270" i="23" s="1"/>
  <c r="D269" i="23" s="1"/>
  <c r="O271" i="23"/>
  <c r="L271" i="23"/>
  <c r="I271" i="23"/>
  <c r="F271" i="23"/>
  <c r="G270" i="23"/>
  <c r="O268" i="23"/>
  <c r="L268" i="23"/>
  <c r="I268" i="23"/>
  <c r="F268" i="23"/>
  <c r="O267" i="23"/>
  <c r="L267" i="23"/>
  <c r="I267" i="23"/>
  <c r="F267" i="23"/>
  <c r="O266" i="23"/>
  <c r="L266" i="23"/>
  <c r="I266" i="23"/>
  <c r="F266" i="23"/>
  <c r="O265" i="23"/>
  <c r="L265" i="23"/>
  <c r="I265" i="23"/>
  <c r="I264" i="23" s="1"/>
  <c r="F265" i="23"/>
  <c r="N264" i="23"/>
  <c r="M264" i="23"/>
  <c r="K264" i="23"/>
  <c r="J264" i="23"/>
  <c r="H264" i="23"/>
  <c r="G264" i="23"/>
  <c r="E264" i="23"/>
  <c r="D264" i="23"/>
  <c r="O263" i="23"/>
  <c r="L263" i="23"/>
  <c r="I263" i="23"/>
  <c r="F263" i="23"/>
  <c r="O262" i="23"/>
  <c r="L262" i="23"/>
  <c r="I262" i="23"/>
  <c r="F262" i="23"/>
  <c r="O261" i="23"/>
  <c r="L261" i="23"/>
  <c r="I261" i="23"/>
  <c r="F261" i="23"/>
  <c r="N260" i="23"/>
  <c r="M260" i="23"/>
  <c r="M259" i="23" s="1"/>
  <c r="K260" i="23"/>
  <c r="K259" i="23" s="1"/>
  <c r="J260" i="23"/>
  <c r="J259" i="23" s="1"/>
  <c r="H260" i="23"/>
  <c r="G260" i="23"/>
  <c r="G259" i="23" s="1"/>
  <c r="E260" i="23"/>
  <c r="D260" i="23"/>
  <c r="D259" i="23" s="1"/>
  <c r="O258" i="23"/>
  <c r="L258" i="23"/>
  <c r="I258" i="23"/>
  <c r="F258" i="23"/>
  <c r="O257" i="23"/>
  <c r="L257" i="23"/>
  <c r="I257" i="23"/>
  <c r="F257" i="23"/>
  <c r="O256" i="23"/>
  <c r="L256" i="23"/>
  <c r="I256" i="23"/>
  <c r="F256" i="23"/>
  <c r="O255" i="23"/>
  <c r="L255" i="23"/>
  <c r="I255" i="23"/>
  <c r="F255" i="23"/>
  <c r="O254" i="23"/>
  <c r="L254" i="23"/>
  <c r="I254" i="23"/>
  <c r="F254" i="23"/>
  <c r="O253" i="23"/>
  <c r="L253" i="23"/>
  <c r="I253" i="23"/>
  <c r="I252" i="23" s="1"/>
  <c r="F253" i="23"/>
  <c r="N252" i="23"/>
  <c r="M252" i="23"/>
  <c r="M251" i="23" s="1"/>
  <c r="K252" i="23"/>
  <c r="K251" i="23" s="1"/>
  <c r="J252" i="23"/>
  <c r="J251" i="23" s="1"/>
  <c r="H252" i="23"/>
  <c r="H251" i="23" s="1"/>
  <c r="G252" i="23"/>
  <c r="E252" i="23"/>
  <c r="E251" i="23" s="1"/>
  <c r="D252" i="23"/>
  <c r="D251" i="23" s="1"/>
  <c r="N251" i="23"/>
  <c r="G251" i="23"/>
  <c r="O250" i="23"/>
  <c r="L250" i="23"/>
  <c r="I250" i="23"/>
  <c r="F250" i="23"/>
  <c r="O249" i="23"/>
  <c r="L249" i="23"/>
  <c r="I249" i="23"/>
  <c r="F249" i="23"/>
  <c r="O248" i="23"/>
  <c r="L248" i="23"/>
  <c r="I248" i="23"/>
  <c r="F248" i="23"/>
  <c r="O247" i="23"/>
  <c r="O246" i="23" s="1"/>
  <c r="L247" i="23"/>
  <c r="I247" i="23"/>
  <c r="I246" i="23" s="1"/>
  <c r="F247" i="23"/>
  <c r="C247" i="23" s="1"/>
  <c r="N246" i="23"/>
  <c r="M246" i="23"/>
  <c r="K246" i="23"/>
  <c r="J246" i="23"/>
  <c r="H246" i="23"/>
  <c r="G246" i="23"/>
  <c r="E246" i="23"/>
  <c r="D246" i="23"/>
  <c r="O245" i="23"/>
  <c r="L245" i="23"/>
  <c r="I245" i="23"/>
  <c r="F245" i="23"/>
  <c r="O244" i="23"/>
  <c r="L244" i="23"/>
  <c r="I244" i="23"/>
  <c r="F244" i="23"/>
  <c r="O243" i="23"/>
  <c r="L243" i="23"/>
  <c r="I243" i="23"/>
  <c r="F243" i="23"/>
  <c r="O242" i="23"/>
  <c r="L242" i="23"/>
  <c r="I242" i="23"/>
  <c r="F242" i="23"/>
  <c r="O241" i="23"/>
  <c r="L241" i="23"/>
  <c r="I241" i="23"/>
  <c r="F241" i="23"/>
  <c r="O240" i="23"/>
  <c r="L240" i="23"/>
  <c r="I240" i="23"/>
  <c r="F240" i="23"/>
  <c r="O239" i="23"/>
  <c r="L239" i="23"/>
  <c r="I239" i="23"/>
  <c r="I238" i="23" s="1"/>
  <c r="F239" i="23"/>
  <c r="N238" i="23"/>
  <c r="M238" i="23"/>
  <c r="K238" i="23"/>
  <c r="J238" i="23"/>
  <c r="H238" i="23"/>
  <c r="G238" i="23"/>
  <c r="E238" i="23"/>
  <c r="D238" i="23"/>
  <c r="O237" i="23"/>
  <c r="L237" i="23"/>
  <c r="I237" i="23"/>
  <c r="F237" i="23"/>
  <c r="O236" i="23"/>
  <c r="L236" i="23"/>
  <c r="L235" i="23" s="1"/>
  <c r="I236" i="23"/>
  <c r="I235" i="23" s="1"/>
  <c r="F236" i="23"/>
  <c r="O235" i="23"/>
  <c r="N235" i="23"/>
  <c r="N231" i="23" s="1"/>
  <c r="M235" i="23"/>
  <c r="K235" i="23"/>
  <c r="J235" i="23"/>
  <c r="H235" i="23"/>
  <c r="G235" i="23"/>
  <c r="F235" i="23"/>
  <c r="E235" i="23"/>
  <c r="D235" i="23"/>
  <c r="O234" i="23"/>
  <c r="O233" i="23" s="1"/>
  <c r="L234" i="23"/>
  <c r="L233" i="23" s="1"/>
  <c r="I234" i="23"/>
  <c r="F234" i="23"/>
  <c r="N233" i="23"/>
  <c r="M233" i="23"/>
  <c r="K233" i="23"/>
  <c r="J233" i="23"/>
  <c r="J231" i="23" s="1"/>
  <c r="I233" i="23"/>
  <c r="H233" i="23"/>
  <c r="G233" i="23"/>
  <c r="E233" i="23"/>
  <c r="D233" i="23"/>
  <c r="O232" i="23"/>
  <c r="L232" i="23"/>
  <c r="I232" i="23"/>
  <c r="F232" i="23"/>
  <c r="O229" i="23"/>
  <c r="L229" i="23"/>
  <c r="I229" i="23"/>
  <c r="F229" i="23"/>
  <c r="O228" i="23"/>
  <c r="O227" i="23" s="1"/>
  <c r="L228" i="23"/>
  <c r="L227" i="23" s="1"/>
  <c r="I228" i="23"/>
  <c r="I227" i="23" s="1"/>
  <c r="F228" i="23"/>
  <c r="N227" i="23"/>
  <c r="M227" i="23"/>
  <c r="K227" i="23"/>
  <c r="J227" i="23"/>
  <c r="H227" i="23"/>
  <c r="G227" i="23"/>
  <c r="F227" i="23"/>
  <c r="E227" i="23"/>
  <c r="D227" i="23"/>
  <c r="O226" i="23"/>
  <c r="L226" i="23"/>
  <c r="I226" i="23"/>
  <c r="F226" i="23"/>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O219" i="23"/>
  <c r="L219" i="23"/>
  <c r="I219" i="23"/>
  <c r="F219" i="23"/>
  <c r="O218" i="23"/>
  <c r="L218" i="23"/>
  <c r="I218" i="23"/>
  <c r="F218" i="23"/>
  <c r="O217" i="23"/>
  <c r="L217" i="23"/>
  <c r="I217" i="23"/>
  <c r="F217" i="23"/>
  <c r="N216" i="23"/>
  <c r="M216" i="23"/>
  <c r="K216" i="23"/>
  <c r="J216" i="23"/>
  <c r="H216" i="23"/>
  <c r="G216" i="23"/>
  <c r="E216" i="23"/>
  <c r="D216" i="23"/>
  <c r="O215" i="23"/>
  <c r="L215" i="23"/>
  <c r="I215" i="23"/>
  <c r="F215" i="23"/>
  <c r="O214" i="23"/>
  <c r="L214" i="23"/>
  <c r="I214" i="23"/>
  <c r="F214" i="23"/>
  <c r="O213" i="23"/>
  <c r="L213" i="23"/>
  <c r="I213" i="23"/>
  <c r="F213" i="23"/>
  <c r="O212" i="23"/>
  <c r="L212" i="23"/>
  <c r="I212" i="23"/>
  <c r="F212" i="23"/>
  <c r="O211" i="23"/>
  <c r="L211" i="23"/>
  <c r="I211" i="23"/>
  <c r="F211" i="23"/>
  <c r="O210" i="23"/>
  <c r="L210" i="23"/>
  <c r="I210" i="23"/>
  <c r="F210" i="23"/>
  <c r="O209" i="23"/>
  <c r="L209" i="23"/>
  <c r="I209" i="23"/>
  <c r="F209" i="23"/>
  <c r="O208" i="23"/>
  <c r="L208" i="23"/>
  <c r="I208" i="23"/>
  <c r="F208" i="23"/>
  <c r="O207" i="23"/>
  <c r="L207" i="23"/>
  <c r="I207" i="23"/>
  <c r="F207" i="23"/>
  <c r="O206" i="23"/>
  <c r="L206" i="23"/>
  <c r="I206" i="23"/>
  <c r="F206" i="23"/>
  <c r="N205" i="23"/>
  <c r="M205" i="23"/>
  <c r="L205" i="23"/>
  <c r="K205" i="23"/>
  <c r="J205" i="23"/>
  <c r="H205" i="23"/>
  <c r="G205" i="23"/>
  <c r="E205" i="23"/>
  <c r="D205" i="23"/>
  <c r="D204" i="23" s="1"/>
  <c r="O203" i="23"/>
  <c r="L203" i="23"/>
  <c r="I203" i="23"/>
  <c r="F203" i="23"/>
  <c r="O202" i="23"/>
  <c r="L202" i="23"/>
  <c r="I202" i="23"/>
  <c r="F202" i="23"/>
  <c r="O201" i="23"/>
  <c r="L201" i="23"/>
  <c r="I201" i="23"/>
  <c r="F201" i="23"/>
  <c r="O200" i="23"/>
  <c r="L200" i="23"/>
  <c r="I200" i="23"/>
  <c r="F200" i="23"/>
  <c r="O199" i="23"/>
  <c r="L199" i="23"/>
  <c r="L198" i="23" s="1"/>
  <c r="I199" i="23"/>
  <c r="F199" i="23"/>
  <c r="O198" i="23"/>
  <c r="N198" i="23"/>
  <c r="M198" i="23"/>
  <c r="K198" i="23"/>
  <c r="K196" i="23" s="1"/>
  <c r="J198" i="23"/>
  <c r="J196" i="23" s="1"/>
  <c r="H198" i="23"/>
  <c r="G198" i="23"/>
  <c r="G196" i="23" s="1"/>
  <c r="E198" i="23"/>
  <c r="E196" i="23" s="1"/>
  <c r="D198" i="23"/>
  <c r="D196" i="23" s="1"/>
  <c r="O197" i="23"/>
  <c r="L197" i="23"/>
  <c r="I197" i="23"/>
  <c r="F197" i="23"/>
  <c r="N196" i="23"/>
  <c r="M196" i="23"/>
  <c r="H196" i="23"/>
  <c r="O193" i="23"/>
  <c r="O192" i="23" s="1"/>
  <c r="O191" i="23" s="1"/>
  <c r="L193" i="23"/>
  <c r="L192" i="23" s="1"/>
  <c r="L191" i="23" s="1"/>
  <c r="I193" i="23"/>
  <c r="I192" i="23" s="1"/>
  <c r="I191" i="23" s="1"/>
  <c r="F193" i="23"/>
  <c r="F192" i="23" s="1"/>
  <c r="F191" i="23" s="1"/>
  <c r="N192" i="23"/>
  <c r="N191" i="23" s="1"/>
  <c r="M192" i="23"/>
  <c r="K192" i="23"/>
  <c r="K191" i="23" s="1"/>
  <c r="J192" i="23"/>
  <c r="J191" i="23" s="1"/>
  <c r="H192" i="23"/>
  <c r="H191" i="23" s="1"/>
  <c r="G192" i="23"/>
  <c r="G191" i="23" s="1"/>
  <c r="E192" i="23"/>
  <c r="E191" i="23" s="1"/>
  <c r="D192" i="23"/>
  <c r="M191" i="23"/>
  <c r="D191" i="23"/>
  <c r="O190" i="23"/>
  <c r="L190" i="23"/>
  <c r="I190" i="23"/>
  <c r="F190" i="23"/>
  <c r="O189" i="23"/>
  <c r="O188" i="23" s="1"/>
  <c r="O187" i="23" s="1"/>
  <c r="L189" i="23"/>
  <c r="I189" i="23"/>
  <c r="C189" i="23" s="1"/>
  <c r="F189" i="23"/>
  <c r="F188" i="23" s="1"/>
  <c r="N188" i="23"/>
  <c r="M188" i="23"/>
  <c r="L188" i="23"/>
  <c r="K188" i="23"/>
  <c r="J188" i="23"/>
  <c r="H188" i="23"/>
  <c r="H187" i="23" s="1"/>
  <c r="G188" i="23"/>
  <c r="G187" i="23" s="1"/>
  <c r="E188" i="23"/>
  <c r="D188" i="23"/>
  <c r="M187" i="23"/>
  <c r="D187" i="23"/>
  <c r="O186" i="23"/>
  <c r="L186" i="23"/>
  <c r="I186" i="23"/>
  <c r="F186" i="23"/>
  <c r="O185" i="23"/>
  <c r="O184" i="23" s="1"/>
  <c r="L185" i="23"/>
  <c r="L184" i="23" s="1"/>
  <c r="I185" i="23"/>
  <c r="F185" i="23"/>
  <c r="F184" i="23" s="1"/>
  <c r="N184" i="23"/>
  <c r="M184" i="23"/>
  <c r="K184" i="23"/>
  <c r="J184" i="23"/>
  <c r="H184" i="23"/>
  <c r="G184" i="23"/>
  <c r="E184" i="23"/>
  <c r="D184" i="23"/>
  <c r="O183" i="23"/>
  <c r="L183" i="23"/>
  <c r="I183" i="23"/>
  <c r="F183" i="23"/>
  <c r="O182" i="23"/>
  <c r="L182" i="23"/>
  <c r="I182" i="23"/>
  <c r="F182" i="23"/>
  <c r="O181" i="23"/>
  <c r="L181" i="23"/>
  <c r="I181" i="23"/>
  <c r="F181" i="23"/>
  <c r="O180" i="23"/>
  <c r="L180" i="23"/>
  <c r="L179" i="23" s="1"/>
  <c r="I180" i="23"/>
  <c r="I179" i="23" s="1"/>
  <c r="F180" i="23"/>
  <c r="N179" i="23"/>
  <c r="M179" i="23"/>
  <c r="K179" i="23"/>
  <c r="J179" i="23"/>
  <c r="H179" i="23"/>
  <c r="G179" i="23"/>
  <c r="E179" i="23"/>
  <c r="D179" i="23"/>
  <c r="O178" i="23"/>
  <c r="L178" i="23"/>
  <c r="I178" i="23"/>
  <c r="F178" i="23"/>
  <c r="O177" i="23"/>
  <c r="L177" i="23"/>
  <c r="I177" i="23"/>
  <c r="F177" i="23"/>
  <c r="O176" i="23"/>
  <c r="L176" i="23"/>
  <c r="I176" i="23"/>
  <c r="I175" i="23" s="1"/>
  <c r="F176" i="23"/>
  <c r="N175" i="23"/>
  <c r="N174" i="23" s="1"/>
  <c r="N173" i="23" s="1"/>
  <c r="M175" i="23"/>
  <c r="L175" i="23"/>
  <c r="K175" i="23"/>
  <c r="K174" i="23" s="1"/>
  <c r="J175" i="23"/>
  <c r="H175" i="23"/>
  <c r="G175" i="23"/>
  <c r="G174" i="23" s="1"/>
  <c r="E175" i="23"/>
  <c r="D175" i="23"/>
  <c r="O172" i="23"/>
  <c r="L172" i="23"/>
  <c r="I172" i="23"/>
  <c r="F172" i="23"/>
  <c r="O171" i="23"/>
  <c r="L171" i="23"/>
  <c r="I171" i="23"/>
  <c r="F171" i="23"/>
  <c r="O170" i="23"/>
  <c r="L170" i="23"/>
  <c r="I170" i="23"/>
  <c r="F170" i="23"/>
  <c r="O169" i="23"/>
  <c r="L169" i="23"/>
  <c r="I169" i="23"/>
  <c r="F169" i="23"/>
  <c r="O168" i="23"/>
  <c r="L168" i="23"/>
  <c r="I168" i="23"/>
  <c r="F168" i="23"/>
  <c r="O167" i="23"/>
  <c r="L167" i="23"/>
  <c r="I167" i="23"/>
  <c r="F167" i="23"/>
  <c r="F166" i="23" s="1"/>
  <c r="N166" i="23"/>
  <c r="M166" i="23"/>
  <c r="M165" i="23" s="1"/>
  <c r="K166" i="23"/>
  <c r="J166" i="23"/>
  <c r="H166" i="23"/>
  <c r="G166" i="23"/>
  <c r="G165" i="23" s="1"/>
  <c r="E166" i="23"/>
  <c r="D166" i="23"/>
  <c r="N165" i="23"/>
  <c r="K165" i="23"/>
  <c r="J165" i="23"/>
  <c r="H165" i="23"/>
  <c r="E165" i="23"/>
  <c r="D165" i="23"/>
  <c r="O164" i="23"/>
  <c r="L164" i="23"/>
  <c r="I164" i="23"/>
  <c r="F164" i="23"/>
  <c r="O163" i="23"/>
  <c r="L163" i="23"/>
  <c r="I163" i="23"/>
  <c r="F163" i="23"/>
  <c r="O162" i="23"/>
  <c r="L162" i="23"/>
  <c r="I162" i="23"/>
  <c r="F162" i="23"/>
  <c r="O161" i="23"/>
  <c r="L161" i="23"/>
  <c r="L160" i="23" s="1"/>
  <c r="I161" i="23"/>
  <c r="I160" i="23" s="1"/>
  <c r="F161" i="23"/>
  <c r="O160" i="23"/>
  <c r="N160" i="23"/>
  <c r="M160" i="23"/>
  <c r="K160" i="23"/>
  <c r="J160" i="23"/>
  <c r="H160" i="23"/>
  <c r="G160" i="23"/>
  <c r="F160" i="23"/>
  <c r="E160" i="23"/>
  <c r="D160" i="23"/>
  <c r="O159" i="23"/>
  <c r="L159" i="23"/>
  <c r="I159" i="23"/>
  <c r="F159" i="23"/>
  <c r="O158" i="23"/>
  <c r="L158" i="23"/>
  <c r="I158" i="23"/>
  <c r="F158" i="23"/>
  <c r="O157" i="23"/>
  <c r="L157" i="23"/>
  <c r="I157" i="23"/>
  <c r="F157" i="23"/>
  <c r="O156" i="23"/>
  <c r="L156" i="23"/>
  <c r="I156" i="23"/>
  <c r="F156" i="23"/>
  <c r="O155" i="23"/>
  <c r="L155" i="23"/>
  <c r="I155" i="23"/>
  <c r="F155" i="23"/>
  <c r="O154" i="23"/>
  <c r="L154" i="23"/>
  <c r="I154" i="23"/>
  <c r="F154" i="23"/>
  <c r="O153" i="23"/>
  <c r="L153" i="23"/>
  <c r="I153" i="23"/>
  <c r="F153" i="23"/>
  <c r="O152" i="23"/>
  <c r="L152" i="23"/>
  <c r="I152" i="23"/>
  <c r="F152" i="23"/>
  <c r="N151" i="23"/>
  <c r="M151" i="23"/>
  <c r="K151" i="23"/>
  <c r="J151" i="23"/>
  <c r="H151" i="23"/>
  <c r="G151" i="23"/>
  <c r="E151" i="23"/>
  <c r="D151" i="23"/>
  <c r="O150" i="23"/>
  <c r="L150" i="23"/>
  <c r="I150" i="23"/>
  <c r="C150" i="23" s="1"/>
  <c r="F150" i="23"/>
  <c r="O149" i="23"/>
  <c r="L149" i="23"/>
  <c r="I149" i="23"/>
  <c r="F149" i="23"/>
  <c r="O148" i="23"/>
  <c r="L148" i="23"/>
  <c r="I148" i="23"/>
  <c r="F148" i="23"/>
  <c r="O147" i="23"/>
  <c r="L147" i="23"/>
  <c r="I147" i="23"/>
  <c r="F147" i="23"/>
  <c r="O146" i="23"/>
  <c r="L146" i="23"/>
  <c r="I146" i="23"/>
  <c r="F146" i="23"/>
  <c r="O145" i="23"/>
  <c r="L145" i="23"/>
  <c r="I145" i="23"/>
  <c r="I144" i="23" s="1"/>
  <c r="F145" i="23"/>
  <c r="N144" i="23"/>
  <c r="M144" i="23"/>
  <c r="K144" i="23"/>
  <c r="J144" i="23"/>
  <c r="H144" i="23"/>
  <c r="H130" i="23" s="1"/>
  <c r="G144" i="23"/>
  <c r="E144" i="23"/>
  <c r="D144" i="23"/>
  <c r="O143" i="23"/>
  <c r="L143" i="23"/>
  <c r="I143" i="23"/>
  <c r="F143" i="23"/>
  <c r="O142" i="23"/>
  <c r="L142" i="23"/>
  <c r="I142" i="23"/>
  <c r="I141" i="23" s="1"/>
  <c r="F142" i="23"/>
  <c r="N141" i="23"/>
  <c r="M141" i="23"/>
  <c r="L141" i="23"/>
  <c r="K141" i="23"/>
  <c r="J141" i="23"/>
  <c r="H141" i="23"/>
  <c r="G141" i="23"/>
  <c r="E141" i="23"/>
  <c r="D141" i="23"/>
  <c r="O140" i="23"/>
  <c r="L140" i="23"/>
  <c r="I140" i="23"/>
  <c r="F140" i="23"/>
  <c r="O139" i="23"/>
  <c r="L139" i="23"/>
  <c r="I139" i="23"/>
  <c r="F139" i="23"/>
  <c r="O138" i="23"/>
  <c r="L138" i="23"/>
  <c r="I138" i="23"/>
  <c r="F138" i="23"/>
  <c r="O137" i="23"/>
  <c r="L137" i="23"/>
  <c r="I137" i="23"/>
  <c r="I136" i="23" s="1"/>
  <c r="F137" i="23"/>
  <c r="O136" i="23"/>
  <c r="N136" i="23"/>
  <c r="M136" i="23"/>
  <c r="K136" i="23"/>
  <c r="J136" i="23"/>
  <c r="H136" i="23"/>
  <c r="G136" i="23"/>
  <c r="F136" i="23"/>
  <c r="E136" i="23"/>
  <c r="D136" i="23"/>
  <c r="O135" i="23"/>
  <c r="L135" i="23"/>
  <c r="I135" i="23"/>
  <c r="F135" i="23"/>
  <c r="O134" i="23"/>
  <c r="L134" i="23"/>
  <c r="I134" i="23"/>
  <c r="F134" i="23"/>
  <c r="O133" i="23"/>
  <c r="L133" i="23"/>
  <c r="I133" i="23"/>
  <c r="F133" i="23"/>
  <c r="O132" i="23"/>
  <c r="L132" i="23"/>
  <c r="L131" i="23" s="1"/>
  <c r="I132" i="23"/>
  <c r="F132" i="23"/>
  <c r="N131" i="23"/>
  <c r="M131" i="23"/>
  <c r="K131" i="23"/>
  <c r="J131" i="23"/>
  <c r="H131" i="23"/>
  <c r="G131" i="23"/>
  <c r="E131" i="23"/>
  <c r="D131" i="23"/>
  <c r="O129" i="23"/>
  <c r="O128" i="23" s="1"/>
  <c r="L129" i="23"/>
  <c r="L128" i="23" s="1"/>
  <c r="I129" i="23"/>
  <c r="I128" i="23" s="1"/>
  <c r="F129" i="23"/>
  <c r="N128" i="23"/>
  <c r="M128" i="23"/>
  <c r="K128" i="23"/>
  <c r="J128" i="23"/>
  <c r="H128" i="23"/>
  <c r="G128" i="23"/>
  <c r="E128" i="23"/>
  <c r="D128" i="23"/>
  <c r="O127" i="23"/>
  <c r="L127" i="23"/>
  <c r="I127" i="23"/>
  <c r="F127" i="23"/>
  <c r="O126" i="23"/>
  <c r="L126" i="23"/>
  <c r="I126" i="23"/>
  <c r="F126" i="23"/>
  <c r="O125" i="23"/>
  <c r="L125" i="23"/>
  <c r="I125" i="23"/>
  <c r="F125" i="23"/>
  <c r="O124" i="23"/>
  <c r="L124" i="23"/>
  <c r="I124" i="23"/>
  <c r="F124" i="23"/>
  <c r="O123" i="23"/>
  <c r="O122" i="23" s="1"/>
  <c r="L123" i="23"/>
  <c r="I123" i="23"/>
  <c r="F123" i="23"/>
  <c r="N122" i="23"/>
  <c r="M122" i="23"/>
  <c r="K122" i="23"/>
  <c r="J122" i="23"/>
  <c r="H122" i="23"/>
  <c r="G122" i="23"/>
  <c r="E122" i="23"/>
  <c r="D122" i="23"/>
  <c r="O121" i="23"/>
  <c r="L121" i="23"/>
  <c r="I121" i="23"/>
  <c r="F121" i="23"/>
  <c r="O120" i="23"/>
  <c r="L120" i="23"/>
  <c r="I120" i="23"/>
  <c r="F120" i="23"/>
  <c r="O119" i="23"/>
  <c r="L119" i="23"/>
  <c r="I119" i="23"/>
  <c r="F119" i="23"/>
  <c r="O118" i="23"/>
  <c r="L118" i="23"/>
  <c r="I118" i="23"/>
  <c r="F118" i="23"/>
  <c r="O117" i="23"/>
  <c r="L117" i="23"/>
  <c r="I117" i="23"/>
  <c r="F117" i="23"/>
  <c r="O116" i="23"/>
  <c r="N116" i="23"/>
  <c r="M116" i="23"/>
  <c r="K116" i="23"/>
  <c r="J116" i="23"/>
  <c r="H116" i="23"/>
  <c r="G116" i="23"/>
  <c r="E116" i="23"/>
  <c r="D116" i="23"/>
  <c r="O115" i="23"/>
  <c r="L115" i="23"/>
  <c r="I115" i="23"/>
  <c r="F115" i="23"/>
  <c r="O114" i="23"/>
  <c r="L114" i="23"/>
  <c r="I114" i="23"/>
  <c r="F114" i="23"/>
  <c r="O113" i="23"/>
  <c r="L113" i="23"/>
  <c r="L112" i="23" s="1"/>
  <c r="I113" i="23"/>
  <c r="I112" i="23" s="1"/>
  <c r="F113" i="23"/>
  <c r="N112" i="23"/>
  <c r="M112" i="23"/>
  <c r="K112" i="23"/>
  <c r="J112" i="23"/>
  <c r="H112" i="23"/>
  <c r="G112" i="23"/>
  <c r="E112" i="23"/>
  <c r="D112" i="23"/>
  <c r="O111" i="23"/>
  <c r="L111" i="23"/>
  <c r="I111" i="23"/>
  <c r="F111" i="23"/>
  <c r="O110" i="23"/>
  <c r="L110" i="23"/>
  <c r="I110" i="23"/>
  <c r="F110" i="23"/>
  <c r="O109" i="23"/>
  <c r="L109" i="23"/>
  <c r="I109" i="23"/>
  <c r="F109" i="23"/>
  <c r="O108" i="23"/>
  <c r="L108" i="23"/>
  <c r="I108" i="23"/>
  <c r="F108" i="23"/>
  <c r="O107" i="23"/>
  <c r="L107" i="23"/>
  <c r="I107" i="23"/>
  <c r="F107" i="23"/>
  <c r="O106" i="23"/>
  <c r="L106" i="23"/>
  <c r="I106" i="23"/>
  <c r="F106" i="23"/>
  <c r="O105" i="23"/>
  <c r="L105" i="23"/>
  <c r="I105" i="23"/>
  <c r="F105" i="23"/>
  <c r="O104" i="23"/>
  <c r="O103" i="23" s="1"/>
  <c r="L104" i="23"/>
  <c r="I104" i="23"/>
  <c r="F104" i="23"/>
  <c r="N103" i="23"/>
  <c r="M103" i="23"/>
  <c r="K103" i="23"/>
  <c r="J103" i="23"/>
  <c r="H103" i="23"/>
  <c r="G103" i="23"/>
  <c r="E103" i="23"/>
  <c r="D103" i="23"/>
  <c r="O102" i="23"/>
  <c r="L102" i="23"/>
  <c r="I102" i="23"/>
  <c r="F102" i="23"/>
  <c r="O101" i="23"/>
  <c r="L101" i="23"/>
  <c r="I101" i="23"/>
  <c r="F101" i="23"/>
  <c r="O100" i="23"/>
  <c r="L100" i="23"/>
  <c r="I100" i="23"/>
  <c r="F100" i="23"/>
  <c r="O99" i="23"/>
  <c r="L99" i="23"/>
  <c r="I99" i="23"/>
  <c r="F99" i="23"/>
  <c r="O98" i="23"/>
  <c r="L98" i="23"/>
  <c r="I98" i="23"/>
  <c r="F98" i="23"/>
  <c r="O97" i="23"/>
  <c r="L97" i="23"/>
  <c r="I97" i="23"/>
  <c r="F97" i="23"/>
  <c r="O96" i="23"/>
  <c r="O95" i="23" s="1"/>
  <c r="L96" i="23"/>
  <c r="I96" i="23"/>
  <c r="F96" i="23"/>
  <c r="N95" i="23"/>
  <c r="M95" i="23"/>
  <c r="K95" i="23"/>
  <c r="J95" i="23"/>
  <c r="H95" i="23"/>
  <c r="G95" i="23"/>
  <c r="E95" i="23"/>
  <c r="D95" i="23"/>
  <c r="O94" i="23"/>
  <c r="L94" i="23"/>
  <c r="I94" i="23"/>
  <c r="F94" i="23"/>
  <c r="O93" i="23"/>
  <c r="L93" i="23"/>
  <c r="I93" i="23"/>
  <c r="F93" i="23"/>
  <c r="O92" i="23"/>
  <c r="L92" i="23"/>
  <c r="I92" i="23"/>
  <c r="F92" i="23"/>
  <c r="O91" i="23"/>
  <c r="L91" i="23"/>
  <c r="I91" i="23"/>
  <c r="F91" i="23"/>
  <c r="O90" i="23"/>
  <c r="O89" i="23" s="1"/>
  <c r="L90" i="23"/>
  <c r="I90" i="23"/>
  <c r="F90" i="23"/>
  <c r="F89" i="23" s="1"/>
  <c r="N89" i="23"/>
  <c r="M89" i="23"/>
  <c r="K89" i="23"/>
  <c r="J89" i="23"/>
  <c r="H89" i="23"/>
  <c r="G89" i="23"/>
  <c r="E89" i="23"/>
  <c r="D89" i="23"/>
  <c r="O88" i="23"/>
  <c r="L88" i="23"/>
  <c r="I88" i="23"/>
  <c r="F88" i="23"/>
  <c r="O87" i="23"/>
  <c r="L87" i="23"/>
  <c r="I87" i="23"/>
  <c r="F87" i="23"/>
  <c r="O86" i="23"/>
  <c r="L86" i="23"/>
  <c r="I86" i="23"/>
  <c r="F86" i="23"/>
  <c r="O85" i="23"/>
  <c r="O84" i="23" s="1"/>
  <c r="L85" i="23"/>
  <c r="L84" i="23" s="1"/>
  <c r="I85" i="23"/>
  <c r="F85" i="23"/>
  <c r="N84" i="23"/>
  <c r="M84" i="23"/>
  <c r="K84" i="23"/>
  <c r="J84" i="23"/>
  <c r="H84" i="23"/>
  <c r="G84" i="23"/>
  <c r="E84" i="23"/>
  <c r="D84" i="23"/>
  <c r="O82" i="23"/>
  <c r="L82" i="23"/>
  <c r="I82" i="23"/>
  <c r="F82" i="23"/>
  <c r="O81" i="23"/>
  <c r="L81" i="23"/>
  <c r="L80" i="23" s="1"/>
  <c r="I81" i="23"/>
  <c r="I80" i="23" s="1"/>
  <c r="F81" i="23"/>
  <c r="O80" i="23"/>
  <c r="N80" i="23"/>
  <c r="M80" i="23"/>
  <c r="K80" i="23"/>
  <c r="J80" i="23"/>
  <c r="H80" i="23"/>
  <c r="G80" i="23"/>
  <c r="E80" i="23"/>
  <c r="D80" i="23"/>
  <c r="O79" i="23"/>
  <c r="L79" i="23"/>
  <c r="I79" i="23"/>
  <c r="F79" i="23"/>
  <c r="O78" i="23"/>
  <c r="O77" i="23" s="1"/>
  <c r="O76" i="23" s="1"/>
  <c r="L78" i="23"/>
  <c r="I78" i="23"/>
  <c r="F78" i="23"/>
  <c r="N77" i="23"/>
  <c r="M77" i="23"/>
  <c r="K77" i="23"/>
  <c r="J77" i="23"/>
  <c r="J76" i="23" s="1"/>
  <c r="I77" i="23"/>
  <c r="H77" i="23"/>
  <c r="G77" i="23"/>
  <c r="F77" i="23"/>
  <c r="E77" i="23"/>
  <c r="D77" i="23"/>
  <c r="D76" i="23" s="1"/>
  <c r="K76" i="23"/>
  <c r="O74" i="23"/>
  <c r="L74" i="23"/>
  <c r="I74" i="23"/>
  <c r="F74" i="23"/>
  <c r="O73" i="23"/>
  <c r="L73" i="23"/>
  <c r="I73" i="23"/>
  <c r="F73" i="23"/>
  <c r="O72" i="23"/>
  <c r="L72" i="23"/>
  <c r="I72" i="23"/>
  <c r="F72" i="23"/>
  <c r="O71" i="23"/>
  <c r="L71" i="23"/>
  <c r="I71" i="23"/>
  <c r="F71" i="23"/>
  <c r="O70" i="23"/>
  <c r="L70" i="23"/>
  <c r="I70" i="23"/>
  <c r="F70" i="23"/>
  <c r="N69" i="23"/>
  <c r="M69" i="23"/>
  <c r="M67" i="23" s="1"/>
  <c r="K69" i="23"/>
  <c r="K67" i="23" s="1"/>
  <c r="J69" i="23"/>
  <c r="J67" i="23" s="1"/>
  <c r="H69" i="23"/>
  <c r="H67" i="23" s="1"/>
  <c r="G69" i="23"/>
  <c r="G67" i="23" s="1"/>
  <c r="E69" i="23"/>
  <c r="E67" i="23" s="1"/>
  <c r="D69" i="23"/>
  <c r="O68" i="23"/>
  <c r="L68" i="23"/>
  <c r="I68" i="23"/>
  <c r="F68" i="23"/>
  <c r="N67" i="23"/>
  <c r="D67"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L59" i="23"/>
  <c r="L58" i="23" s="1"/>
  <c r="I59" i="23"/>
  <c r="F59" i="23"/>
  <c r="N58" i="23"/>
  <c r="M58" i="23"/>
  <c r="K58" i="23"/>
  <c r="J58" i="23"/>
  <c r="H58" i="23"/>
  <c r="G58" i="23"/>
  <c r="E58" i="23"/>
  <c r="D58" i="23"/>
  <c r="O57" i="23"/>
  <c r="L57" i="23"/>
  <c r="I57" i="23"/>
  <c r="F57" i="23"/>
  <c r="O56" i="23"/>
  <c r="L56" i="23"/>
  <c r="L55" i="23" s="1"/>
  <c r="L54" i="23" s="1"/>
  <c r="I56" i="23"/>
  <c r="I55" i="23" s="1"/>
  <c r="F56" i="23"/>
  <c r="N55" i="23"/>
  <c r="M55" i="23"/>
  <c r="M54" i="23" s="1"/>
  <c r="M53" i="23" s="1"/>
  <c r="K55" i="23"/>
  <c r="J55" i="23"/>
  <c r="J54" i="23" s="1"/>
  <c r="H55" i="23"/>
  <c r="G55" i="23"/>
  <c r="E55" i="23"/>
  <c r="E54" i="23" s="1"/>
  <c r="D55" i="23"/>
  <c r="H54" i="23"/>
  <c r="D54" i="23"/>
  <c r="D53" i="23" s="1"/>
  <c r="O47" i="23"/>
  <c r="C47" i="23" s="1"/>
  <c r="O46" i="23"/>
  <c r="C46" i="23" s="1"/>
  <c r="N45" i="23"/>
  <c r="M45" i="23"/>
  <c r="L44" i="23"/>
  <c r="I44" i="23"/>
  <c r="F44" i="23"/>
  <c r="C44" i="23" s="1"/>
  <c r="L43" i="23"/>
  <c r="K43" i="23"/>
  <c r="J43" i="23"/>
  <c r="I43" i="23"/>
  <c r="H43" i="23"/>
  <c r="G43" i="23"/>
  <c r="E43" i="23"/>
  <c r="D43" i="23"/>
  <c r="F42" i="23"/>
  <c r="C42" i="23" s="1"/>
  <c r="F41" i="23"/>
  <c r="C41" i="23" s="1"/>
  <c r="E41" i="23"/>
  <c r="D41" i="23"/>
  <c r="L40" i="23"/>
  <c r="C40" i="23" s="1"/>
  <c r="L39" i="23"/>
  <c r="C39" i="23" s="1"/>
  <c r="L38" i="23"/>
  <c r="C38" i="23" s="1"/>
  <c r="L37" i="23"/>
  <c r="C37" i="23" s="1"/>
  <c r="K36" i="23"/>
  <c r="J36" i="23"/>
  <c r="L35" i="23"/>
  <c r="C35" i="23" s="1"/>
  <c r="L34" i="23"/>
  <c r="C34" i="23" s="1"/>
  <c r="K33" i="23"/>
  <c r="J33" i="23"/>
  <c r="L32" i="23"/>
  <c r="K31" i="23"/>
  <c r="J31" i="23"/>
  <c r="L30" i="23"/>
  <c r="C30" i="23" s="1"/>
  <c r="L29" i="23"/>
  <c r="C29" i="23" s="1"/>
  <c r="L28" i="23"/>
  <c r="C28" i="23" s="1"/>
  <c r="K27" i="23"/>
  <c r="J27" i="23"/>
  <c r="F25" i="23"/>
  <c r="C25" i="23" s="1"/>
  <c r="I24" i="23"/>
  <c r="F24" i="23"/>
  <c r="O23" i="23"/>
  <c r="L23" i="23"/>
  <c r="I23" i="23"/>
  <c r="F23" i="23"/>
  <c r="O22" i="23"/>
  <c r="L22" i="23"/>
  <c r="L21" i="23" s="1"/>
  <c r="I22" i="23"/>
  <c r="F22" i="23"/>
  <c r="O21" i="23"/>
  <c r="O289" i="23" s="1"/>
  <c r="N21" i="23"/>
  <c r="M21" i="23"/>
  <c r="M289" i="23" s="1"/>
  <c r="K21" i="23"/>
  <c r="J21" i="23"/>
  <c r="H21" i="23"/>
  <c r="H289" i="23" s="1"/>
  <c r="G21" i="23"/>
  <c r="G289" i="23" s="1"/>
  <c r="G288" i="23" s="1"/>
  <c r="F21" i="23"/>
  <c r="E21" i="23"/>
  <c r="E289" i="23" s="1"/>
  <c r="E288" i="23" s="1"/>
  <c r="D21" i="23"/>
  <c r="D289" i="23" s="1"/>
  <c r="G20" i="23"/>
  <c r="J50" i="26" l="1"/>
  <c r="J287" i="26"/>
  <c r="E287" i="26"/>
  <c r="E50" i="26"/>
  <c r="F43" i="23"/>
  <c r="C74" i="23"/>
  <c r="C90" i="23"/>
  <c r="C104" i="23"/>
  <c r="C123" i="23"/>
  <c r="C146" i="23"/>
  <c r="C149" i="23"/>
  <c r="O144" i="23"/>
  <c r="H259" i="24"/>
  <c r="K269" i="25"/>
  <c r="C295" i="25"/>
  <c r="C296" i="25"/>
  <c r="C130" i="26"/>
  <c r="C83" i="26"/>
  <c r="C76" i="27"/>
  <c r="C187" i="26"/>
  <c r="C213" i="23"/>
  <c r="J204" i="23"/>
  <c r="I20" i="24"/>
  <c r="H174" i="24"/>
  <c r="H173" i="24" s="1"/>
  <c r="N187" i="24"/>
  <c r="D187" i="25"/>
  <c r="C199" i="25"/>
  <c r="C203" i="25"/>
  <c r="D259" i="25"/>
  <c r="C279" i="25"/>
  <c r="L286" i="27"/>
  <c r="O51" i="27"/>
  <c r="O50" i="27" s="1"/>
  <c r="C83" i="27"/>
  <c r="E50" i="27"/>
  <c r="E287" i="27"/>
  <c r="G76" i="23"/>
  <c r="J83" i="23"/>
  <c r="J174" i="23"/>
  <c r="J173" i="23" s="1"/>
  <c r="J187" i="23"/>
  <c r="D195" i="23"/>
  <c r="H204" i="23"/>
  <c r="C235" i="23"/>
  <c r="L31" i="24"/>
  <c r="C31" i="24" s="1"/>
  <c r="O187" i="24"/>
  <c r="H130" i="25"/>
  <c r="C294" i="23"/>
  <c r="C215" i="24"/>
  <c r="O286" i="26"/>
  <c r="N50" i="26"/>
  <c r="N287" i="26"/>
  <c r="C59" i="24"/>
  <c r="C118" i="24"/>
  <c r="O122" i="24"/>
  <c r="C155" i="24"/>
  <c r="C157" i="24"/>
  <c r="C158" i="24"/>
  <c r="C182" i="24"/>
  <c r="C211" i="24"/>
  <c r="C214" i="24"/>
  <c r="D259" i="24"/>
  <c r="C268" i="24"/>
  <c r="C271" i="24"/>
  <c r="C272" i="24"/>
  <c r="K269" i="24"/>
  <c r="C273" i="24"/>
  <c r="D54" i="24"/>
  <c r="C91" i="24"/>
  <c r="C94" i="24"/>
  <c r="C134" i="24"/>
  <c r="G173" i="24"/>
  <c r="L187" i="24"/>
  <c r="N231" i="24"/>
  <c r="M289" i="24"/>
  <c r="M288" i="24" s="1"/>
  <c r="C42" i="24"/>
  <c r="J54" i="24"/>
  <c r="J83" i="24"/>
  <c r="C86" i="24"/>
  <c r="K130" i="24"/>
  <c r="C147" i="24"/>
  <c r="N174" i="24"/>
  <c r="N173" i="24" s="1"/>
  <c r="J187" i="24"/>
  <c r="M204" i="24"/>
  <c r="C239" i="24"/>
  <c r="N259" i="24"/>
  <c r="C275" i="24"/>
  <c r="C291" i="24"/>
  <c r="C295" i="24"/>
  <c r="H53" i="23"/>
  <c r="I205" i="23"/>
  <c r="D288" i="23"/>
  <c r="C65" i="23"/>
  <c r="C72" i="23"/>
  <c r="C73" i="23"/>
  <c r="C88" i="23"/>
  <c r="D83" i="23"/>
  <c r="C158" i="23"/>
  <c r="C202" i="23"/>
  <c r="C226" i="23"/>
  <c r="G231" i="23"/>
  <c r="G230" i="23" s="1"/>
  <c r="C279" i="23"/>
  <c r="C280" i="23"/>
  <c r="I116" i="23"/>
  <c r="C168" i="23"/>
  <c r="C181" i="23"/>
  <c r="C183" i="23"/>
  <c r="E187" i="23"/>
  <c r="C275" i="23"/>
  <c r="D20" i="23"/>
  <c r="C159" i="23"/>
  <c r="C162" i="23"/>
  <c r="F187" i="23"/>
  <c r="C211" i="23"/>
  <c r="C222" i="23"/>
  <c r="C224" i="23"/>
  <c r="C225" i="23"/>
  <c r="C258" i="23"/>
  <c r="C266" i="23"/>
  <c r="C57" i="25"/>
  <c r="C70" i="25"/>
  <c r="E83" i="25"/>
  <c r="C140" i="25"/>
  <c r="F198" i="25"/>
  <c r="L270" i="25"/>
  <c r="C90" i="25"/>
  <c r="C94" i="25"/>
  <c r="C97" i="25"/>
  <c r="C147" i="25"/>
  <c r="C148" i="25"/>
  <c r="C150" i="25"/>
  <c r="G187" i="25"/>
  <c r="C223" i="25"/>
  <c r="C226" i="25"/>
  <c r="C271" i="25"/>
  <c r="O69" i="25"/>
  <c r="O67" i="25" s="1"/>
  <c r="C85" i="25"/>
  <c r="C110" i="25"/>
  <c r="C239" i="25"/>
  <c r="C297" i="25"/>
  <c r="C263" i="25"/>
  <c r="E259" i="25"/>
  <c r="C267" i="25"/>
  <c r="H83" i="23"/>
  <c r="L103" i="23"/>
  <c r="O131" i="23"/>
  <c r="C214" i="23"/>
  <c r="C250" i="23"/>
  <c r="L252" i="23"/>
  <c r="L251" i="23" s="1"/>
  <c r="C262" i="23"/>
  <c r="E76" i="24"/>
  <c r="L84" i="24"/>
  <c r="C102" i="24"/>
  <c r="C203" i="24"/>
  <c r="G20" i="25"/>
  <c r="M20" i="25"/>
  <c r="C62" i="25"/>
  <c r="M76" i="25"/>
  <c r="C111" i="25"/>
  <c r="C207" i="25"/>
  <c r="D204" i="25"/>
  <c r="I235" i="25"/>
  <c r="C247" i="25"/>
  <c r="C262" i="25"/>
  <c r="O260" i="25"/>
  <c r="O264" i="25"/>
  <c r="M270" i="25"/>
  <c r="M269" i="25" s="1"/>
  <c r="C278" i="25"/>
  <c r="O276" i="25"/>
  <c r="E20" i="23"/>
  <c r="M20" i="23"/>
  <c r="C62" i="23"/>
  <c r="C70" i="23"/>
  <c r="C86" i="23"/>
  <c r="C98" i="23"/>
  <c r="C119" i="23"/>
  <c r="C139" i="23"/>
  <c r="C156" i="23"/>
  <c r="C157" i="23"/>
  <c r="O151" i="23"/>
  <c r="N187" i="23"/>
  <c r="C207" i="23"/>
  <c r="C210" i="23"/>
  <c r="C291" i="23"/>
  <c r="C128" i="24"/>
  <c r="O131" i="24"/>
  <c r="C219" i="24"/>
  <c r="C220" i="24"/>
  <c r="C224" i="24"/>
  <c r="C255" i="24"/>
  <c r="C256" i="24"/>
  <c r="O264" i="24"/>
  <c r="M270" i="24"/>
  <c r="E269" i="24"/>
  <c r="E20" i="25"/>
  <c r="L33" i="25"/>
  <c r="C33" i="25" s="1"/>
  <c r="C44" i="25"/>
  <c r="D54" i="25"/>
  <c r="D53" i="25" s="1"/>
  <c r="C105" i="25"/>
  <c r="C106" i="25"/>
  <c r="N174" i="25"/>
  <c r="N173" i="25" s="1"/>
  <c r="E187" i="25"/>
  <c r="C219" i="25"/>
  <c r="L238" i="25"/>
  <c r="C244" i="25"/>
  <c r="C255" i="25"/>
  <c r="C257" i="25"/>
  <c r="K259" i="25"/>
  <c r="C24" i="23"/>
  <c r="C100" i="23"/>
  <c r="C108" i="23"/>
  <c r="C110" i="23"/>
  <c r="C115" i="23"/>
  <c r="C135" i="23"/>
  <c r="C154" i="23"/>
  <c r="C172" i="23"/>
  <c r="C177" i="23"/>
  <c r="L246" i="23"/>
  <c r="C254" i="23"/>
  <c r="N259" i="23"/>
  <c r="M288" i="23"/>
  <c r="C23" i="24"/>
  <c r="C24" i="24"/>
  <c r="L54" i="24"/>
  <c r="O67" i="24"/>
  <c r="O53" i="24" s="1"/>
  <c r="C107" i="24"/>
  <c r="H130" i="24"/>
  <c r="O151" i="24"/>
  <c r="C163" i="24"/>
  <c r="C171" i="24"/>
  <c r="G231" i="24"/>
  <c r="C274" i="24"/>
  <c r="H270" i="24"/>
  <c r="H269" i="24" s="1"/>
  <c r="C32" i="25"/>
  <c r="L31" i="25"/>
  <c r="C82" i="25"/>
  <c r="N83" i="25"/>
  <c r="C117" i="25"/>
  <c r="C143" i="25"/>
  <c r="C155" i="25"/>
  <c r="C172" i="25"/>
  <c r="K187" i="25"/>
  <c r="L269" i="25"/>
  <c r="M76" i="23"/>
  <c r="I76" i="23"/>
  <c r="C96" i="23"/>
  <c r="C118" i="23"/>
  <c r="G130" i="23"/>
  <c r="M130" i="23"/>
  <c r="C138" i="23"/>
  <c r="C143" i="23"/>
  <c r="C167" i="23"/>
  <c r="O166" i="23"/>
  <c r="O165" i="23" s="1"/>
  <c r="E174" i="23"/>
  <c r="E173" i="23" s="1"/>
  <c r="C218" i="23"/>
  <c r="L276" i="23"/>
  <c r="L270" i="23" s="1"/>
  <c r="L269" i="23" s="1"/>
  <c r="E20" i="24"/>
  <c r="H54" i="24"/>
  <c r="H53" i="24" s="1"/>
  <c r="C79" i="24"/>
  <c r="C114" i="24"/>
  <c r="O179" i="24"/>
  <c r="C223" i="24"/>
  <c r="K231" i="24"/>
  <c r="K230" i="24" s="1"/>
  <c r="C284" i="24"/>
  <c r="C24" i="25"/>
  <c r="C66" i="25"/>
  <c r="L76" i="25"/>
  <c r="N130" i="25"/>
  <c r="C159" i="25"/>
  <c r="C169" i="25"/>
  <c r="L187" i="25"/>
  <c r="C229" i="25"/>
  <c r="C243" i="25"/>
  <c r="N231" i="25"/>
  <c r="O252" i="25"/>
  <c r="O251" i="25" s="1"/>
  <c r="G259" i="25"/>
  <c r="C275" i="25"/>
  <c r="D270" i="25"/>
  <c r="D269" i="25" s="1"/>
  <c r="C291" i="25"/>
  <c r="C292" i="25"/>
  <c r="O51" i="26"/>
  <c r="I75" i="26"/>
  <c r="L287" i="27"/>
  <c r="C26" i="27"/>
  <c r="L20" i="27"/>
  <c r="C24" i="26"/>
  <c r="F20" i="26"/>
  <c r="C20" i="26" s="1"/>
  <c r="F75" i="27"/>
  <c r="C75" i="27" s="1"/>
  <c r="C173" i="27"/>
  <c r="H287" i="26"/>
  <c r="H50" i="26"/>
  <c r="C174" i="26"/>
  <c r="F173" i="26"/>
  <c r="C173" i="26" s="1"/>
  <c r="C54" i="27"/>
  <c r="F53" i="27"/>
  <c r="C251" i="27"/>
  <c r="F230" i="27"/>
  <c r="F194" i="27" s="1"/>
  <c r="C270" i="27"/>
  <c r="F269" i="27"/>
  <c r="F24" i="27"/>
  <c r="D20" i="27"/>
  <c r="C231" i="26"/>
  <c r="C53" i="26"/>
  <c r="F75" i="26"/>
  <c r="C75" i="26" s="1"/>
  <c r="L286" i="26"/>
  <c r="G287" i="26"/>
  <c r="G50" i="26"/>
  <c r="F195" i="26"/>
  <c r="C196" i="26"/>
  <c r="F269" i="26"/>
  <c r="C270" i="26"/>
  <c r="C289" i="27"/>
  <c r="F288" i="27"/>
  <c r="C288" i="27" s="1"/>
  <c r="C195" i="27"/>
  <c r="L194" i="26"/>
  <c r="L51" i="26" s="1"/>
  <c r="I230" i="27"/>
  <c r="C231" i="27"/>
  <c r="D287" i="27"/>
  <c r="L21" i="25"/>
  <c r="L289" i="25" s="1"/>
  <c r="C22" i="25"/>
  <c r="L116" i="25"/>
  <c r="C46" i="25"/>
  <c r="O45" i="25"/>
  <c r="C45" i="25" s="1"/>
  <c r="J54" i="25"/>
  <c r="J53" i="25" s="1"/>
  <c r="J83" i="25"/>
  <c r="C139" i="25"/>
  <c r="F136" i="25"/>
  <c r="I166" i="25"/>
  <c r="I165" i="25" s="1"/>
  <c r="C167" i="25"/>
  <c r="L122" i="25"/>
  <c r="C78" i="25"/>
  <c r="C127" i="25"/>
  <c r="C163" i="25"/>
  <c r="C74" i="25"/>
  <c r="L69" i="25"/>
  <c r="D130" i="25"/>
  <c r="M187" i="25"/>
  <c r="M195" i="25"/>
  <c r="I290" i="25"/>
  <c r="I288" i="25" s="1"/>
  <c r="C61" i="25"/>
  <c r="C73" i="25"/>
  <c r="M83" i="25"/>
  <c r="C93" i="25"/>
  <c r="K83" i="25"/>
  <c r="C102" i="25"/>
  <c r="O103" i="25"/>
  <c r="C115" i="25"/>
  <c r="E130" i="25"/>
  <c r="K130" i="25"/>
  <c r="C133" i="25"/>
  <c r="O141" i="25"/>
  <c r="C149" i="25"/>
  <c r="C154" i="25"/>
  <c r="C162" i="25"/>
  <c r="N75" i="25"/>
  <c r="L166" i="25"/>
  <c r="L165" i="25" s="1"/>
  <c r="L179" i="25"/>
  <c r="L174" i="25" s="1"/>
  <c r="L173" i="25" s="1"/>
  <c r="C202" i="25"/>
  <c r="I205" i="25"/>
  <c r="N204" i="25"/>
  <c r="C248" i="25"/>
  <c r="I246" i="25"/>
  <c r="I260" i="25"/>
  <c r="C273" i="25"/>
  <c r="C274" i="25"/>
  <c r="I276" i="25"/>
  <c r="O198" i="25"/>
  <c r="O196" i="25" s="1"/>
  <c r="G288" i="25"/>
  <c r="C23" i="25"/>
  <c r="M53" i="25"/>
  <c r="G54" i="25"/>
  <c r="G53" i="25" s="1"/>
  <c r="C65" i="25"/>
  <c r="H76" i="25"/>
  <c r="C91" i="25"/>
  <c r="G83" i="25"/>
  <c r="C99" i="25"/>
  <c r="C109" i="25"/>
  <c r="L112" i="25"/>
  <c r="C126" i="25"/>
  <c r="G130" i="25"/>
  <c r="L131" i="25"/>
  <c r="L144" i="25"/>
  <c r="C156" i="25"/>
  <c r="C158" i="25"/>
  <c r="C164" i="25"/>
  <c r="D173" i="25"/>
  <c r="C186" i="25"/>
  <c r="C201" i="25"/>
  <c r="E195" i="25"/>
  <c r="C212" i="25"/>
  <c r="C218" i="25"/>
  <c r="C224" i="25"/>
  <c r="C227" i="25"/>
  <c r="C232" i="25"/>
  <c r="M231" i="25"/>
  <c r="M230" i="25" s="1"/>
  <c r="C253" i="25"/>
  <c r="C266" i="25"/>
  <c r="H269" i="25"/>
  <c r="O270" i="25"/>
  <c r="O269" i="25" s="1"/>
  <c r="C284" i="25"/>
  <c r="C285" i="25"/>
  <c r="L290" i="25"/>
  <c r="D289" i="25"/>
  <c r="D288" i="25" s="1"/>
  <c r="H289" i="25"/>
  <c r="H288" i="25" s="1"/>
  <c r="M288" i="25"/>
  <c r="F43" i="25"/>
  <c r="C43" i="25" s="1"/>
  <c r="O55" i="25"/>
  <c r="O54" i="25" s="1"/>
  <c r="O53" i="25" s="1"/>
  <c r="L58" i="25"/>
  <c r="L54" i="25" s="1"/>
  <c r="C63" i="25"/>
  <c r="D76" i="25"/>
  <c r="F80" i="25"/>
  <c r="F76" i="25" s="1"/>
  <c r="C107" i="25"/>
  <c r="C119" i="25"/>
  <c r="C121" i="25"/>
  <c r="C123" i="25"/>
  <c r="C125" i="25"/>
  <c r="C138" i="25"/>
  <c r="L141" i="25"/>
  <c r="J130" i="25"/>
  <c r="C146" i="25"/>
  <c r="L151" i="25"/>
  <c r="C157" i="25"/>
  <c r="H173" i="25"/>
  <c r="E174" i="25"/>
  <c r="E173" i="25" s="1"/>
  <c r="C178" i="25"/>
  <c r="F179" i="25"/>
  <c r="F174" i="25" s="1"/>
  <c r="C182" i="25"/>
  <c r="O179" i="25"/>
  <c r="O174" i="25" s="1"/>
  <c r="O173" i="25" s="1"/>
  <c r="C190" i="25"/>
  <c r="O187" i="25"/>
  <c r="D195" i="25"/>
  <c r="H195" i="25"/>
  <c r="L198" i="25"/>
  <c r="L196" i="25" s="1"/>
  <c r="C209" i="25"/>
  <c r="C210" i="25"/>
  <c r="C221" i="25"/>
  <c r="C222" i="25"/>
  <c r="G204" i="25"/>
  <c r="G195" i="25" s="1"/>
  <c r="K204" i="25"/>
  <c r="K195" i="25" s="1"/>
  <c r="C228" i="25"/>
  <c r="E231" i="25"/>
  <c r="K231" i="25"/>
  <c r="K230" i="25" s="1"/>
  <c r="C237" i="25"/>
  <c r="D231" i="25"/>
  <c r="D230" i="25" s="1"/>
  <c r="C240" i="25"/>
  <c r="C245" i="25"/>
  <c r="I252" i="25"/>
  <c r="C258" i="25"/>
  <c r="J259" i="25"/>
  <c r="J230" i="25" s="1"/>
  <c r="I264" i="25"/>
  <c r="J269" i="25"/>
  <c r="N269" i="25"/>
  <c r="I283" i="25"/>
  <c r="O289" i="25"/>
  <c r="O288" i="25" s="1"/>
  <c r="K20" i="25"/>
  <c r="I289" i="25"/>
  <c r="I20" i="25"/>
  <c r="J20" i="25"/>
  <c r="N20" i="25"/>
  <c r="F41" i="25"/>
  <c r="C41" i="25" s="1"/>
  <c r="F55" i="25"/>
  <c r="C56" i="25"/>
  <c r="F58" i="25"/>
  <c r="C60" i="25"/>
  <c r="L67" i="25"/>
  <c r="C81" i="25"/>
  <c r="O80" i="25"/>
  <c r="O76" i="25" s="1"/>
  <c r="D83" i="25"/>
  <c r="H83" i="25"/>
  <c r="H75" i="25" s="1"/>
  <c r="C86" i="25"/>
  <c r="L84" i="25"/>
  <c r="C96" i="25"/>
  <c r="F95" i="25"/>
  <c r="O95" i="25"/>
  <c r="C104" i="25"/>
  <c r="F103" i="25"/>
  <c r="C79" i="25"/>
  <c r="I77" i="25"/>
  <c r="C87" i="25"/>
  <c r="I84" i="25"/>
  <c r="C84" i="25" s="1"/>
  <c r="C181" i="25"/>
  <c r="I179" i="25"/>
  <c r="L27" i="25"/>
  <c r="I58" i="25"/>
  <c r="I54" i="25" s="1"/>
  <c r="C59" i="25"/>
  <c r="G75" i="25"/>
  <c r="I95" i="25"/>
  <c r="I103" i="25"/>
  <c r="F131" i="25"/>
  <c r="C132" i="25"/>
  <c r="I136" i="25"/>
  <c r="C137" i="25"/>
  <c r="I144" i="25"/>
  <c r="C145" i="25"/>
  <c r="C71" i="25"/>
  <c r="I69" i="25"/>
  <c r="I67" i="25" s="1"/>
  <c r="C113" i="25"/>
  <c r="C298" i="25"/>
  <c r="D20" i="25"/>
  <c r="H20" i="25"/>
  <c r="C31" i="25"/>
  <c r="L36" i="25"/>
  <c r="C36" i="25" s="1"/>
  <c r="C64" i="25"/>
  <c r="C68" i="25"/>
  <c r="F69" i="25"/>
  <c r="C72" i="25"/>
  <c r="C88" i="25"/>
  <c r="F89" i="25"/>
  <c r="C101" i="25"/>
  <c r="I128" i="25"/>
  <c r="C128" i="25" s="1"/>
  <c r="C129" i="25"/>
  <c r="C236" i="25"/>
  <c r="L235" i="25"/>
  <c r="C242" i="25"/>
  <c r="F238" i="25"/>
  <c r="L264" i="25"/>
  <c r="L259" i="25" s="1"/>
  <c r="C268" i="25"/>
  <c r="C92" i="25"/>
  <c r="L95" i="25"/>
  <c r="C114" i="25"/>
  <c r="C118" i="25"/>
  <c r="F122" i="25"/>
  <c r="O122" i="25"/>
  <c r="M130" i="25"/>
  <c r="C142" i="25"/>
  <c r="F141" i="25"/>
  <c r="K174" i="25"/>
  <c r="K173" i="25" s="1"/>
  <c r="J187" i="25"/>
  <c r="N187" i="25"/>
  <c r="I196" i="25"/>
  <c r="C197" i="25"/>
  <c r="C254" i="25"/>
  <c r="F252" i="25"/>
  <c r="C100" i="25"/>
  <c r="L103" i="25"/>
  <c r="I112" i="25"/>
  <c r="I116" i="25"/>
  <c r="C116" i="25" s="1"/>
  <c r="C120" i="25"/>
  <c r="C124" i="25"/>
  <c r="I131" i="25"/>
  <c r="O136" i="25"/>
  <c r="O144" i="25"/>
  <c r="F151" i="25"/>
  <c r="C168" i="25"/>
  <c r="C170" i="25"/>
  <c r="F166" i="25"/>
  <c r="G174" i="25"/>
  <c r="G173" i="25" s="1"/>
  <c r="C177" i="25"/>
  <c r="I175" i="25"/>
  <c r="C184" i="25"/>
  <c r="C108" i="25"/>
  <c r="I122" i="25"/>
  <c r="C153" i="25"/>
  <c r="I151" i="25"/>
  <c r="I160" i="25"/>
  <c r="C160" i="25" s="1"/>
  <c r="C161" i="25"/>
  <c r="L205" i="25"/>
  <c r="C208" i="25"/>
  <c r="L216" i="25"/>
  <c r="C220" i="25"/>
  <c r="C152" i="25"/>
  <c r="C176" i="25"/>
  <c r="C180" i="25"/>
  <c r="C185" i="25"/>
  <c r="F188" i="25"/>
  <c r="F191" i="25"/>
  <c r="F196" i="25"/>
  <c r="C206" i="25"/>
  <c r="F205" i="25"/>
  <c r="O205" i="25"/>
  <c r="O216" i="25"/>
  <c r="H231" i="25"/>
  <c r="H230" i="25" s="1"/>
  <c r="C241" i="25"/>
  <c r="I238" i="25"/>
  <c r="I231" i="25" s="1"/>
  <c r="I251" i="25"/>
  <c r="C265" i="25"/>
  <c r="F272" i="25"/>
  <c r="C276" i="25"/>
  <c r="C277" i="25"/>
  <c r="C282" i="25"/>
  <c r="F281" i="25"/>
  <c r="C281" i="25" s="1"/>
  <c r="C283" i="25"/>
  <c r="I192" i="25"/>
  <c r="I191" i="25" s="1"/>
  <c r="C193" i="25"/>
  <c r="N195" i="25"/>
  <c r="C200" i="25"/>
  <c r="I216" i="25"/>
  <c r="C217" i="25"/>
  <c r="N259" i="25"/>
  <c r="N230" i="25" s="1"/>
  <c r="C280" i="25"/>
  <c r="I188" i="25"/>
  <c r="C189" i="25"/>
  <c r="J195" i="25"/>
  <c r="M194" i="25"/>
  <c r="C213" i="25"/>
  <c r="C225" i="25"/>
  <c r="G230" i="25"/>
  <c r="G194" i="25" s="1"/>
  <c r="C234" i="25"/>
  <c r="F233" i="25"/>
  <c r="O238" i="25"/>
  <c r="O231" i="25" s="1"/>
  <c r="C249" i="25"/>
  <c r="C250" i="25"/>
  <c r="F246" i="25"/>
  <c r="L252" i="25"/>
  <c r="L251" i="25" s="1"/>
  <c r="C256" i="25"/>
  <c r="F259" i="25"/>
  <c r="C260" i="25"/>
  <c r="C261" i="25"/>
  <c r="I270" i="25"/>
  <c r="I269" i="25" s="1"/>
  <c r="C293" i="25"/>
  <c r="C294" i="25"/>
  <c r="F290" i="25"/>
  <c r="J53" i="24"/>
  <c r="O141" i="24"/>
  <c r="M187" i="24"/>
  <c r="F198" i="24"/>
  <c r="C199" i="24"/>
  <c r="C248" i="24"/>
  <c r="L246" i="24"/>
  <c r="J26" i="24"/>
  <c r="C56" i="24"/>
  <c r="C57" i="24"/>
  <c r="C62" i="24"/>
  <c r="C66" i="24"/>
  <c r="C74" i="24"/>
  <c r="C98" i="24"/>
  <c r="C100" i="24"/>
  <c r="C101" i="24"/>
  <c r="I116" i="24"/>
  <c r="C133" i="24"/>
  <c r="G130" i="24"/>
  <c r="M130" i="24"/>
  <c r="C139" i="24"/>
  <c r="C162" i="24"/>
  <c r="C170" i="24"/>
  <c r="C201" i="24"/>
  <c r="N204" i="24"/>
  <c r="C228" i="24"/>
  <c r="J231" i="24"/>
  <c r="C244" i="24"/>
  <c r="C22" i="24"/>
  <c r="F21" i="24"/>
  <c r="F289" i="24" s="1"/>
  <c r="C44" i="24"/>
  <c r="F43" i="24"/>
  <c r="C43" i="24" s="1"/>
  <c r="D53" i="24"/>
  <c r="K83" i="24"/>
  <c r="K75" i="24" s="1"/>
  <c r="C106" i="24"/>
  <c r="C110" i="24"/>
  <c r="F103" i="24"/>
  <c r="C207" i="24"/>
  <c r="C279" i="24"/>
  <c r="F276" i="24"/>
  <c r="H289" i="24"/>
  <c r="H288" i="24" s="1"/>
  <c r="H20" i="24"/>
  <c r="J76" i="24"/>
  <c r="C82" i="24"/>
  <c r="D83" i="24"/>
  <c r="D75" i="24" s="1"/>
  <c r="D52" i="24" s="1"/>
  <c r="N83" i="24"/>
  <c r="O84" i="24"/>
  <c r="L89" i="24"/>
  <c r="C92" i="24"/>
  <c r="C93" i="24"/>
  <c r="G83" i="24"/>
  <c r="G75" i="24" s="1"/>
  <c r="C146" i="24"/>
  <c r="C156" i="24"/>
  <c r="E174" i="24"/>
  <c r="E173" i="24" s="1"/>
  <c r="C178" i="24"/>
  <c r="M173" i="24"/>
  <c r="C189" i="24"/>
  <c r="F188" i="24"/>
  <c r="C188" i="24" s="1"/>
  <c r="C190" i="24"/>
  <c r="D187" i="24"/>
  <c r="K187" i="24"/>
  <c r="K52" i="24" s="1"/>
  <c r="I205" i="24"/>
  <c r="C218" i="24"/>
  <c r="C254" i="24"/>
  <c r="D269" i="24"/>
  <c r="O270" i="24"/>
  <c r="O269" i="24" s="1"/>
  <c r="M269" i="24"/>
  <c r="C292" i="24"/>
  <c r="E289" i="24"/>
  <c r="E288" i="24" s="1"/>
  <c r="J289" i="24"/>
  <c r="J288" i="24" s="1"/>
  <c r="N289" i="24"/>
  <c r="N288" i="24" s="1"/>
  <c r="M54" i="24"/>
  <c r="M53" i="24" s="1"/>
  <c r="C63" i="24"/>
  <c r="I69" i="24"/>
  <c r="H76" i="24"/>
  <c r="C81" i="24"/>
  <c r="C88" i="24"/>
  <c r="C99" i="24"/>
  <c r="C105" i="24"/>
  <c r="C111" i="24"/>
  <c r="E130" i="24"/>
  <c r="C137" i="24"/>
  <c r="O136" i="24"/>
  <c r="C145" i="24"/>
  <c r="O144" i="24"/>
  <c r="C161" i="24"/>
  <c r="O160" i="24"/>
  <c r="O184" i="24"/>
  <c r="E187" i="24"/>
  <c r="H187" i="24"/>
  <c r="C200" i="24"/>
  <c r="C206" i="24"/>
  <c r="C212" i="24"/>
  <c r="C221" i="24"/>
  <c r="O216" i="24"/>
  <c r="G204" i="24"/>
  <c r="G195" i="24" s="1"/>
  <c r="I235" i="24"/>
  <c r="C243" i="24"/>
  <c r="H231" i="24"/>
  <c r="H230" i="24" s="1"/>
  <c r="C249" i="24"/>
  <c r="C250" i="24"/>
  <c r="N270" i="24"/>
  <c r="N269" i="24" s="1"/>
  <c r="C285" i="24"/>
  <c r="C296" i="24"/>
  <c r="C253" i="24"/>
  <c r="G270" i="24"/>
  <c r="G269" i="24" s="1"/>
  <c r="L290" i="24"/>
  <c r="L33" i="24"/>
  <c r="C33" i="24" s="1"/>
  <c r="L36" i="24"/>
  <c r="C36" i="24" s="1"/>
  <c r="O45" i="24"/>
  <c r="C45" i="24" s="1"/>
  <c r="N54" i="24"/>
  <c r="G54" i="24"/>
  <c r="G53" i="24" s="1"/>
  <c r="C60" i="24"/>
  <c r="C71" i="24"/>
  <c r="D76" i="24"/>
  <c r="M76" i="24"/>
  <c r="M75" i="24" s="1"/>
  <c r="I80" i="24"/>
  <c r="I76" i="24" s="1"/>
  <c r="H83" i="24"/>
  <c r="M83" i="24"/>
  <c r="C97" i="24"/>
  <c r="C109" i="24"/>
  <c r="C120" i="24"/>
  <c r="C121" i="24"/>
  <c r="C127" i="24"/>
  <c r="C135" i="24"/>
  <c r="I136" i="24"/>
  <c r="I144" i="24"/>
  <c r="C150" i="24"/>
  <c r="C154" i="24"/>
  <c r="C159" i="24"/>
  <c r="I160" i="24"/>
  <c r="C160" i="24" s="1"/>
  <c r="C172" i="24"/>
  <c r="J174" i="24"/>
  <c r="J173" i="24" s="1"/>
  <c r="O174" i="24"/>
  <c r="L179" i="24"/>
  <c r="L174" i="24" s="1"/>
  <c r="L173" i="24" s="1"/>
  <c r="C186" i="24"/>
  <c r="O196" i="24"/>
  <c r="E204" i="24"/>
  <c r="E195" i="24" s="1"/>
  <c r="C209" i="24"/>
  <c r="C226" i="24"/>
  <c r="D204" i="24"/>
  <c r="D195" i="24" s="1"/>
  <c r="H204" i="24"/>
  <c r="H195" i="24" s="1"/>
  <c r="H194" i="24" s="1"/>
  <c r="C229" i="24"/>
  <c r="C234" i="24"/>
  <c r="I238" i="24"/>
  <c r="C245" i="24"/>
  <c r="D231" i="24"/>
  <c r="J259" i="24"/>
  <c r="C278" i="24"/>
  <c r="I283" i="24"/>
  <c r="I289" i="24" s="1"/>
  <c r="I288" i="24" s="1"/>
  <c r="F290" i="24"/>
  <c r="F288" i="24" s="1"/>
  <c r="C294" i="24"/>
  <c r="O289" i="24"/>
  <c r="O288" i="24" s="1"/>
  <c r="G289" i="24"/>
  <c r="G288" i="24" s="1"/>
  <c r="G20" i="24"/>
  <c r="I67" i="24"/>
  <c r="C123" i="24"/>
  <c r="L122" i="24"/>
  <c r="C298" i="24"/>
  <c r="C61" i="24"/>
  <c r="F58" i="24"/>
  <c r="F54" i="24" s="1"/>
  <c r="C113" i="24"/>
  <c r="F112" i="24"/>
  <c r="F131" i="24"/>
  <c r="D20" i="24"/>
  <c r="L27" i="24"/>
  <c r="C46" i="24"/>
  <c r="C55" i="24"/>
  <c r="I58" i="24"/>
  <c r="I54" i="24" s="1"/>
  <c r="L69" i="24"/>
  <c r="L67" i="24" s="1"/>
  <c r="L53" i="24" s="1"/>
  <c r="F69" i="24"/>
  <c r="F84" i="24"/>
  <c r="C85" i="24"/>
  <c r="O89" i="24"/>
  <c r="C104" i="24"/>
  <c r="O103" i="24"/>
  <c r="O116" i="24"/>
  <c r="L116" i="24"/>
  <c r="C119" i="24"/>
  <c r="C124" i="24"/>
  <c r="C125" i="24"/>
  <c r="F122" i="24"/>
  <c r="C267" i="24"/>
  <c r="F264" i="24"/>
  <c r="C264" i="24" s="1"/>
  <c r="L112" i="24"/>
  <c r="L83" i="24" s="1"/>
  <c r="C115" i="24"/>
  <c r="M20" i="24"/>
  <c r="K289" i="24"/>
  <c r="K288" i="24" s="1"/>
  <c r="K20" i="24"/>
  <c r="C37" i="24"/>
  <c r="N53" i="24"/>
  <c r="C64" i="24"/>
  <c r="C65" i="24"/>
  <c r="C68" i="24"/>
  <c r="C72" i="24"/>
  <c r="C73" i="24"/>
  <c r="C78" i="24"/>
  <c r="O77" i="24"/>
  <c r="F80" i="24"/>
  <c r="O80" i="24"/>
  <c r="F89" i="24"/>
  <c r="C89" i="24" s="1"/>
  <c r="C96" i="24"/>
  <c r="O95" i="24"/>
  <c r="C95" i="24" s="1"/>
  <c r="I103" i="24"/>
  <c r="C108" i="24"/>
  <c r="C117" i="24"/>
  <c r="F116" i="24"/>
  <c r="C143" i="24"/>
  <c r="L141" i="24"/>
  <c r="C141" i="24" s="1"/>
  <c r="C167" i="24"/>
  <c r="L166" i="24"/>
  <c r="L165" i="24" s="1"/>
  <c r="F191" i="24"/>
  <c r="C210" i="24"/>
  <c r="F205" i="24"/>
  <c r="C232" i="24"/>
  <c r="C233" i="24"/>
  <c r="F246" i="24"/>
  <c r="C247" i="24"/>
  <c r="I131" i="24"/>
  <c r="C132" i="24"/>
  <c r="I192" i="24"/>
  <c r="I191" i="24" s="1"/>
  <c r="C193" i="24"/>
  <c r="J195" i="24"/>
  <c r="I196" i="24"/>
  <c r="C197" i="24"/>
  <c r="C222" i="24"/>
  <c r="F216" i="24"/>
  <c r="L270" i="24"/>
  <c r="L269" i="24" s="1"/>
  <c r="C280" i="24"/>
  <c r="C281" i="24"/>
  <c r="C297" i="24"/>
  <c r="J20" i="24"/>
  <c r="N20" i="24"/>
  <c r="C129" i="24"/>
  <c r="N130" i="24"/>
  <c r="L131" i="24"/>
  <c r="L136" i="24"/>
  <c r="L144" i="24"/>
  <c r="C149" i="24"/>
  <c r="F151" i="24"/>
  <c r="C153" i="24"/>
  <c r="F166" i="24"/>
  <c r="C169" i="24"/>
  <c r="F175" i="24"/>
  <c r="C177" i="24"/>
  <c r="F179" i="24"/>
  <c r="C181" i="24"/>
  <c r="F184" i="24"/>
  <c r="C184" i="24" s="1"/>
  <c r="C185" i="24"/>
  <c r="K195" i="24"/>
  <c r="C202" i="24"/>
  <c r="F196" i="24"/>
  <c r="L216" i="24"/>
  <c r="G230" i="24"/>
  <c r="C236" i="24"/>
  <c r="L235" i="24"/>
  <c r="F251" i="24"/>
  <c r="O259" i="24"/>
  <c r="J270" i="24"/>
  <c r="J269" i="24" s="1"/>
  <c r="C290" i="24"/>
  <c r="J130" i="24"/>
  <c r="C140" i="24"/>
  <c r="C148" i="24"/>
  <c r="I151" i="24"/>
  <c r="C152" i="24"/>
  <c r="C164" i="24"/>
  <c r="C168" i="24"/>
  <c r="I166" i="24"/>
  <c r="I165" i="24" s="1"/>
  <c r="I175" i="24"/>
  <c r="C176" i="24"/>
  <c r="I179" i="24"/>
  <c r="C180" i="24"/>
  <c r="I187" i="24"/>
  <c r="M195" i="24"/>
  <c r="C240" i="24"/>
  <c r="L238" i="24"/>
  <c r="C263" i="24"/>
  <c r="F260" i="24"/>
  <c r="N195" i="24"/>
  <c r="O205" i="24"/>
  <c r="L205" i="24"/>
  <c r="C213" i="24"/>
  <c r="C217" i="24"/>
  <c r="C225" i="24"/>
  <c r="F238" i="24"/>
  <c r="I251" i="24"/>
  <c r="F270" i="24"/>
  <c r="I276" i="24"/>
  <c r="I270" i="24" s="1"/>
  <c r="I269" i="24" s="1"/>
  <c r="C277" i="24"/>
  <c r="L198" i="24"/>
  <c r="L196" i="24" s="1"/>
  <c r="C208" i="24"/>
  <c r="I216" i="24"/>
  <c r="I204" i="24" s="1"/>
  <c r="L227" i="24"/>
  <c r="C227" i="24" s="1"/>
  <c r="E231" i="24"/>
  <c r="E230" i="24" s="1"/>
  <c r="I231" i="24"/>
  <c r="M231" i="24"/>
  <c r="M230" i="24" s="1"/>
  <c r="C237" i="24"/>
  <c r="C241" i="24"/>
  <c r="C242" i="24"/>
  <c r="O246" i="24"/>
  <c r="O231" i="24" s="1"/>
  <c r="O230" i="24" s="1"/>
  <c r="L252" i="24"/>
  <c r="L251" i="24" s="1"/>
  <c r="C257" i="24"/>
  <c r="C258" i="24"/>
  <c r="C261" i="24"/>
  <c r="C262" i="24"/>
  <c r="C265" i="24"/>
  <c r="C266" i="24"/>
  <c r="C282" i="24"/>
  <c r="L283" i="24"/>
  <c r="L289" i="24" s="1"/>
  <c r="C293" i="24"/>
  <c r="I174" i="23"/>
  <c r="C78" i="23"/>
  <c r="J26" i="23"/>
  <c r="C43" i="23"/>
  <c r="J53" i="23"/>
  <c r="J52" i="23" s="1"/>
  <c r="O55" i="23"/>
  <c r="N54" i="23"/>
  <c r="N53" i="23" s="1"/>
  <c r="O58" i="23"/>
  <c r="L69" i="23"/>
  <c r="L67" i="23" s="1"/>
  <c r="L53" i="23" s="1"/>
  <c r="N76" i="23"/>
  <c r="N83" i="23"/>
  <c r="C99" i="23"/>
  <c r="C107" i="23"/>
  <c r="C111" i="23"/>
  <c r="C117" i="23"/>
  <c r="C124" i="23"/>
  <c r="C137" i="23"/>
  <c r="C148" i="23"/>
  <c r="C169" i="23"/>
  <c r="K173" i="23"/>
  <c r="C185" i="23"/>
  <c r="L187" i="23"/>
  <c r="C193" i="23"/>
  <c r="L196" i="23"/>
  <c r="C203" i="23"/>
  <c r="M204" i="23"/>
  <c r="C209" i="23"/>
  <c r="C212" i="23"/>
  <c r="N204" i="23"/>
  <c r="N195" i="23" s="1"/>
  <c r="I216" i="23"/>
  <c r="I204" i="23" s="1"/>
  <c r="H231" i="23"/>
  <c r="C239" i="23"/>
  <c r="C243" i="23"/>
  <c r="C253" i="23"/>
  <c r="H259" i="23"/>
  <c r="G269" i="23"/>
  <c r="N270" i="23"/>
  <c r="N269" i="23" s="1"/>
  <c r="G54" i="23"/>
  <c r="G53" i="23" s="1"/>
  <c r="H20" i="23"/>
  <c r="K289" i="23"/>
  <c r="K288" i="23" s="1"/>
  <c r="C23" i="23"/>
  <c r="K26" i="23"/>
  <c r="C57" i="23"/>
  <c r="C61" i="23"/>
  <c r="C66" i="23"/>
  <c r="H76" i="23"/>
  <c r="H75" i="23" s="1"/>
  <c r="E76" i="23"/>
  <c r="C106" i="23"/>
  <c r="C109" i="23"/>
  <c r="C121" i="23"/>
  <c r="J130" i="23"/>
  <c r="D130" i="23"/>
  <c r="C147" i="23"/>
  <c r="C164" i="23"/>
  <c r="G173" i="23"/>
  <c r="J195" i="23"/>
  <c r="C223" i="23"/>
  <c r="M231" i="23"/>
  <c r="M230" i="23" s="1"/>
  <c r="O238" i="23"/>
  <c r="I251" i="23"/>
  <c r="C257" i="23"/>
  <c r="L264" i="23"/>
  <c r="E270" i="23"/>
  <c r="E269" i="23" s="1"/>
  <c r="C295" i="23"/>
  <c r="K54" i="23"/>
  <c r="K53" i="23" s="1"/>
  <c r="C64" i="23"/>
  <c r="C71" i="23"/>
  <c r="F84" i="23"/>
  <c r="C87" i="23"/>
  <c r="C91" i="23"/>
  <c r="C102" i="23"/>
  <c r="O112" i="23"/>
  <c r="O83" i="23" s="1"/>
  <c r="C120" i="23"/>
  <c r="C127" i="23"/>
  <c r="K130" i="23"/>
  <c r="C140" i="23"/>
  <c r="E130" i="23"/>
  <c r="F144" i="23"/>
  <c r="C145" i="23"/>
  <c r="F151" i="23"/>
  <c r="C155" i="23"/>
  <c r="C163" i="23"/>
  <c r="H195" i="23"/>
  <c r="C197" i="23"/>
  <c r="C201" i="23"/>
  <c r="C215" i="23"/>
  <c r="E204" i="23"/>
  <c r="E195" i="23" s="1"/>
  <c r="C221" i="23"/>
  <c r="C227" i="23"/>
  <c r="C228" i="23"/>
  <c r="C229" i="23"/>
  <c r="E231" i="23"/>
  <c r="K231" i="23"/>
  <c r="K230" i="23" s="1"/>
  <c r="C240" i="23"/>
  <c r="C245" i="23"/>
  <c r="E259" i="23"/>
  <c r="I260" i="23"/>
  <c r="C265" i="23"/>
  <c r="C271" i="23"/>
  <c r="H269" i="23"/>
  <c r="L290" i="23"/>
  <c r="C292" i="23"/>
  <c r="J289" i="23"/>
  <c r="J288" i="23" s="1"/>
  <c r="J20" i="23"/>
  <c r="I58" i="23"/>
  <c r="I54" i="23" s="1"/>
  <c r="C59" i="23"/>
  <c r="C92" i="23"/>
  <c r="I89" i="23"/>
  <c r="C114" i="23"/>
  <c r="F112" i="23"/>
  <c r="I122" i="23"/>
  <c r="C126" i="23"/>
  <c r="C134" i="23"/>
  <c r="F131" i="23"/>
  <c r="C171" i="23"/>
  <c r="F165" i="23"/>
  <c r="C298" i="23"/>
  <c r="F289" i="23"/>
  <c r="F20" i="23"/>
  <c r="J75" i="23"/>
  <c r="E83" i="23"/>
  <c r="I84" i="23"/>
  <c r="C129" i="23"/>
  <c r="F128" i="23"/>
  <c r="C128" i="23" s="1"/>
  <c r="I131" i="23"/>
  <c r="C132" i="23"/>
  <c r="C278" i="23"/>
  <c r="F276" i="23"/>
  <c r="K20" i="23"/>
  <c r="I21" i="23"/>
  <c r="C21" i="23" s="1"/>
  <c r="C22" i="23"/>
  <c r="L27" i="23"/>
  <c r="C32" i="23"/>
  <c r="L31" i="23"/>
  <c r="C31" i="23" s="1"/>
  <c r="L33" i="23"/>
  <c r="C33" i="23" s="1"/>
  <c r="O45" i="23"/>
  <c r="O20" i="23" s="1"/>
  <c r="E53" i="23"/>
  <c r="C63" i="23"/>
  <c r="C68" i="23"/>
  <c r="I69" i="23"/>
  <c r="I67" i="23" s="1"/>
  <c r="C79" i="23"/>
  <c r="L77" i="23"/>
  <c r="L76" i="23" s="1"/>
  <c r="C82" i="23"/>
  <c r="F80" i="23"/>
  <c r="C80" i="23" s="1"/>
  <c r="L89" i="23"/>
  <c r="L95" i="23"/>
  <c r="C97" i="23"/>
  <c r="F95" i="23"/>
  <c r="C142" i="23"/>
  <c r="F141" i="23"/>
  <c r="C160" i="23"/>
  <c r="F205" i="23"/>
  <c r="C206" i="23"/>
  <c r="C283" i="23"/>
  <c r="L36" i="23"/>
  <c r="C36" i="23" s="1"/>
  <c r="N289" i="23"/>
  <c r="N288" i="23" s="1"/>
  <c r="N20" i="23"/>
  <c r="L289" i="23"/>
  <c r="F55" i="23"/>
  <c r="C56" i="23"/>
  <c r="F58" i="23"/>
  <c r="C60" i="23"/>
  <c r="F69" i="23"/>
  <c r="C77" i="23"/>
  <c r="G83" i="23"/>
  <c r="C94" i="23"/>
  <c r="C101" i="23"/>
  <c r="F103" i="23"/>
  <c r="K83" i="23"/>
  <c r="F116" i="23"/>
  <c r="L122" i="23"/>
  <c r="N130" i="23"/>
  <c r="C152" i="23"/>
  <c r="L151" i="23"/>
  <c r="F179" i="23"/>
  <c r="C180" i="23"/>
  <c r="O231" i="23"/>
  <c r="C261" i="23"/>
  <c r="F260" i="23"/>
  <c r="F175" i="23"/>
  <c r="C176" i="23"/>
  <c r="C241" i="23"/>
  <c r="F238" i="23"/>
  <c r="C242" i="23"/>
  <c r="C85" i="23"/>
  <c r="C105" i="23"/>
  <c r="C161" i="23"/>
  <c r="L174" i="23"/>
  <c r="L173" i="23" s="1"/>
  <c r="C219" i="23"/>
  <c r="L216" i="23"/>
  <c r="L204" i="23" s="1"/>
  <c r="F122" i="23"/>
  <c r="C170" i="23"/>
  <c r="I166" i="23"/>
  <c r="H288" i="23"/>
  <c r="O69" i="23"/>
  <c r="O67" i="23" s="1"/>
  <c r="I95" i="23"/>
  <c r="C125" i="23"/>
  <c r="C153" i="23"/>
  <c r="H174" i="23"/>
  <c r="H173" i="23" s="1"/>
  <c r="F233" i="23"/>
  <c r="C234" i="23"/>
  <c r="C81" i="23"/>
  <c r="M83" i="23"/>
  <c r="C93" i="23"/>
  <c r="I103" i="23"/>
  <c r="C113" i="23"/>
  <c r="L116" i="23"/>
  <c r="C133" i="23"/>
  <c r="L136" i="23"/>
  <c r="C136" i="23" s="1"/>
  <c r="O141" i="23"/>
  <c r="O130" i="23" s="1"/>
  <c r="L144" i="23"/>
  <c r="I151" i="23"/>
  <c r="C151" i="23" s="1"/>
  <c r="D174" i="23"/>
  <c r="D173" i="23" s="1"/>
  <c r="M174" i="23"/>
  <c r="M173" i="23" s="1"/>
  <c r="C192" i="23"/>
  <c r="C191" i="23"/>
  <c r="C217" i="23"/>
  <c r="F216" i="23"/>
  <c r="F252" i="23"/>
  <c r="C255" i="23"/>
  <c r="L260" i="23"/>
  <c r="C263" i="23"/>
  <c r="F264" i="23"/>
  <c r="C267" i="23"/>
  <c r="C274" i="23"/>
  <c r="F272" i="23"/>
  <c r="F281" i="23"/>
  <c r="C281" i="23" s="1"/>
  <c r="C282" i="23"/>
  <c r="C178" i="23"/>
  <c r="C182" i="23"/>
  <c r="C186" i="23"/>
  <c r="I184" i="23"/>
  <c r="C184" i="23" s="1"/>
  <c r="C190" i="23"/>
  <c r="I188" i="23"/>
  <c r="I187" i="23" s="1"/>
  <c r="C200" i="23"/>
  <c r="F198" i="23"/>
  <c r="I259" i="23"/>
  <c r="M270" i="23"/>
  <c r="M269" i="23" s="1"/>
  <c r="L166" i="23"/>
  <c r="L165" i="23" s="1"/>
  <c r="O175" i="23"/>
  <c r="O179" i="23"/>
  <c r="K187" i="23"/>
  <c r="M195" i="23"/>
  <c r="I198" i="23"/>
  <c r="I196" i="23" s="1"/>
  <c r="C199" i="23"/>
  <c r="O205" i="23"/>
  <c r="N230" i="23"/>
  <c r="C236" i="23"/>
  <c r="C237" i="23"/>
  <c r="I270" i="23"/>
  <c r="I269" i="23" s="1"/>
  <c r="C293" i="23"/>
  <c r="F290" i="23"/>
  <c r="O196" i="23"/>
  <c r="C208" i="23"/>
  <c r="C220" i="23"/>
  <c r="J230" i="23"/>
  <c r="J194" i="23" s="1"/>
  <c r="C232" i="23"/>
  <c r="D231" i="23"/>
  <c r="D230" i="23" s="1"/>
  <c r="C244" i="23"/>
  <c r="C248" i="23"/>
  <c r="C249" i="23"/>
  <c r="F246" i="23"/>
  <c r="C256" i="23"/>
  <c r="C268" i="23"/>
  <c r="O276" i="23"/>
  <c r="O270" i="23" s="1"/>
  <c r="O269" i="23" s="1"/>
  <c r="I290" i="23"/>
  <c r="O288" i="23"/>
  <c r="G204" i="23"/>
  <c r="G195" i="23" s="1"/>
  <c r="K204" i="23"/>
  <c r="K195" i="23" s="1"/>
  <c r="K194" i="23" s="1"/>
  <c r="O216" i="23"/>
  <c r="I231" i="23"/>
  <c r="L238" i="23"/>
  <c r="O252" i="23"/>
  <c r="O251" i="23" s="1"/>
  <c r="O260" i="23"/>
  <c r="O264" i="23"/>
  <c r="C273" i="23"/>
  <c r="C277" i="23"/>
  <c r="C284" i="23"/>
  <c r="C285" i="23"/>
  <c r="C296" i="23"/>
  <c r="C297" i="23"/>
  <c r="L231" i="23" l="1"/>
  <c r="J286" i="23"/>
  <c r="K194" i="24"/>
  <c r="K51" i="24" s="1"/>
  <c r="C144" i="24"/>
  <c r="E230" i="25"/>
  <c r="E194" i="25" s="1"/>
  <c r="O287" i="27"/>
  <c r="D75" i="23"/>
  <c r="G75" i="23"/>
  <c r="G286" i="23" s="1"/>
  <c r="L288" i="23"/>
  <c r="D230" i="24"/>
  <c r="D194" i="24" s="1"/>
  <c r="D51" i="24" s="1"/>
  <c r="C246" i="25"/>
  <c r="C136" i="25"/>
  <c r="N52" i="25"/>
  <c r="C235" i="25"/>
  <c r="F52" i="26"/>
  <c r="C52" i="26" s="1"/>
  <c r="C246" i="23"/>
  <c r="D194" i="23"/>
  <c r="I83" i="24"/>
  <c r="C112" i="25"/>
  <c r="M75" i="25"/>
  <c r="M52" i="25" s="1"/>
  <c r="M51" i="25" s="1"/>
  <c r="O20" i="25"/>
  <c r="E75" i="25"/>
  <c r="C238" i="24"/>
  <c r="L204" i="24"/>
  <c r="L195" i="24" s="1"/>
  <c r="J75" i="24"/>
  <c r="J52" i="24" s="1"/>
  <c r="O130" i="24"/>
  <c r="E75" i="24"/>
  <c r="E286" i="24" s="1"/>
  <c r="M286" i="24"/>
  <c r="O20" i="24"/>
  <c r="D286" i="24"/>
  <c r="N230" i="24"/>
  <c r="N194" i="24" s="1"/>
  <c r="G52" i="24"/>
  <c r="M75" i="23"/>
  <c r="M52" i="23" s="1"/>
  <c r="L195" i="23"/>
  <c r="C187" i="23"/>
  <c r="L53" i="25"/>
  <c r="C290" i="25"/>
  <c r="C289" i="25"/>
  <c r="D75" i="25"/>
  <c r="H194" i="25"/>
  <c r="C141" i="25"/>
  <c r="O259" i="25"/>
  <c r="O230" i="25" s="1"/>
  <c r="K75" i="25"/>
  <c r="C84" i="23"/>
  <c r="C144" i="23"/>
  <c r="N75" i="23"/>
  <c r="N52" i="23" s="1"/>
  <c r="K286" i="24"/>
  <c r="C192" i="24"/>
  <c r="G286" i="25"/>
  <c r="C216" i="25"/>
  <c r="K194" i="25"/>
  <c r="D194" i="25"/>
  <c r="M52" i="24"/>
  <c r="J75" i="25"/>
  <c r="J286" i="25" s="1"/>
  <c r="I173" i="23"/>
  <c r="I259" i="25"/>
  <c r="C238" i="23"/>
  <c r="C58" i="23"/>
  <c r="E75" i="23"/>
  <c r="E52" i="23" s="1"/>
  <c r="C283" i="24"/>
  <c r="L231" i="24"/>
  <c r="L230" i="24" s="1"/>
  <c r="L130" i="24"/>
  <c r="L75" i="24" s="1"/>
  <c r="L52" i="24" s="1"/>
  <c r="I53" i="24"/>
  <c r="G286" i="24"/>
  <c r="C151" i="25"/>
  <c r="L288" i="25"/>
  <c r="L50" i="26"/>
  <c r="L287" i="26"/>
  <c r="C195" i="26"/>
  <c r="F194" i="26"/>
  <c r="C194" i="26" s="1"/>
  <c r="C230" i="27"/>
  <c r="I286" i="26"/>
  <c r="I52" i="26"/>
  <c r="I51" i="26" s="1"/>
  <c r="C24" i="27"/>
  <c r="F20" i="27"/>
  <c r="C20" i="27" s="1"/>
  <c r="O50" i="26"/>
  <c r="O287" i="26"/>
  <c r="I194" i="27"/>
  <c r="I51" i="27" s="1"/>
  <c r="I286" i="27"/>
  <c r="C269" i="26"/>
  <c r="F286" i="26"/>
  <c r="F51" i="26"/>
  <c r="C269" i="27"/>
  <c r="F286" i="27"/>
  <c r="C53" i="27"/>
  <c r="F52" i="27"/>
  <c r="E286" i="25"/>
  <c r="E52" i="25"/>
  <c r="E51" i="25" s="1"/>
  <c r="I204" i="25"/>
  <c r="I195" i="25" s="1"/>
  <c r="I230" i="25"/>
  <c r="C198" i="25"/>
  <c r="C144" i="25"/>
  <c r="C179" i="25"/>
  <c r="C21" i="25"/>
  <c r="J52" i="25"/>
  <c r="J194" i="25"/>
  <c r="N286" i="25"/>
  <c r="O130" i="25"/>
  <c r="K286" i="25"/>
  <c r="C80" i="25"/>
  <c r="C58" i="25"/>
  <c r="L130" i="25"/>
  <c r="L231" i="25"/>
  <c r="L230" i="25" s="1"/>
  <c r="G52" i="25"/>
  <c r="G51" i="25" s="1"/>
  <c r="H52" i="25"/>
  <c r="D286" i="25"/>
  <c r="D52" i="25"/>
  <c r="D51" i="25" s="1"/>
  <c r="C191" i="25"/>
  <c r="N194" i="25"/>
  <c r="N51" i="25" s="1"/>
  <c r="O204" i="25"/>
  <c r="O195" i="25" s="1"/>
  <c r="F187" i="25"/>
  <c r="C188" i="25"/>
  <c r="L204" i="25"/>
  <c r="L195" i="25" s="1"/>
  <c r="L194" i="25" s="1"/>
  <c r="H286" i="25"/>
  <c r="C122" i="25"/>
  <c r="C238" i="25"/>
  <c r="C27" i="25"/>
  <c r="L26" i="25"/>
  <c r="I83" i="25"/>
  <c r="C95" i="25"/>
  <c r="I174" i="25"/>
  <c r="I173" i="25" s="1"/>
  <c r="C175" i="25"/>
  <c r="C131" i="25"/>
  <c r="F130" i="25"/>
  <c r="O83" i="25"/>
  <c r="O75" i="25" s="1"/>
  <c r="O52" i="25" s="1"/>
  <c r="C264" i="25"/>
  <c r="F270" i="25"/>
  <c r="C272" i="25"/>
  <c r="C205" i="25"/>
  <c r="F204" i="25"/>
  <c r="C196" i="25"/>
  <c r="I130" i="25"/>
  <c r="C89" i="25"/>
  <c r="F83" i="25"/>
  <c r="C103" i="25"/>
  <c r="C55" i="25"/>
  <c r="F54" i="25"/>
  <c r="F20" i="25"/>
  <c r="I53" i="25"/>
  <c r="K52" i="25"/>
  <c r="K51" i="25" s="1"/>
  <c r="F231" i="25"/>
  <c r="C233" i="25"/>
  <c r="I187" i="25"/>
  <c r="C192" i="25"/>
  <c r="C166" i="25"/>
  <c r="F165" i="25"/>
  <c r="C165" i="25" s="1"/>
  <c r="F251" i="25"/>
  <c r="C251" i="25" s="1"/>
  <c r="C252" i="25"/>
  <c r="F173" i="25"/>
  <c r="C69" i="25"/>
  <c r="F67" i="25"/>
  <c r="C67" i="25" s="1"/>
  <c r="F288" i="25"/>
  <c r="C77" i="25"/>
  <c r="I76" i="25"/>
  <c r="L83" i="25"/>
  <c r="L75" i="25" s="1"/>
  <c r="L52" i="25" s="1"/>
  <c r="L51" i="25" s="1"/>
  <c r="L50" i="25" s="1"/>
  <c r="C289" i="24"/>
  <c r="L288" i="24"/>
  <c r="C288" i="24" s="1"/>
  <c r="I230" i="24"/>
  <c r="N75" i="24"/>
  <c r="F20" i="24"/>
  <c r="O83" i="24"/>
  <c r="C112" i="24"/>
  <c r="O204" i="24"/>
  <c r="O195" i="24" s="1"/>
  <c r="O194" i="24" s="1"/>
  <c r="G194" i="24"/>
  <c r="H75" i="24"/>
  <c r="E194" i="24"/>
  <c r="C136" i="24"/>
  <c r="C116" i="24"/>
  <c r="C103" i="24"/>
  <c r="C21" i="24"/>
  <c r="O173" i="24"/>
  <c r="J230" i="24"/>
  <c r="J286" i="24" s="1"/>
  <c r="C196" i="24"/>
  <c r="C216" i="24"/>
  <c r="C205" i="24"/>
  <c r="F204" i="24"/>
  <c r="F231" i="24"/>
  <c r="C191" i="24"/>
  <c r="F187" i="24"/>
  <c r="C187" i="24" s="1"/>
  <c r="C80" i="24"/>
  <c r="F76" i="24"/>
  <c r="C54" i="24"/>
  <c r="C198" i="24"/>
  <c r="C270" i="24"/>
  <c r="F269" i="24"/>
  <c r="F259" i="24"/>
  <c r="C259" i="24" s="1"/>
  <c r="C260" i="24"/>
  <c r="M194" i="24"/>
  <c r="C252" i="24"/>
  <c r="C179" i="24"/>
  <c r="F165" i="24"/>
  <c r="C165" i="24" s="1"/>
  <c r="C166" i="24"/>
  <c r="I130" i="24"/>
  <c r="I75" i="24" s="1"/>
  <c r="O76" i="24"/>
  <c r="O75" i="24" s="1"/>
  <c r="O52" i="24" s="1"/>
  <c r="C84" i="24"/>
  <c r="F83" i="24"/>
  <c r="C77" i="24"/>
  <c r="E52" i="24"/>
  <c r="E51" i="24" s="1"/>
  <c r="F174" i="24"/>
  <c r="C175" i="24"/>
  <c r="C151" i="24"/>
  <c r="L26" i="24"/>
  <c r="C27" i="24"/>
  <c r="I174" i="24"/>
  <c r="I173" i="24" s="1"/>
  <c r="C276" i="24"/>
  <c r="C251" i="24"/>
  <c r="C235" i="24"/>
  <c r="I195" i="24"/>
  <c r="C246" i="24"/>
  <c r="C122" i="24"/>
  <c r="C69" i="24"/>
  <c r="F67" i="24"/>
  <c r="C67" i="24" s="1"/>
  <c r="F130" i="24"/>
  <c r="C131" i="24"/>
  <c r="C58" i="24"/>
  <c r="G194" i="23"/>
  <c r="L259" i="23"/>
  <c r="L230" i="23" s="1"/>
  <c r="L194" i="23" s="1"/>
  <c r="O75" i="23"/>
  <c r="K75" i="23"/>
  <c r="K52" i="23" s="1"/>
  <c r="K51" i="23" s="1"/>
  <c r="K50" i="23" s="1"/>
  <c r="L83" i="23"/>
  <c r="L75" i="23" s="1"/>
  <c r="L52" i="23" s="1"/>
  <c r="C112" i="23"/>
  <c r="L130" i="23"/>
  <c r="D286" i="23"/>
  <c r="F76" i="23"/>
  <c r="I53" i="23"/>
  <c r="E230" i="23"/>
  <c r="O54" i="23"/>
  <c r="O53" i="23" s="1"/>
  <c r="N286" i="23"/>
  <c r="M194" i="23"/>
  <c r="M51" i="23" s="1"/>
  <c r="C89" i="23"/>
  <c r="H230" i="23"/>
  <c r="H194" i="23" s="1"/>
  <c r="C175" i="23"/>
  <c r="F174" i="23"/>
  <c r="I195" i="23"/>
  <c r="O174" i="23"/>
  <c r="O173" i="23" s="1"/>
  <c r="C198" i="23"/>
  <c r="F196" i="23"/>
  <c r="C264" i="23"/>
  <c r="C252" i="23"/>
  <c r="F251" i="23"/>
  <c r="C251" i="23" s="1"/>
  <c r="N194" i="23"/>
  <c r="I165" i="23"/>
  <c r="C165" i="23" s="1"/>
  <c r="C166" i="23"/>
  <c r="C260" i="23"/>
  <c r="F259" i="23"/>
  <c r="C116" i="23"/>
  <c r="C45" i="23"/>
  <c r="C27" i="23"/>
  <c r="L26" i="23"/>
  <c r="I83" i="23"/>
  <c r="H52" i="23"/>
  <c r="C76" i="23"/>
  <c r="J51" i="23"/>
  <c r="F204" i="23"/>
  <c r="C205" i="23"/>
  <c r="F130" i="23"/>
  <c r="F75" i="23" s="1"/>
  <c r="C131" i="23"/>
  <c r="I230" i="23"/>
  <c r="M286" i="23"/>
  <c r="F270" i="23"/>
  <c r="C272" i="23"/>
  <c r="C216" i="23"/>
  <c r="C69" i="23"/>
  <c r="F67" i="23"/>
  <c r="C67" i="23" s="1"/>
  <c r="C95" i="23"/>
  <c r="C276" i="23"/>
  <c r="I130" i="23"/>
  <c r="O259" i="23"/>
  <c r="O230" i="23" s="1"/>
  <c r="C290" i="23"/>
  <c r="O204" i="23"/>
  <c r="O195" i="23" s="1"/>
  <c r="C233" i="23"/>
  <c r="F231" i="23"/>
  <c r="C122" i="23"/>
  <c r="C188" i="23"/>
  <c r="C179" i="23"/>
  <c r="C103" i="23"/>
  <c r="C55" i="23"/>
  <c r="F54" i="23"/>
  <c r="D52" i="23"/>
  <c r="D51" i="23" s="1"/>
  <c r="C141" i="23"/>
  <c r="F83" i="23"/>
  <c r="I289" i="23"/>
  <c r="I288" i="23" s="1"/>
  <c r="I20" i="23"/>
  <c r="F288" i="23"/>
  <c r="E50" i="25" l="1"/>
  <c r="E287" i="25"/>
  <c r="L194" i="24"/>
  <c r="L51" i="24" s="1"/>
  <c r="L286" i="24"/>
  <c r="G52" i="23"/>
  <c r="G51" i="23" s="1"/>
  <c r="E286" i="23"/>
  <c r="M286" i="25"/>
  <c r="G51" i="24"/>
  <c r="G50" i="24" s="1"/>
  <c r="N51" i="23"/>
  <c r="K287" i="23"/>
  <c r="I194" i="24"/>
  <c r="M51" i="24"/>
  <c r="M50" i="24" s="1"/>
  <c r="N286" i="24"/>
  <c r="C288" i="25"/>
  <c r="C259" i="25"/>
  <c r="H51" i="25"/>
  <c r="H50" i="25" s="1"/>
  <c r="I194" i="25"/>
  <c r="I194" i="23"/>
  <c r="F51" i="27"/>
  <c r="C52" i="27"/>
  <c r="F287" i="26"/>
  <c r="C51" i="26"/>
  <c r="F50" i="26"/>
  <c r="C50" i="26" s="1"/>
  <c r="C286" i="27"/>
  <c r="C286" i="26"/>
  <c r="C194" i="27"/>
  <c r="I287" i="27"/>
  <c r="I50" i="27"/>
  <c r="I287" i="26"/>
  <c r="I50" i="26"/>
  <c r="H287" i="25"/>
  <c r="C173" i="25"/>
  <c r="C130" i="25"/>
  <c r="J51" i="25"/>
  <c r="C174" i="25"/>
  <c r="C204" i="25"/>
  <c r="N50" i="25"/>
  <c r="N287" i="25"/>
  <c r="L287" i="25"/>
  <c r="C26" i="25"/>
  <c r="L20" i="25"/>
  <c r="C20" i="25" s="1"/>
  <c r="O194" i="25"/>
  <c r="O51" i="25" s="1"/>
  <c r="O286" i="25"/>
  <c r="L286" i="25"/>
  <c r="I75" i="25"/>
  <c r="I52" i="25" s="1"/>
  <c r="I51" i="25" s="1"/>
  <c r="C76" i="25"/>
  <c r="K50" i="25"/>
  <c r="K287" i="25"/>
  <c r="C187" i="25"/>
  <c r="F230" i="25"/>
  <c r="C230" i="25" s="1"/>
  <c r="C231" i="25"/>
  <c r="M50" i="25"/>
  <c r="M287" i="25"/>
  <c r="F53" i="25"/>
  <c r="C54" i="25"/>
  <c r="C83" i="25"/>
  <c r="F75" i="25"/>
  <c r="F195" i="25"/>
  <c r="C270" i="25"/>
  <c r="F269" i="25"/>
  <c r="D287" i="25"/>
  <c r="D50" i="25"/>
  <c r="G287" i="25"/>
  <c r="G50" i="25"/>
  <c r="D287" i="24"/>
  <c r="D50" i="24"/>
  <c r="H286" i="24"/>
  <c r="H52" i="24"/>
  <c r="H51" i="24" s="1"/>
  <c r="J194" i="24"/>
  <c r="J51" i="24" s="1"/>
  <c r="J50" i="24" s="1"/>
  <c r="N52" i="24"/>
  <c r="N51" i="24" s="1"/>
  <c r="N50" i="24" s="1"/>
  <c r="O51" i="24"/>
  <c r="O50" i="24" s="1"/>
  <c r="C83" i="24"/>
  <c r="C204" i="24"/>
  <c r="I52" i="24"/>
  <c r="I51" i="24" s="1"/>
  <c r="I286" i="24"/>
  <c r="K50" i="24"/>
  <c r="K287" i="24"/>
  <c r="C26" i="24"/>
  <c r="L20" i="24"/>
  <c r="C20" i="24" s="1"/>
  <c r="C130" i="24"/>
  <c r="F173" i="24"/>
  <c r="C173" i="24" s="1"/>
  <c r="C174" i="24"/>
  <c r="M287" i="24"/>
  <c r="F53" i="24"/>
  <c r="F195" i="24"/>
  <c r="O287" i="24"/>
  <c r="J287" i="24"/>
  <c r="C269" i="24"/>
  <c r="E287" i="24"/>
  <c r="E50" i="24"/>
  <c r="C76" i="24"/>
  <c r="F75" i="24"/>
  <c r="C75" i="24" s="1"/>
  <c r="F230" i="24"/>
  <c r="C230" i="24" s="1"/>
  <c r="C231" i="24"/>
  <c r="O286" i="24"/>
  <c r="O286" i="23"/>
  <c r="M50" i="23"/>
  <c r="M287" i="23"/>
  <c r="L51" i="23"/>
  <c r="L50" i="23" s="1"/>
  <c r="K286" i="23"/>
  <c r="E194" i="23"/>
  <c r="E51" i="23" s="1"/>
  <c r="C288" i="23"/>
  <c r="C83" i="23"/>
  <c r="C204" i="23"/>
  <c r="H51" i="23"/>
  <c r="H50" i="23" s="1"/>
  <c r="H286" i="23"/>
  <c r="C289" i="23"/>
  <c r="O52" i="23"/>
  <c r="O194" i="23"/>
  <c r="L286" i="23"/>
  <c r="I75" i="23"/>
  <c r="I52" i="23" s="1"/>
  <c r="I51" i="23" s="1"/>
  <c r="C174" i="23"/>
  <c r="F173" i="23"/>
  <c r="C173" i="23" s="1"/>
  <c r="N50" i="23"/>
  <c r="N287" i="23"/>
  <c r="F269" i="23"/>
  <c r="C270" i="23"/>
  <c r="L20" i="23"/>
  <c r="C20" i="23" s="1"/>
  <c r="C26" i="23"/>
  <c r="F53" i="23"/>
  <c r="C54" i="23"/>
  <c r="D287" i="23"/>
  <c r="D50" i="23"/>
  <c r="F230" i="23"/>
  <c r="C230" i="23" s="1"/>
  <c r="C231" i="23"/>
  <c r="C130" i="23"/>
  <c r="J50" i="23"/>
  <c r="J287" i="23"/>
  <c r="C259" i="23"/>
  <c r="C196" i="23"/>
  <c r="F195" i="23"/>
  <c r="L50" i="24" l="1"/>
  <c r="L287" i="24"/>
  <c r="H287" i="23"/>
  <c r="G287" i="24"/>
  <c r="G50" i="23"/>
  <c r="G287" i="23"/>
  <c r="N287" i="24"/>
  <c r="O51" i="23"/>
  <c r="O50" i="23" s="1"/>
  <c r="C287" i="26"/>
  <c r="F287" i="27"/>
  <c r="C287" i="27" s="1"/>
  <c r="F50" i="27"/>
  <c r="C50" i="27" s="1"/>
  <c r="C51" i="27"/>
  <c r="J287" i="25"/>
  <c r="J50" i="25"/>
  <c r="C75" i="25"/>
  <c r="I286" i="25"/>
  <c r="C269" i="25"/>
  <c r="F286" i="25"/>
  <c r="I287" i="25"/>
  <c r="I50" i="25"/>
  <c r="F194" i="25"/>
  <c r="C194" i="25" s="1"/>
  <c r="C195" i="25"/>
  <c r="F52" i="25"/>
  <c r="C53" i="25"/>
  <c r="O50" i="25"/>
  <c r="O287" i="25"/>
  <c r="H50" i="24"/>
  <c r="H287" i="24"/>
  <c r="F194" i="24"/>
  <c r="C194" i="24" s="1"/>
  <c r="C195" i="24"/>
  <c r="C53" i="24"/>
  <c r="F52" i="24"/>
  <c r="F286" i="24"/>
  <c r="C286" i="24" s="1"/>
  <c r="I287" i="24"/>
  <c r="I50" i="24"/>
  <c r="L287" i="23"/>
  <c r="E287" i="23"/>
  <c r="E50" i="23"/>
  <c r="F52" i="23"/>
  <c r="C53" i="23"/>
  <c r="I287" i="23"/>
  <c r="I50" i="23"/>
  <c r="O287" i="23"/>
  <c r="C195" i="23"/>
  <c r="F194" i="23"/>
  <c r="C194" i="23" s="1"/>
  <c r="C75" i="23"/>
  <c r="C269" i="23"/>
  <c r="F286" i="23"/>
  <c r="I286" i="23"/>
  <c r="C286" i="25" l="1"/>
  <c r="C52" i="25"/>
  <c r="F51" i="25"/>
  <c r="C52" i="24"/>
  <c r="F51" i="24"/>
  <c r="C286" i="23"/>
  <c r="C52" i="23"/>
  <c r="F51" i="23"/>
  <c r="F287" i="25" l="1"/>
  <c r="C287" i="25" s="1"/>
  <c r="C51" i="25"/>
  <c r="F50" i="25"/>
  <c r="C50" i="25" s="1"/>
  <c r="F287" i="24"/>
  <c r="C287" i="24" s="1"/>
  <c r="F50" i="24"/>
  <c r="C50" i="24" s="1"/>
  <c r="C51" i="24"/>
  <c r="F287" i="23"/>
  <c r="C287" i="23" s="1"/>
  <c r="C51" i="23"/>
  <c r="F50" i="23"/>
  <c r="C50" i="23" s="1"/>
  <c r="O298" i="22" l="1"/>
  <c r="L298" i="22"/>
  <c r="I298" i="22"/>
  <c r="F298" i="22"/>
  <c r="O297" i="22"/>
  <c r="L297" i="22"/>
  <c r="I297" i="22"/>
  <c r="F297" i="22"/>
  <c r="O296" i="22"/>
  <c r="L296" i="22"/>
  <c r="I296" i="22"/>
  <c r="F296" i="22"/>
  <c r="O295" i="22"/>
  <c r="L295" i="22"/>
  <c r="I295" i="22"/>
  <c r="F295" i="22"/>
  <c r="C295" i="22" s="1"/>
  <c r="O294" i="22"/>
  <c r="L294" i="22"/>
  <c r="I294" i="22"/>
  <c r="F294" i="22"/>
  <c r="O293" i="22"/>
  <c r="L293" i="22"/>
  <c r="I293" i="22"/>
  <c r="F293" i="22"/>
  <c r="O292" i="22"/>
  <c r="L292" i="22"/>
  <c r="I292" i="22"/>
  <c r="F292" i="22"/>
  <c r="O291" i="22"/>
  <c r="O290" i="22" s="1"/>
  <c r="L291" i="22"/>
  <c r="I291" i="22"/>
  <c r="I290" i="22" s="1"/>
  <c r="F291" i="22"/>
  <c r="N290" i="22"/>
  <c r="M290" i="22"/>
  <c r="K290" i="22"/>
  <c r="J290" i="22"/>
  <c r="H290" i="22"/>
  <c r="G290" i="22"/>
  <c r="E290" i="22"/>
  <c r="D290" i="22"/>
  <c r="O285" i="22"/>
  <c r="L285" i="22"/>
  <c r="I285" i="22"/>
  <c r="F285" i="22"/>
  <c r="O284" i="22"/>
  <c r="L284" i="22"/>
  <c r="L283" i="22" s="1"/>
  <c r="I284" i="22"/>
  <c r="F284" i="22"/>
  <c r="F283" i="22" s="1"/>
  <c r="O283" i="22"/>
  <c r="N283" i="22"/>
  <c r="M283" i="22"/>
  <c r="K283" i="22"/>
  <c r="J283" i="22"/>
  <c r="H283" i="22"/>
  <c r="G283" i="22"/>
  <c r="O282" i="22"/>
  <c r="O281" i="22" s="1"/>
  <c r="L282" i="22"/>
  <c r="L281" i="22" s="1"/>
  <c r="I282" i="22"/>
  <c r="I281" i="22" s="1"/>
  <c r="F282" i="22"/>
  <c r="F281" i="22" s="1"/>
  <c r="N281" i="22"/>
  <c r="M281" i="22"/>
  <c r="K281" i="22"/>
  <c r="J281" i="22"/>
  <c r="H281" i="22"/>
  <c r="G281" i="22"/>
  <c r="E281" i="22"/>
  <c r="D281" i="22"/>
  <c r="O280" i="22"/>
  <c r="L280" i="22"/>
  <c r="I280" i="22"/>
  <c r="F280" i="22"/>
  <c r="O279" i="22"/>
  <c r="L279" i="22"/>
  <c r="I279" i="22"/>
  <c r="F279" i="22"/>
  <c r="O278" i="22"/>
  <c r="L278" i="22"/>
  <c r="I278" i="22"/>
  <c r="F278" i="22"/>
  <c r="O277" i="22"/>
  <c r="O276" i="22" s="1"/>
  <c r="L277" i="22"/>
  <c r="I277" i="22"/>
  <c r="I276" i="22" s="1"/>
  <c r="F277" i="22"/>
  <c r="C277" i="22" s="1"/>
  <c r="N276" i="22"/>
  <c r="M276" i="22"/>
  <c r="K276" i="22"/>
  <c r="J276" i="22"/>
  <c r="H276" i="22"/>
  <c r="G276" i="22"/>
  <c r="E276" i="22"/>
  <c r="D276" i="22"/>
  <c r="O275" i="22"/>
  <c r="L275" i="22"/>
  <c r="I275" i="22"/>
  <c r="F275" i="22"/>
  <c r="O274" i="22"/>
  <c r="L274" i="22"/>
  <c r="I274" i="22"/>
  <c r="F274" i="22"/>
  <c r="O273" i="22"/>
  <c r="O272" i="22" s="1"/>
  <c r="L273" i="22"/>
  <c r="L272" i="22" s="1"/>
  <c r="I273" i="22"/>
  <c r="I272" i="22" s="1"/>
  <c r="F273" i="22"/>
  <c r="F272" i="22" s="1"/>
  <c r="N272" i="22"/>
  <c r="M272" i="22"/>
  <c r="K272" i="22"/>
  <c r="K270" i="22" s="1"/>
  <c r="K269" i="22" s="1"/>
  <c r="J272" i="22"/>
  <c r="H272" i="22"/>
  <c r="H270" i="22" s="1"/>
  <c r="H269" i="22" s="1"/>
  <c r="G272" i="22"/>
  <c r="E272" i="22"/>
  <c r="D272" i="22"/>
  <c r="O271" i="22"/>
  <c r="L271" i="22"/>
  <c r="I271" i="22"/>
  <c r="F271" i="22"/>
  <c r="N270" i="22"/>
  <c r="N269" i="22" s="1"/>
  <c r="O268" i="22"/>
  <c r="L268" i="22"/>
  <c r="I268" i="22"/>
  <c r="F268" i="22"/>
  <c r="O267" i="22"/>
  <c r="L267" i="22"/>
  <c r="I267" i="22"/>
  <c r="F267" i="22"/>
  <c r="O266" i="22"/>
  <c r="L266" i="22"/>
  <c r="I266" i="22"/>
  <c r="F266" i="22"/>
  <c r="O265" i="22"/>
  <c r="O264" i="22" s="1"/>
  <c r="L265" i="22"/>
  <c r="L264" i="22" s="1"/>
  <c r="I265" i="22"/>
  <c r="I264" i="22" s="1"/>
  <c r="F265" i="22"/>
  <c r="N264" i="22"/>
  <c r="M264" i="22"/>
  <c r="K264" i="22"/>
  <c r="J264" i="22"/>
  <c r="H264" i="22"/>
  <c r="G264" i="22"/>
  <c r="E264" i="22"/>
  <c r="D264" i="22"/>
  <c r="O263" i="22"/>
  <c r="L263" i="22"/>
  <c r="I263" i="22"/>
  <c r="F263" i="22"/>
  <c r="O262" i="22"/>
  <c r="L262" i="22"/>
  <c r="I262" i="22"/>
  <c r="F262" i="22"/>
  <c r="O261" i="22"/>
  <c r="O260" i="22" s="1"/>
  <c r="L261" i="22"/>
  <c r="I261" i="22"/>
  <c r="I260" i="22" s="1"/>
  <c r="I259" i="22" s="1"/>
  <c r="F261" i="22"/>
  <c r="N260" i="22"/>
  <c r="N259" i="22" s="1"/>
  <c r="M260" i="22"/>
  <c r="K260" i="22"/>
  <c r="J260" i="22"/>
  <c r="J259" i="22" s="1"/>
  <c r="H260" i="22"/>
  <c r="G260" i="22"/>
  <c r="G259" i="22" s="1"/>
  <c r="F260" i="22"/>
  <c r="E260" i="22"/>
  <c r="D260" i="22"/>
  <c r="D259" i="22" s="1"/>
  <c r="M259" i="22"/>
  <c r="O258" i="22"/>
  <c r="L258" i="22"/>
  <c r="I258" i="22"/>
  <c r="F258" i="22"/>
  <c r="O257" i="22"/>
  <c r="L257" i="22"/>
  <c r="I257" i="22"/>
  <c r="F257" i="22"/>
  <c r="O256" i="22"/>
  <c r="L256" i="22"/>
  <c r="I256" i="22"/>
  <c r="F256" i="22"/>
  <c r="O255" i="22"/>
  <c r="L255" i="22"/>
  <c r="I255" i="22"/>
  <c r="F255" i="22"/>
  <c r="O254" i="22"/>
  <c r="L254" i="22"/>
  <c r="I254" i="22"/>
  <c r="F254" i="22"/>
  <c r="O253" i="22"/>
  <c r="O252" i="22" s="1"/>
  <c r="L253" i="22"/>
  <c r="L252" i="22" s="1"/>
  <c r="L251" i="22" s="1"/>
  <c r="I253" i="22"/>
  <c r="F253" i="22"/>
  <c r="N252" i="22"/>
  <c r="N251" i="22" s="1"/>
  <c r="M252" i="22"/>
  <c r="K252" i="22"/>
  <c r="K251" i="22" s="1"/>
  <c r="J252" i="22"/>
  <c r="J251" i="22" s="1"/>
  <c r="H252" i="22"/>
  <c r="H251" i="22" s="1"/>
  <c r="G252" i="22"/>
  <c r="G251" i="22" s="1"/>
  <c r="E252" i="22"/>
  <c r="E251" i="22" s="1"/>
  <c r="D252" i="22"/>
  <c r="D251" i="22" s="1"/>
  <c r="M251" i="22"/>
  <c r="O250" i="22"/>
  <c r="L250" i="22"/>
  <c r="I250" i="22"/>
  <c r="F250" i="22"/>
  <c r="O249" i="22"/>
  <c r="L249" i="22"/>
  <c r="I249" i="22"/>
  <c r="F249" i="22"/>
  <c r="O248" i="22"/>
  <c r="L248" i="22"/>
  <c r="I248" i="22"/>
  <c r="F248" i="22"/>
  <c r="O247" i="22"/>
  <c r="L247" i="22"/>
  <c r="I247" i="22"/>
  <c r="F247" i="22"/>
  <c r="N246" i="22"/>
  <c r="M246" i="22"/>
  <c r="K246" i="22"/>
  <c r="J246" i="22"/>
  <c r="H246" i="22"/>
  <c r="G246" i="22"/>
  <c r="E246" i="22"/>
  <c r="D246" i="22"/>
  <c r="O245" i="22"/>
  <c r="L245" i="22"/>
  <c r="I245" i="22"/>
  <c r="F245" i="22"/>
  <c r="O244" i="22"/>
  <c r="L244" i="22"/>
  <c r="I244" i="22"/>
  <c r="F244" i="22"/>
  <c r="O243" i="22"/>
  <c r="L243" i="22"/>
  <c r="I243" i="22"/>
  <c r="F243" i="22"/>
  <c r="O242" i="22"/>
  <c r="L242" i="22"/>
  <c r="I242" i="22"/>
  <c r="F242" i="22"/>
  <c r="O241" i="22"/>
  <c r="L241" i="22"/>
  <c r="I241" i="22"/>
  <c r="F241" i="22"/>
  <c r="O240" i="22"/>
  <c r="L240" i="22"/>
  <c r="I240" i="22"/>
  <c r="F240" i="22"/>
  <c r="O239" i="22"/>
  <c r="L239" i="22"/>
  <c r="I239" i="22"/>
  <c r="F239" i="22"/>
  <c r="F238" i="22" s="1"/>
  <c r="N238" i="22"/>
  <c r="M238" i="22"/>
  <c r="K238" i="22"/>
  <c r="J238" i="22"/>
  <c r="H238" i="22"/>
  <c r="G238" i="22"/>
  <c r="E238" i="22"/>
  <c r="D238" i="22"/>
  <c r="O237" i="22"/>
  <c r="L237" i="22"/>
  <c r="I237" i="22"/>
  <c r="F237" i="22"/>
  <c r="O236" i="22"/>
  <c r="L236" i="22"/>
  <c r="I236" i="22"/>
  <c r="I235" i="22" s="1"/>
  <c r="F236" i="22"/>
  <c r="N235" i="22"/>
  <c r="M235" i="22"/>
  <c r="K235" i="22"/>
  <c r="J235" i="22"/>
  <c r="H235" i="22"/>
  <c r="G235" i="22"/>
  <c r="E235" i="22"/>
  <c r="D235" i="22"/>
  <c r="O234" i="22"/>
  <c r="L234" i="22"/>
  <c r="L233" i="22" s="1"/>
  <c r="I234" i="22"/>
  <c r="I233" i="22" s="1"/>
  <c r="F234" i="22"/>
  <c r="F233" i="22" s="1"/>
  <c r="O233" i="22"/>
  <c r="N233" i="22"/>
  <c r="M233" i="22"/>
  <c r="K233" i="22"/>
  <c r="J233" i="22"/>
  <c r="H233" i="22"/>
  <c r="G233" i="22"/>
  <c r="E233" i="22"/>
  <c r="D233" i="22"/>
  <c r="O232" i="22"/>
  <c r="L232" i="22"/>
  <c r="I232" i="22"/>
  <c r="F232" i="22"/>
  <c r="O229" i="22"/>
  <c r="L229" i="22"/>
  <c r="I229" i="22"/>
  <c r="F229" i="22"/>
  <c r="O228" i="22"/>
  <c r="L228" i="22"/>
  <c r="L227" i="22" s="1"/>
  <c r="I228" i="22"/>
  <c r="F228" i="22"/>
  <c r="O227" i="22"/>
  <c r="N227" i="22"/>
  <c r="N204" i="22" s="1"/>
  <c r="M227" i="22"/>
  <c r="K227" i="22"/>
  <c r="J227" i="22"/>
  <c r="I227" i="22"/>
  <c r="H227" i="22"/>
  <c r="G227" i="22"/>
  <c r="E227" i="22"/>
  <c r="D227" i="22"/>
  <c r="O226" i="22"/>
  <c r="L226" i="22"/>
  <c r="I226" i="22"/>
  <c r="F226" i="22"/>
  <c r="O225" i="22"/>
  <c r="L225" i="22"/>
  <c r="I225" i="22"/>
  <c r="F225" i="22"/>
  <c r="O224" i="22"/>
  <c r="L224" i="22"/>
  <c r="I224" i="22"/>
  <c r="F224" i="22"/>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O216" i="22" s="1"/>
  <c r="L217" i="22"/>
  <c r="I217" i="22"/>
  <c r="F217" i="22"/>
  <c r="N216" i="22"/>
  <c r="M216" i="22"/>
  <c r="K216" i="22"/>
  <c r="J216" i="22"/>
  <c r="H216" i="22"/>
  <c r="G216" i="22"/>
  <c r="E216" i="22"/>
  <c r="D216" i="22"/>
  <c r="O215" i="22"/>
  <c r="L215" i="22"/>
  <c r="I215" i="22"/>
  <c r="F215" i="22"/>
  <c r="O214" i="22"/>
  <c r="L214" i="22"/>
  <c r="I214" i="22"/>
  <c r="F214" i="22"/>
  <c r="O213" i="22"/>
  <c r="L213" i="22"/>
  <c r="I213" i="22"/>
  <c r="F213" i="22"/>
  <c r="O212" i="22"/>
  <c r="L212" i="22"/>
  <c r="I212" i="22"/>
  <c r="F212" i="22"/>
  <c r="O211" i="22"/>
  <c r="L211" i="22"/>
  <c r="I211" i="22"/>
  <c r="F211" i="22"/>
  <c r="O210" i="22"/>
  <c r="L210" i="22"/>
  <c r="I210" i="22"/>
  <c r="F210" i="22"/>
  <c r="O209" i="22"/>
  <c r="L209" i="22"/>
  <c r="I209" i="22"/>
  <c r="F209" i="22"/>
  <c r="O208" i="22"/>
  <c r="L208" i="22"/>
  <c r="I208" i="22"/>
  <c r="F208" i="22"/>
  <c r="O207" i="22"/>
  <c r="L207" i="22"/>
  <c r="I207" i="22"/>
  <c r="F207" i="22"/>
  <c r="O206" i="22"/>
  <c r="L206" i="22"/>
  <c r="I206" i="22"/>
  <c r="F206" i="22"/>
  <c r="N205" i="22"/>
  <c r="M205" i="22"/>
  <c r="K205" i="22"/>
  <c r="J205" i="22"/>
  <c r="H205" i="22"/>
  <c r="G205" i="22"/>
  <c r="E205" i="22"/>
  <c r="D205" i="22"/>
  <c r="O203" i="22"/>
  <c r="L203" i="22"/>
  <c r="I203" i="22"/>
  <c r="F203" i="22"/>
  <c r="O202" i="22"/>
  <c r="L202" i="22"/>
  <c r="I202" i="22"/>
  <c r="F202" i="22"/>
  <c r="O201" i="22"/>
  <c r="L201" i="22"/>
  <c r="I201" i="22"/>
  <c r="F201" i="22"/>
  <c r="O200" i="22"/>
  <c r="L200" i="22"/>
  <c r="I200" i="22"/>
  <c r="F200" i="22"/>
  <c r="O199" i="22"/>
  <c r="L199" i="22"/>
  <c r="L198" i="22" s="1"/>
  <c r="I199" i="22"/>
  <c r="F199" i="22"/>
  <c r="O198" i="22"/>
  <c r="N198" i="22"/>
  <c r="N196" i="22" s="1"/>
  <c r="M198" i="22"/>
  <c r="M196" i="22" s="1"/>
  <c r="K198" i="22"/>
  <c r="K196" i="22" s="1"/>
  <c r="J198" i="22"/>
  <c r="J196" i="22" s="1"/>
  <c r="H198" i="22"/>
  <c r="H196" i="22" s="1"/>
  <c r="G198" i="22"/>
  <c r="G196" i="22" s="1"/>
  <c r="F198" i="22"/>
  <c r="E198" i="22"/>
  <c r="E196" i="22" s="1"/>
  <c r="D198" i="22"/>
  <c r="D196" i="22" s="1"/>
  <c r="O197" i="22"/>
  <c r="L197" i="22"/>
  <c r="I197" i="22"/>
  <c r="F197" i="22"/>
  <c r="O193" i="22"/>
  <c r="O192" i="22" s="1"/>
  <c r="O191" i="22" s="1"/>
  <c r="L193" i="22"/>
  <c r="L192" i="22" s="1"/>
  <c r="L191" i="22" s="1"/>
  <c r="I193" i="22"/>
  <c r="F193" i="22"/>
  <c r="F192" i="22" s="1"/>
  <c r="F191" i="22" s="1"/>
  <c r="N192" i="22"/>
  <c r="N191" i="22" s="1"/>
  <c r="M192" i="22"/>
  <c r="M191" i="22" s="1"/>
  <c r="K192" i="22"/>
  <c r="K191" i="22" s="1"/>
  <c r="J192" i="22"/>
  <c r="J191" i="22" s="1"/>
  <c r="I192" i="22"/>
  <c r="I191" i="22" s="1"/>
  <c r="H192" i="22"/>
  <c r="H191" i="22" s="1"/>
  <c r="G192" i="22"/>
  <c r="G191" i="22" s="1"/>
  <c r="E192" i="22"/>
  <c r="E191" i="22" s="1"/>
  <c r="D192" i="22"/>
  <c r="D191" i="22" s="1"/>
  <c r="O190" i="22"/>
  <c r="L190" i="22"/>
  <c r="I190" i="22"/>
  <c r="F190" i="22"/>
  <c r="O189" i="22"/>
  <c r="O188" i="22" s="1"/>
  <c r="L189" i="22"/>
  <c r="I189" i="22"/>
  <c r="I188" i="22" s="1"/>
  <c r="F189" i="22"/>
  <c r="F188" i="22" s="1"/>
  <c r="N188" i="22"/>
  <c r="M188" i="22"/>
  <c r="L188" i="22"/>
  <c r="K188" i="22"/>
  <c r="J188" i="22"/>
  <c r="H188" i="22"/>
  <c r="G188" i="22"/>
  <c r="E188" i="22"/>
  <c r="D188" i="22"/>
  <c r="O186" i="22"/>
  <c r="L186" i="22"/>
  <c r="I186" i="22"/>
  <c r="F186" i="22"/>
  <c r="O185" i="22"/>
  <c r="L185" i="22"/>
  <c r="I185" i="22"/>
  <c r="I184" i="22" s="1"/>
  <c r="F185" i="22"/>
  <c r="N184" i="22"/>
  <c r="M184" i="22"/>
  <c r="K184" i="22"/>
  <c r="J184" i="22"/>
  <c r="H184" i="22"/>
  <c r="G184" i="22"/>
  <c r="E184" i="22"/>
  <c r="D184" i="22"/>
  <c r="O183" i="22"/>
  <c r="L183" i="22"/>
  <c r="I183" i="22"/>
  <c r="F183" i="22"/>
  <c r="O182" i="22"/>
  <c r="L182" i="22"/>
  <c r="I182" i="22"/>
  <c r="F182" i="22"/>
  <c r="O181" i="22"/>
  <c r="L181" i="22"/>
  <c r="I181" i="22"/>
  <c r="F181" i="22"/>
  <c r="O180" i="22"/>
  <c r="L180" i="22"/>
  <c r="I180" i="22"/>
  <c r="F180" i="22"/>
  <c r="N179" i="22"/>
  <c r="M179" i="22"/>
  <c r="K179" i="22"/>
  <c r="J179" i="22"/>
  <c r="H179" i="22"/>
  <c r="G179" i="22"/>
  <c r="F179" i="22"/>
  <c r="E179" i="22"/>
  <c r="D179" i="22"/>
  <c r="O178" i="22"/>
  <c r="L178" i="22"/>
  <c r="I178" i="22"/>
  <c r="F178" i="22"/>
  <c r="O177" i="22"/>
  <c r="L177" i="22"/>
  <c r="I177" i="22"/>
  <c r="F177" i="22"/>
  <c r="O176" i="22"/>
  <c r="O175" i="22" s="1"/>
  <c r="L176" i="22"/>
  <c r="I176" i="22"/>
  <c r="F176" i="22"/>
  <c r="F175" i="22" s="1"/>
  <c r="N175" i="22"/>
  <c r="N174" i="22" s="1"/>
  <c r="N173" i="22" s="1"/>
  <c r="M175" i="22"/>
  <c r="K175" i="22"/>
  <c r="J175" i="22"/>
  <c r="J174" i="22" s="1"/>
  <c r="J173" i="22" s="1"/>
  <c r="H175" i="22"/>
  <c r="H174" i="22" s="1"/>
  <c r="H173" i="22" s="1"/>
  <c r="G175" i="22"/>
  <c r="E175" i="22"/>
  <c r="E174" i="22" s="1"/>
  <c r="D175" i="22"/>
  <c r="D174" i="22" s="1"/>
  <c r="O172" i="22"/>
  <c r="L172" i="22"/>
  <c r="I172" i="22"/>
  <c r="F172" i="22"/>
  <c r="O171" i="22"/>
  <c r="L171" i="22"/>
  <c r="I171" i="22"/>
  <c r="F171" i="22"/>
  <c r="O170" i="22"/>
  <c r="L170" i="22"/>
  <c r="I170" i="22"/>
  <c r="F170" i="22"/>
  <c r="O169" i="22"/>
  <c r="L169" i="22"/>
  <c r="I169" i="22"/>
  <c r="F169" i="22"/>
  <c r="O168" i="22"/>
  <c r="L168" i="22"/>
  <c r="I168" i="22"/>
  <c r="F168" i="22"/>
  <c r="O167" i="22"/>
  <c r="L167" i="22"/>
  <c r="I167" i="22"/>
  <c r="F167" i="22"/>
  <c r="N166" i="22"/>
  <c r="M166" i="22"/>
  <c r="M165" i="22" s="1"/>
  <c r="K166" i="22"/>
  <c r="K165" i="22" s="1"/>
  <c r="J166" i="22"/>
  <c r="J165" i="22" s="1"/>
  <c r="H166" i="22"/>
  <c r="H165" i="22" s="1"/>
  <c r="G166" i="22"/>
  <c r="G165" i="22" s="1"/>
  <c r="E166" i="22"/>
  <c r="E165" i="22" s="1"/>
  <c r="D166" i="22"/>
  <c r="D165" i="22" s="1"/>
  <c r="N165" i="22"/>
  <c r="O164" i="22"/>
  <c r="L164" i="22"/>
  <c r="I164" i="22"/>
  <c r="F164" i="22"/>
  <c r="O163" i="22"/>
  <c r="L163" i="22"/>
  <c r="I163" i="22"/>
  <c r="F163" i="22"/>
  <c r="O162" i="22"/>
  <c r="L162" i="22"/>
  <c r="I162" i="22"/>
  <c r="F162" i="22"/>
  <c r="O161" i="22"/>
  <c r="L161" i="22"/>
  <c r="L160" i="22" s="1"/>
  <c r="I161" i="22"/>
  <c r="F161" i="22"/>
  <c r="N160" i="22"/>
  <c r="M160" i="22"/>
  <c r="K160" i="22"/>
  <c r="J160" i="22"/>
  <c r="H160" i="22"/>
  <c r="G160" i="22"/>
  <c r="E160" i="22"/>
  <c r="D160" i="22"/>
  <c r="O159" i="22"/>
  <c r="L159" i="22"/>
  <c r="I159" i="22"/>
  <c r="F159" i="22"/>
  <c r="O158" i="22"/>
  <c r="L158" i="22"/>
  <c r="I158" i="22"/>
  <c r="F158" i="22"/>
  <c r="O157" i="22"/>
  <c r="L157" i="22"/>
  <c r="I157" i="22"/>
  <c r="F157" i="22"/>
  <c r="O156" i="22"/>
  <c r="L156" i="22"/>
  <c r="I156" i="22"/>
  <c r="F156" i="22"/>
  <c r="O155" i="22"/>
  <c r="L155" i="22"/>
  <c r="I155" i="22"/>
  <c r="F155" i="22"/>
  <c r="O154" i="22"/>
  <c r="L154" i="22"/>
  <c r="I154" i="22"/>
  <c r="F154" i="22"/>
  <c r="O153" i="22"/>
  <c r="L153" i="22"/>
  <c r="I153" i="22"/>
  <c r="F153" i="22"/>
  <c r="O152" i="22"/>
  <c r="L152" i="22"/>
  <c r="I152" i="22"/>
  <c r="F152" i="22"/>
  <c r="F151" i="22" s="1"/>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F147" i="22"/>
  <c r="O146" i="22"/>
  <c r="L146" i="22"/>
  <c r="I146" i="22"/>
  <c r="F146" i="22"/>
  <c r="O145" i="22"/>
  <c r="L145" i="22"/>
  <c r="I145" i="22"/>
  <c r="F145" i="22"/>
  <c r="N144" i="22"/>
  <c r="M144" i="22"/>
  <c r="K144" i="22"/>
  <c r="J144" i="22"/>
  <c r="H144" i="22"/>
  <c r="G144" i="22"/>
  <c r="E144" i="22"/>
  <c r="D144" i="22"/>
  <c r="O143" i="22"/>
  <c r="L143" i="22"/>
  <c r="I143" i="22"/>
  <c r="F143" i="22"/>
  <c r="O142" i="22"/>
  <c r="O141" i="22" s="1"/>
  <c r="L142" i="22"/>
  <c r="I142" i="22"/>
  <c r="I141" i="22" s="1"/>
  <c r="F142" i="22"/>
  <c r="F141" i="22" s="1"/>
  <c r="N141" i="22"/>
  <c r="M141" i="22"/>
  <c r="K141" i="22"/>
  <c r="J141" i="22"/>
  <c r="H141" i="22"/>
  <c r="G141" i="22"/>
  <c r="E141" i="22"/>
  <c r="D141" i="22"/>
  <c r="O140" i="22"/>
  <c r="L140" i="22"/>
  <c r="I140" i="22"/>
  <c r="F140" i="22"/>
  <c r="O139" i="22"/>
  <c r="L139" i="22"/>
  <c r="I139" i="22"/>
  <c r="F139" i="22"/>
  <c r="O138" i="22"/>
  <c r="L138" i="22"/>
  <c r="I138" i="22"/>
  <c r="F138" i="22"/>
  <c r="O137" i="22"/>
  <c r="L137" i="22"/>
  <c r="L136" i="22" s="1"/>
  <c r="I137" i="22"/>
  <c r="I136" i="22" s="1"/>
  <c r="F137" i="22"/>
  <c r="N136" i="22"/>
  <c r="M136" i="22"/>
  <c r="K136" i="22"/>
  <c r="J136" i="22"/>
  <c r="H136" i="22"/>
  <c r="G136" i="22"/>
  <c r="E136" i="22"/>
  <c r="D136" i="22"/>
  <c r="O135" i="22"/>
  <c r="L135" i="22"/>
  <c r="I135" i="22"/>
  <c r="F135" i="22"/>
  <c r="O134" i="22"/>
  <c r="L134" i="22"/>
  <c r="I134" i="22"/>
  <c r="F134" i="22"/>
  <c r="O133" i="22"/>
  <c r="L133" i="22"/>
  <c r="I133" i="22"/>
  <c r="F133" i="22"/>
  <c r="O132" i="22"/>
  <c r="L132" i="22"/>
  <c r="I132" i="22"/>
  <c r="F132" i="22"/>
  <c r="N131" i="22"/>
  <c r="N130" i="22" s="1"/>
  <c r="M131" i="22"/>
  <c r="K131" i="22"/>
  <c r="J131" i="22"/>
  <c r="H131" i="22"/>
  <c r="G131" i="22"/>
  <c r="E131" i="22"/>
  <c r="D131" i="22"/>
  <c r="G130" i="22"/>
  <c r="O129" i="22"/>
  <c r="L129" i="22"/>
  <c r="L128" i="22" s="1"/>
  <c r="I129" i="22"/>
  <c r="I128" i="22" s="1"/>
  <c r="F129" i="22"/>
  <c r="O128" i="22"/>
  <c r="N128" i="22"/>
  <c r="M128" i="22"/>
  <c r="K128" i="22"/>
  <c r="J128" i="22"/>
  <c r="H128" i="22"/>
  <c r="G128" i="22"/>
  <c r="E128" i="22"/>
  <c r="D128" i="22"/>
  <c r="O127" i="22"/>
  <c r="L127" i="22"/>
  <c r="I127" i="22"/>
  <c r="F127" i="22"/>
  <c r="O126" i="22"/>
  <c r="L126" i="22"/>
  <c r="I126" i="22"/>
  <c r="F126" i="22"/>
  <c r="O125" i="22"/>
  <c r="L125" i="22"/>
  <c r="I125" i="22"/>
  <c r="F125" i="22"/>
  <c r="O124" i="22"/>
  <c r="L124" i="22"/>
  <c r="I124" i="22"/>
  <c r="F124" i="22"/>
  <c r="O123" i="22"/>
  <c r="L123" i="22"/>
  <c r="I123" i="22"/>
  <c r="I122" i="22" s="1"/>
  <c r="F123" i="22"/>
  <c r="N122" i="22"/>
  <c r="M122" i="22"/>
  <c r="K122" i="22"/>
  <c r="J122" i="22"/>
  <c r="H122" i="22"/>
  <c r="G122" i="22"/>
  <c r="E122" i="22"/>
  <c r="D122" i="22"/>
  <c r="O121" i="22"/>
  <c r="L121" i="22"/>
  <c r="I121" i="22"/>
  <c r="F121" i="22"/>
  <c r="O120" i="22"/>
  <c r="L120" i="22"/>
  <c r="I120" i="22"/>
  <c r="F120" i="22"/>
  <c r="O119" i="22"/>
  <c r="L119" i="22"/>
  <c r="I119" i="22"/>
  <c r="F119" i="22"/>
  <c r="O118" i="22"/>
  <c r="L118" i="22"/>
  <c r="I118" i="22"/>
  <c r="F118" i="22"/>
  <c r="O117" i="22"/>
  <c r="O116" i="22" s="1"/>
  <c r="L117" i="22"/>
  <c r="I117" i="22"/>
  <c r="F117" i="22"/>
  <c r="N116" i="22"/>
  <c r="M116" i="22"/>
  <c r="K116" i="22"/>
  <c r="J116" i="22"/>
  <c r="H116" i="22"/>
  <c r="G116" i="22"/>
  <c r="E116" i="22"/>
  <c r="D116" i="22"/>
  <c r="O115" i="22"/>
  <c r="L115" i="22"/>
  <c r="I115" i="22"/>
  <c r="F115" i="22"/>
  <c r="O114" i="22"/>
  <c r="L114" i="22"/>
  <c r="I114" i="22"/>
  <c r="F114" i="22"/>
  <c r="O113" i="22"/>
  <c r="L113" i="22"/>
  <c r="I113" i="22"/>
  <c r="I112" i="22" s="1"/>
  <c r="F113" i="22"/>
  <c r="O112" i="22"/>
  <c r="N112" i="22"/>
  <c r="M112" i="22"/>
  <c r="K112" i="22"/>
  <c r="J112" i="22"/>
  <c r="H112" i="22"/>
  <c r="G112" i="22"/>
  <c r="E112" i="22"/>
  <c r="D112" i="22"/>
  <c r="O111" i="22"/>
  <c r="L111" i="22"/>
  <c r="I111" i="22"/>
  <c r="F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L104" i="22"/>
  <c r="I104" i="22"/>
  <c r="F104" i="22"/>
  <c r="N103" i="22"/>
  <c r="M103" i="22"/>
  <c r="K103" i="22"/>
  <c r="J103" i="22"/>
  <c r="H103" i="22"/>
  <c r="G103" i="22"/>
  <c r="E103" i="22"/>
  <c r="D103" i="22"/>
  <c r="O102" i="22"/>
  <c r="L102" i="22"/>
  <c r="I102" i="22"/>
  <c r="F102" i="22"/>
  <c r="O101" i="22"/>
  <c r="L101" i="22"/>
  <c r="I101" i="22"/>
  <c r="F101" i="22"/>
  <c r="O100" i="22"/>
  <c r="L100" i="22"/>
  <c r="I100" i="22"/>
  <c r="F100" i="22"/>
  <c r="O99" i="22"/>
  <c r="L99" i="22"/>
  <c r="I99" i="22"/>
  <c r="F99" i="22"/>
  <c r="O98" i="22"/>
  <c r="L98" i="22"/>
  <c r="I98" i="22"/>
  <c r="F98" i="22"/>
  <c r="O97" i="22"/>
  <c r="L97" i="22"/>
  <c r="I97" i="22"/>
  <c r="F97" i="22"/>
  <c r="O96" i="22"/>
  <c r="O95" i="22" s="1"/>
  <c r="L96" i="22"/>
  <c r="I96" i="22"/>
  <c r="F96" i="22"/>
  <c r="F95" i="22" s="1"/>
  <c r="N95" i="22"/>
  <c r="M95" i="22"/>
  <c r="K95" i="22"/>
  <c r="J95" i="22"/>
  <c r="H95" i="22"/>
  <c r="G95" i="22"/>
  <c r="E95" i="22"/>
  <c r="D95" i="22"/>
  <c r="O94" i="22"/>
  <c r="L94" i="22"/>
  <c r="I94" i="22"/>
  <c r="F94" i="22"/>
  <c r="O93" i="22"/>
  <c r="L93" i="22"/>
  <c r="I93" i="22"/>
  <c r="F93" i="22"/>
  <c r="O92" i="22"/>
  <c r="L92" i="22"/>
  <c r="I92" i="22"/>
  <c r="F92" i="22"/>
  <c r="O91" i="22"/>
  <c r="L91" i="22"/>
  <c r="I91" i="22"/>
  <c r="F91" i="22"/>
  <c r="O90" i="22"/>
  <c r="L90" i="22"/>
  <c r="L89" i="22" s="1"/>
  <c r="I90" i="22"/>
  <c r="F90" i="22"/>
  <c r="N89" i="22"/>
  <c r="M89" i="22"/>
  <c r="K89" i="22"/>
  <c r="J89" i="22"/>
  <c r="H89" i="22"/>
  <c r="G89" i="22"/>
  <c r="E89" i="22"/>
  <c r="D89" i="22"/>
  <c r="O88" i="22"/>
  <c r="L88" i="22"/>
  <c r="I88" i="22"/>
  <c r="F88" i="22"/>
  <c r="O87" i="22"/>
  <c r="L87" i="22"/>
  <c r="I87" i="22"/>
  <c r="F87" i="22"/>
  <c r="O86" i="22"/>
  <c r="L86" i="22"/>
  <c r="I86" i="22"/>
  <c r="F86" i="22"/>
  <c r="O85" i="22"/>
  <c r="O84" i="22" s="1"/>
  <c r="L85" i="22"/>
  <c r="L84" i="22" s="1"/>
  <c r="I85" i="22"/>
  <c r="F85" i="22"/>
  <c r="N84" i="22"/>
  <c r="M84" i="22"/>
  <c r="K84" i="22"/>
  <c r="J84" i="22"/>
  <c r="H84" i="22"/>
  <c r="G84" i="22"/>
  <c r="E84" i="22"/>
  <c r="D84" i="22"/>
  <c r="O82" i="22"/>
  <c r="L82" i="22"/>
  <c r="I82" i="22"/>
  <c r="F82" i="22"/>
  <c r="O81" i="22"/>
  <c r="O80" i="22" s="1"/>
  <c r="L81" i="22"/>
  <c r="I81" i="22"/>
  <c r="I80" i="22" s="1"/>
  <c r="F81" i="22"/>
  <c r="N80" i="22"/>
  <c r="M80" i="22"/>
  <c r="L80" i="22"/>
  <c r="K80" i="22"/>
  <c r="J80" i="22"/>
  <c r="H80" i="22"/>
  <c r="G80" i="22"/>
  <c r="F80" i="22"/>
  <c r="E80" i="22"/>
  <c r="D80" i="22"/>
  <c r="O79" i="22"/>
  <c r="L79" i="22"/>
  <c r="I79" i="22"/>
  <c r="F79" i="22"/>
  <c r="O78" i="22"/>
  <c r="L78" i="22"/>
  <c r="L77" i="22" s="1"/>
  <c r="I78" i="22"/>
  <c r="I77" i="22" s="1"/>
  <c r="F78" i="22"/>
  <c r="N77" i="22"/>
  <c r="M77" i="22"/>
  <c r="M76" i="22" s="1"/>
  <c r="K77" i="22"/>
  <c r="K76" i="22" s="1"/>
  <c r="J77" i="22"/>
  <c r="H77" i="22"/>
  <c r="H76" i="22" s="1"/>
  <c r="G77" i="22"/>
  <c r="E77" i="22"/>
  <c r="D77" i="22"/>
  <c r="D76" i="22" s="1"/>
  <c r="O74" i="22"/>
  <c r="L74" i="22"/>
  <c r="I74" i="22"/>
  <c r="F74" i="22"/>
  <c r="O73" i="22"/>
  <c r="L73" i="22"/>
  <c r="I73" i="22"/>
  <c r="F73" i="22"/>
  <c r="O72" i="22"/>
  <c r="L72" i="22"/>
  <c r="I72" i="22"/>
  <c r="F72" i="22"/>
  <c r="O71" i="22"/>
  <c r="L71" i="22"/>
  <c r="I71" i="22"/>
  <c r="F71" i="22"/>
  <c r="O70" i="22"/>
  <c r="O69" i="22" s="1"/>
  <c r="L70" i="22"/>
  <c r="I70" i="22"/>
  <c r="I69" i="22" s="1"/>
  <c r="F70" i="22"/>
  <c r="N69" i="22"/>
  <c r="M69" i="22"/>
  <c r="M67" i="22" s="1"/>
  <c r="K69" i="22"/>
  <c r="K67" i="22" s="1"/>
  <c r="J69" i="22"/>
  <c r="J67" i="22" s="1"/>
  <c r="H69" i="22"/>
  <c r="H67" i="22" s="1"/>
  <c r="G69" i="22"/>
  <c r="G67" i="22" s="1"/>
  <c r="E69" i="22"/>
  <c r="E67" i="22" s="1"/>
  <c r="D69" i="22"/>
  <c r="D67" i="22" s="1"/>
  <c r="O68" i="22"/>
  <c r="L68" i="22"/>
  <c r="I68" i="22"/>
  <c r="F68" i="22"/>
  <c r="N67"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L59" i="22"/>
  <c r="I59" i="22"/>
  <c r="I58" i="22" s="1"/>
  <c r="F59" i="22"/>
  <c r="N58" i="22"/>
  <c r="M58" i="22"/>
  <c r="K58" i="22"/>
  <c r="J58" i="22"/>
  <c r="H58" i="22"/>
  <c r="G58" i="22"/>
  <c r="E58" i="22"/>
  <c r="D58" i="22"/>
  <c r="O57" i="22"/>
  <c r="L57" i="22"/>
  <c r="I57" i="22"/>
  <c r="F57" i="22"/>
  <c r="O56" i="22"/>
  <c r="O55" i="22" s="1"/>
  <c r="L56" i="22"/>
  <c r="L55" i="22" s="1"/>
  <c r="I56" i="22"/>
  <c r="I55" i="22" s="1"/>
  <c r="F56" i="22"/>
  <c r="F55" i="22" s="1"/>
  <c r="N55" i="22"/>
  <c r="M55" i="22"/>
  <c r="K55" i="22"/>
  <c r="J55" i="22"/>
  <c r="J54" i="22" s="1"/>
  <c r="H55" i="22"/>
  <c r="G55" i="22"/>
  <c r="E55" i="22"/>
  <c r="D55" i="22"/>
  <c r="O47" i="22"/>
  <c r="C47" i="22" s="1"/>
  <c r="O46" i="22"/>
  <c r="N45" i="22"/>
  <c r="M45" i="22"/>
  <c r="L44" i="22"/>
  <c r="L43" i="22" s="1"/>
  <c r="I44" i="22"/>
  <c r="I43" i="22" s="1"/>
  <c r="F44" i="22"/>
  <c r="F43" i="22" s="1"/>
  <c r="K43" i="22"/>
  <c r="J43" i="22"/>
  <c r="H43" i="22"/>
  <c r="G43" i="22"/>
  <c r="E43" i="22"/>
  <c r="D43" i="22"/>
  <c r="F42" i="22"/>
  <c r="E41" i="22"/>
  <c r="D41" i="22"/>
  <c r="L40" i="22"/>
  <c r="C40" i="22" s="1"/>
  <c r="L39" i="22"/>
  <c r="C39" i="22" s="1"/>
  <c r="L38" i="22"/>
  <c r="C38" i="22" s="1"/>
  <c r="L37" i="22"/>
  <c r="K36" i="22"/>
  <c r="J36" i="22"/>
  <c r="L35" i="22"/>
  <c r="C35" i="22" s="1"/>
  <c r="L34" i="22"/>
  <c r="K33" i="22"/>
  <c r="J33" i="22"/>
  <c r="L32" i="22"/>
  <c r="C32" i="22" s="1"/>
  <c r="K31" i="22"/>
  <c r="J31" i="22"/>
  <c r="L30" i="22"/>
  <c r="C30" i="22" s="1"/>
  <c r="L29" i="22"/>
  <c r="C29" i="22" s="1"/>
  <c r="L28" i="22"/>
  <c r="K27" i="22"/>
  <c r="J27" i="22"/>
  <c r="J26" i="22" s="1"/>
  <c r="F25" i="22"/>
  <c r="C25" i="22" s="1"/>
  <c r="I24" i="22"/>
  <c r="F24" i="22"/>
  <c r="O23" i="22"/>
  <c r="L23" i="22"/>
  <c r="I23" i="22"/>
  <c r="F23" i="22"/>
  <c r="O22" i="22"/>
  <c r="O21" i="22" s="1"/>
  <c r="L22" i="22"/>
  <c r="L21" i="22" s="1"/>
  <c r="I22" i="22"/>
  <c r="I21" i="22" s="1"/>
  <c r="F22" i="22"/>
  <c r="F21" i="22" s="1"/>
  <c r="N21" i="22"/>
  <c r="M21" i="22"/>
  <c r="M289" i="22" s="1"/>
  <c r="M288" i="22" s="1"/>
  <c r="K21" i="22"/>
  <c r="J21" i="22"/>
  <c r="J289" i="22" s="1"/>
  <c r="H21" i="22"/>
  <c r="G21" i="22"/>
  <c r="G289" i="22" s="1"/>
  <c r="E21" i="22"/>
  <c r="E289" i="22" s="1"/>
  <c r="E288" i="22" s="1"/>
  <c r="D21" i="22"/>
  <c r="C170" i="22" l="1"/>
  <c r="J270" i="22"/>
  <c r="J269" i="22" s="1"/>
  <c r="O58" i="22"/>
  <c r="I20" i="22"/>
  <c r="N76" i="22"/>
  <c r="F187" i="22"/>
  <c r="J204" i="22"/>
  <c r="K231" i="22"/>
  <c r="K230" i="22" s="1"/>
  <c r="J288" i="22"/>
  <c r="C225" i="22"/>
  <c r="C237" i="22"/>
  <c r="D187" i="22"/>
  <c r="O187" i="22"/>
  <c r="N195" i="22"/>
  <c r="D54" i="22"/>
  <c r="D53" i="22" s="1"/>
  <c r="F289" i="22"/>
  <c r="K289" i="22"/>
  <c r="K288" i="22" s="1"/>
  <c r="C158" i="22"/>
  <c r="H187" i="22"/>
  <c r="N187" i="22"/>
  <c r="C209" i="22"/>
  <c r="C275" i="22"/>
  <c r="D204" i="22"/>
  <c r="D195" i="22" s="1"/>
  <c r="I252" i="22"/>
  <c r="I251" i="22" s="1"/>
  <c r="G76" i="22"/>
  <c r="C96" i="22"/>
  <c r="C114" i="22"/>
  <c r="C121" i="22"/>
  <c r="C134" i="22"/>
  <c r="J187" i="22"/>
  <c r="M231" i="22"/>
  <c r="M230" i="22" s="1"/>
  <c r="C249" i="22"/>
  <c r="D270" i="22"/>
  <c r="H54" i="22"/>
  <c r="H53" i="22" s="1"/>
  <c r="N54" i="22"/>
  <c r="N53" i="22" s="1"/>
  <c r="C71" i="22"/>
  <c r="C72" i="22"/>
  <c r="C73" i="22"/>
  <c r="C74" i="22"/>
  <c r="J83" i="22"/>
  <c r="G174" i="22"/>
  <c r="G173" i="22" s="1"/>
  <c r="M174" i="22"/>
  <c r="L187" i="22"/>
  <c r="C146" i="22"/>
  <c r="C162" i="22"/>
  <c r="C186" i="22"/>
  <c r="C193" i="22"/>
  <c r="C197" i="22"/>
  <c r="D269" i="22"/>
  <c r="M270" i="22"/>
  <c r="M269" i="22" s="1"/>
  <c r="F276" i="22"/>
  <c r="F270" i="22" s="1"/>
  <c r="F269" i="22" s="1"/>
  <c r="C293" i="22"/>
  <c r="E76" i="22"/>
  <c r="K83" i="22"/>
  <c r="O136" i="22"/>
  <c r="J195" i="22"/>
  <c r="C245" i="22"/>
  <c r="G54" i="22"/>
  <c r="M54" i="22"/>
  <c r="M53" i="22" s="1"/>
  <c r="C79" i="22"/>
  <c r="G83" i="22"/>
  <c r="G75" i="22" s="1"/>
  <c r="D130" i="22"/>
  <c r="C138" i="22"/>
  <c r="F166" i="22"/>
  <c r="F165" i="22" s="1"/>
  <c r="C169" i="22"/>
  <c r="O166" i="22"/>
  <c r="O165" i="22" s="1"/>
  <c r="E173" i="22"/>
  <c r="C189" i="22"/>
  <c r="I187" i="22"/>
  <c r="C187" i="22" s="1"/>
  <c r="C201" i="22"/>
  <c r="K204" i="22"/>
  <c r="K195" i="22" s="1"/>
  <c r="C213" i="22"/>
  <c r="C221" i="22"/>
  <c r="C223" i="22"/>
  <c r="C224" i="22"/>
  <c r="H231" i="22"/>
  <c r="L235" i="22"/>
  <c r="E259" i="22"/>
  <c r="C265" i="22"/>
  <c r="C102" i="22"/>
  <c r="C126" i="22"/>
  <c r="C154" i="22"/>
  <c r="C155" i="22"/>
  <c r="C157" i="22"/>
  <c r="L175" i="22"/>
  <c r="K174" i="22"/>
  <c r="K173" i="22" s="1"/>
  <c r="O235" i="22"/>
  <c r="C296" i="22"/>
  <c r="L58" i="22"/>
  <c r="L54" i="22" s="1"/>
  <c r="L95" i="22"/>
  <c r="K130" i="22"/>
  <c r="O205" i="22"/>
  <c r="C229" i="22"/>
  <c r="E231" i="22"/>
  <c r="E230" i="22" s="1"/>
  <c r="D231" i="22"/>
  <c r="D230" i="22" s="1"/>
  <c r="G270" i="22"/>
  <c r="G269" i="22" s="1"/>
  <c r="K26" i="22"/>
  <c r="K20" i="22" s="1"/>
  <c r="J53" i="22"/>
  <c r="C92" i="22"/>
  <c r="N83" i="22"/>
  <c r="C108" i="22"/>
  <c r="C164" i="22"/>
  <c r="M187" i="22"/>
  <c r="C241" i="22"/>
  <c r="C243" i="22"/>
  <c r="C253" i="22"/>
  <c r="C254" i="22"/>
  <c r="C257" i="22"/>
  <c r="C263" i="22"/>
  <c r="K259" i="22"/>
  <c r="E20" i="22"/>
  <c r="C63" i="22"/>
  <c r="C90" i="22"/>
  <c r="C106" i="22"/>
  <c r="C107" i="22"/>
  <c r="I144" i="22"/>
  <c r="C150" i="22"/>
  <c r="L166" i="22"/>
  <c r="L165" i="22" s="1"/>
  <c r="C182" i="22"/>
  <c r="C183" i="22"/>
  <c r="C217" i="22"/>
  <c r="E270" i="22"/>
  <c r="E269" i="22" s="1"/>
  <c r="G187" i="22"/>
  <c r="K187" i="22"/>
  <c r="G53" i="22"/>
  <c r="N289" i="22"/>
  <c r="N288" i="22" s="1"/>
  <c r="L31" i="22"/>
  <c r="C31" i="22" s="1"/>
  <c r="C44" i="22"/>
  <c r="C60" i="22"/>
  <c r="C62" i="22"/>
  <c r="N75" i="22"/>
  <c r="L76" i="22"/>
  <c r="C88" i="22"/>
  <c r="D83" i="22"/>
  <c r="C94" i="22"/>
  <c r="C118" i="22"/>
  <c r="C125" i="22"/>
  <c r="M83" i="22"/>
  <c r="H130" i="22"/>
  <c r="L131" i="22"/>
  <c r="C139" i="22"/>
  <c r="L141" i="22"/>
  <c r="C141" i="22" s="1"/>
  <c r="C147" i="22"/>
  <c r="C149" i="22"/>
  <c r="C156" i="22"/>
  <c r="C159" i="22"/>
  <c r="I160" i="22"/>
  <c r="C177" i="22"/>
  <c r="C178" i="22"/>
  <c r="O184" i="22"/>
  <c r="C190" i="22"/>
  <c r="E187" i="22"/>
  <c r="C203" i="22"/>
  <c r="G204" i="22"/>
  <c r="G195" i="22" s="1"/>
  <c r="I205" i="22"/>
  <c r="C211" i="22"/>
  <c r="C212" i="22"/>
  <c r="H204" i="22"/>
  <c r="C226" i="22"/>
  <c r="M204" i="22"/>
  <c r="M195" i="22" s="1"/>
  <c r="N231" i="22"/>
  <c r="N230" i="22" s="1"/>
  <c r="N194" i="22" s="1"/>
  <c r="O238" i="22"/>
  <c r="L238" i="22"/>
  <c r="C255" i="22"/>
  <c r="L260" i="22"/>
  <c r="L259" i="22" s="1"/>
  <c r="C266" i="22"/>
  <c r="C280" i="22"/>
  <c r="C43" i="22"/>
  <c r="E54" i="22"/>
  <c r="E53" i="22" s="1"/>
  <c r="O54" i="22"/>
  <c r="O53" i="22" s="1"/>
  <c r="C64" i="22"/>
  <c r="C65" i="22"/>
  <c r="C66" i="22"/>
  <c r="O67" i="22"/>
  <c r="L69" i="22"/>
  <c r="L67" i="22" s="1"/>
  <c r="I76" i="22"/>
  <c r="J76" i="22"/>
  <c r="C101" i="22"/>
  <c r="C110" i="22"/>
  <c r="C124" i="22"/>
  <c r="C127" i="22"/>
  <c r="J130" i="22"/>
  <c r="M130" i="22"/>
  <c r="C140" i="22"/>
  <c r="C142" i="22"/>
  <c r="C148" i="22"/>
  <c r="L151" i="22"/>
  <c r="O160" i="22"/>
  <c r="C172" i="22"/>
  <c r="L179" i="22"/>
  <c r="L196" i="22"/>
  <c r="C214" i="22"/>
  <c r="E204" i="22"/>
  <c r="E195" i="22" s="1"/>
  <c r="C240" i="22"/>
  <c r="C261" i="22"/>
  <c r="O259" i="22"/>
  <c r="C267" i="22"/>
  <c r="C273" i="22"/>
  <c r="C279" i="22"/>
  <c r="C281" i="22"/>
  <c r="C291" i="22"/>
  <c r="L290" i="22"/>
  <c r="C59" i="22"/>
  <c r="C85" i="22"/>
  <c r="O122" i="22"/>
  <c r="C22" i="22"/>
  <c r="M20" i="22"/>
  <c r="G288" i="22"/>
  <c r="C23" i="22"/>
  <c r="C24" i="22"/>
  <c r="K54" i="22"/>
  <c r="I67" i="22"/>
  <c r="O77" i="22"/>
  <c r="O76" i="22" s="1"/>
  <c r="C80" i="22"/>
  <c r="C81" i="22"/>
  <c r="C82" i="22"/>
  <c r="C98" i="22"/>
  <c r="C100" i="22"/>
  <c r="C105" i="22"/>
  <c r="L103" i="22"/>
  <c r="L122" i="22"/>
  <c r="C153" i="22"/>
  <c r="D173" i="22"/>
  <c r="C181" i="22"/>
  <c r="L184" i="22"/>
  <c r="O196" i="22"/>
  <c r="C200" i="22"/>
  <c r="C215" i="22"/>
  <c r="G231" i="22"/>
  <c r="G230" i="22" s="1"/>
  <c r="C244" i="22"/>
  <c r="L246" i="22"/>
  <c r="C274" i="22"/>
  <c r="L276" i="22"/>
  <c r="L270" i="22" s="1"/>
  <c r="L269" i="22" s="1"/>
  <c r="C292" i="22"/>
  <c r="C46" i="22"/>
  <c r="O45" i="22"/>
  <c r="I116" i="22"/>
  <c r="C120" i="22"/>
  <c r="D289" i="22"/>
  <c r="D288" i="22" s="1"/>
  <c r="D20" i="22"/>
  <c r="H289" i="22"/>
  <c r="H288" i="22" s="1"/>
  <c r="H20" i="22"/>
  <c r="C21" i="22"/>
  <c r="C42" i="22"/>
  <c r="F41" i="22"/>
  <c r="C41" i="22" s="1"/>
  <c r="K53" i="22"/>
  <c r="C56" i="22"/>
  <c r="C57" i="22"/>
  <c r="C78" i="22"/>
  <c r="F77" i="22"/>
  <c r="H83" i="22"/>
  <c r="C86" i="22"/>
  <c r="O89" i="22"/>
  <c r="E83" i="22"/>
  <c r="C28" i="22"/>
  <c r="L27" i="22"/>
  <c r="C55" i="22"/>
  <c r="I54" i="22"/>
  <c r="C68" i="22"/>
  <c r="C91" i="22"/>
  <c r="F89" i="22"/>
  <c r="C133" i="22"/>
  <c r="F131" i="22"/>
  <c r="L289" i="22"/>
  <c r="O289" i="22"/>
  <c r="O288" i="22" s="1"/>
  <c r="O20" i="22"/>
  <c r="C34" i="22"/>
  <c r="L33" i="22"/>
  <c r="C33" i="22" s="1"/>
  <c r="C37" i="22"/>
  <c r="L36" i="22"/>
  <c r="C36" i="22" s="1"/>
  <c r="C61" i="22"/>
  <c r="C70" i="22"/>
  <c r="F69" i="22"/>
  <c r="D75" i="22"/>
  <c r="I103" i="22"/>
  <c r="C104" i="22"/>
  <c r="I179" i="22"/>
  <c r="C180" i="22"/>
  <c r="F196" i="22"/>
  <c r="C298" i="22"/>
  <c r="J20" i="22"/>
  <c r="N20" i="22"/>
  <c r="I84" i="22"/>
  <c r="F84" i="22"/>
  <c r="I89" i="22"/>
  <c r="C93" i="22"/>
  <c r="C97" i="22"/>
  <c r="C109" i="22"/>
  <c r="C113" i="22"/>
  <c r="F112" i="22"/>
  <c r="C117" i="22"/>
  <c r="F116" i="22"/>
  <c r="I131" i="22"/>
  <c r="C132" i="22"/>
  <c r="C135" i="22"/>
  <c r="L144" i="22"/>
  <c r="O151" i="22"/>
  <c r="C161" i="22"/>
  <c r="F160" i="22"/>
  <c r="M173" i="22"/>
  <c r="F174" i="22"/>
  <c r="C185" i="22"/>
  <c r="F184" i="22"/>
  <c r="O204" i="22"/>
  <c r="G20" i="22"/>
  <c r="F58" i="22"/>
  <c r="C58" i="22" s="1"/>
  <c r="C87" i="22"/>
  <c r="I95" i="22"/>
  <c r="C95" i="22" s="1"/>
  <c r="C99" i="22"/>
  <c r="F103" i="22"/>
  <c r="O103" i="22"/>
  <c r="C111" i="22"/>
  <c r="C115" i="22"/>
  <c r="C119" i="22"/>
  <c r="F122" i="22"/>
  <c r="C123" i="22"/>
  <c r="E130" i="22"/>
  <c r="C137" i="22"/>
  <c r="F136" i="22"/>
  <c r="C136" i="22" s="1"/>
  <c r="C143" i="22"/>
  <c r="C163" i="22"/>
  <c r="C168" i="22"/>
  <c r="I166" i="22"/>
  <c r="C171" i="22"/>
  <c r="I175" i="22"/>
  <c r="C176" i="22"/>
  <c r="O179" i="22"/>
  <c r="O174" i="22" s="1"/>
  <c r="C233" i="22"/>
  <c r="L112" i="22"/>
  <c r="L116" i="22"/>
  <c r="C129" i="22"/>
  <c r="F128" i="22"/>
  <c r="C128" i="22" s="1"/>
  <c r="O131" i="22"/>
  <c r="C145" i="22"/>
  <c r="F144" i="22"/>
  <c r="O144" i="22"/>
  <c r="I151" i="22"/>
  <c r="C152" i="22"/>
  <c r="L216" i="22"/>
  <c r="C248" i="22"/>
  <c r="F246" i="22"/>
  <c r="C256" i="22"/>
  <c r="F252" i="22"/>
  <c r="C167" i="22"/>
  <c r="H195" i="22"/>
  <c r="C206" i="22"/>
  <c r="C207" i="22"/>
  <c r="C208" i="22"/>
  <c r="F205" i="22"/>
  <c r="C218" i="22"/>
  <c r="C220" i="22"/>
  <c r="F216" i="22"/>
  <c r="J231" i="22"/>
  <c r="J230" i="22" s="1"/>
  <c r="I246" i="22"/>
  <c r="C247" i="22"/>
  <c r="C250" i="22"/>
  <c r="C258" i="22"/>
  <c r="C262" i="22"/>
  <c r="I270" i="22"/>
  <c r="I269" i="22" s="1"/>
  <c r="C271" i="22"/>
  <c r="C276" i="22"/>
  <c r="C285" i="22"/>
  <c r="I283" i="22"/>
  <c r="I289" i="22" s="1"/>
  <c r="C297" i="22"/>
  <c r="C188" i="22"/>
  <c r="C192" i="22"/>
  <c r="I198" i="22"/>
  <c r="I196" i="22" s="1"/>
  <c r="C199" i="22"/>
  <c r="C202" i="22"/>
  <c r="C210" i="22"/>
  <c r="C219" i="22"/>
  <c r="I216" i="22"/>
  <c r="I204" i="22" s="1"/>
  <c r="C222" i="22"/>
  <c r="C228" i="22"/>
  <c r="F227" i="22"/>
  <c r="C227" i="22" s="1"/>
  <c r="I238" i="22"/>
  <c r="C239" i="22"/>
  <c r="C242" i="22"/>
  <c r="H259" i="22"/>
  <c r="H230" i="22" s="1"/>
  <c r="C272" i="22"/>
  <c r="C278" i="22"/>
  <c r="C191" i="22"/>
  <c r="L205" i="22"/>
  <c r="L204" i="22" s="1"/>
  <c r="L195" i="22" s="1"/>
  <c r="C232" i="22"/>
  <c r="C236" i="22"/>
  <c r="F235" i="22"/>
  <c r="O246" i="22"/>
  <c r="O251" i="22"/>
  <c r="C268" i="22"/>
  <c r="F264" i="22"/>
  <c r="C264" i="22" s="1"/>
  <c r="O270" i="22"/>
  <c r="O269" i="22" s="1"/>
  <c r="C294" i="22"/>
  <c r="F290" i="22"/>
  <c r="C290" i="22" s="1"/>
  <c r="C234" i="22"/>
  <c r="C282" i="22"/>
  <c r="C284" i="22"/>
  <c r="K194" i="22" l="1"/>
  <c r="L130" i="22"/>
  <c r="E194" i="22"/>
  <c r="C235" i="22"/>
  <c r="O173" i="22"/>
  <c r="C122" i="22"/>
  <c r="O83" i="22"/>
  <c r="K75" i="22"/>
  <c r="K52" i="22" s="1"/>
  <c r="K51" i="22" s="1"/>
  <c r="O231" i="22"/>
  <c r="M75" i="22"/>
  <c r="I231" i="22"/>
  <c r="I230" i="22" s="1"/>
  <c r="D194" i="22"/>
  <c r="G52" i="22"/>
  <c r="G286" i="22"/>
  <c r="C260" i="22"/>
  <c r="C175" i="22"/>
  <c r="M194" i="22"/>
  <c r="D286" i="22"/>
  <c r="N52" i="22"/>
  <c r="N51" i="22" s="1"/>
  <c r="N286" i="22"/>
  <c r="O230" i="22"/>
  <c r="C151" i="22"/>
  <c r="C160" i="22"/>
  <c r="F20" i="22"/>
  <c r="I53" i="22"/>
  <c r="H75" i="22"/>
  <c r="H52" i="22" s="1"/>
  <c r="L174" i="22"/>
  <c r="L173" i="22" s="1"/>
  <c r="O195" i="22"/>
  <c r="O194" i="22" s="1"/>
  <c r="L231" i="22"/>
  <c r="L230" i="22" s="1"/>
  <c r="L194" i="22" s="1"/>
  <c r="F259" i="22"/>
  <c r="C259" i="22" s="1"/>
  <c r="L288" i="22"/>
  <c r="M286" i="22"/>
  <c r="C179" i="22"/>
  <c r="C289" i="22"/>
  <c r="I288" i="22"/>
  <c r="L83" i="22"/>
  <c r="L75" i="22" s="1"/>
  <c r="E75" i="22"/>
  <c r="E286" i="22" s="1"/>
  <c r="I195" i="22"/>
  <c r="C184" i="22"/>
  <c r="M52" i="22"/>
  <c r="J75" i="22"/>
  <c r="J52" i="22" s="1"/>
  <c r="L53" i="22"/>
  <c r="C270" i="22"/>
  <c r="G194" i="22"/>
  <c r="E52" i="22"/>
  <c r="E51" i="22" s="1"/>
  <c r="C269" i="22"/>
  <c r="C216" i="22"/>
  <c r="J194" i="22"/>
  <c r="O130" i="22"/>
  <c r="O75" i="22" s="1"/>
  <c r="C103" i="22"/>
  <c r="F173" i="22"/>
  <c r="I83" i="22"/>
  <c r="C198" i="22"/>
  <c r="C27" i="22"/>
  <c r="L26" i="22"/>
  <c r="F54" i="22"/>
  <c r="F231" i="22"/>
  <c r="C238" i="22"/>
  <c r="H194" i="22"/>
  <c r="C246" i="22"/>
  <c r="C144" i="22"/>
  <c r="C283" i="22"/>
  <c r="I174" i="22"/>
  <c r="I173" i="22" s="1"/>
  <c r="C112" i="22"/>
  <c r="F288" i="22"/>
  <c r="C196" i="22"/>
  <c r="D52" i="22"/>
  <c r="C89" i="22"/>
  <c r="I130" i="22"/>
  <c r="F67" i="22"/>
  <c r="C67" i="22" s="1"/>
  <c r="C69" i="22"/>
  <c r="C45" i="22"/>
  <c r="F204" i="22"/>
  <c r="C204" i="22" s="1"/>
  <c r="C205" i="22"/>
  <c r="C252" i="22"/>
  <c r="F251" i="22"/>
  <c r="C251" i="22" s="1"/>
  <c r="I165" i="22"/>
  <c r="C165" i="22" s="1"/>
  <c r="C166" i="22"/>
  <c r="C116" i="22"/>
  <c r="F83" i="22"/>
  <c r="C84" i="22"/>
  <c r="F130" i="22"/>
  <c r="C131" i="22"/>
  <c r="C77" i="22"/>
  <c r="F76" i="22"/>
  <c r="D51" i="22" l="1"/>
  <c r="K286" i="22"/>
  <c r="I194" i="22"/>
  <c r="G51" i="22"/>
  <c r="G50" i="22" s="1"/>
  <c r="M51" i="22"/>
  <c r="C288" i="22"/>
  <c r="H51" i="22"/>
  <c r="H287" i="22" s="1"/>
  <c r="H286" i="22"/>
  <c r="C173" i="22"/>
  <c r="N50" i="22"/>
  <c r="N287" i="22"/>
  <c r="J286" i="22"/>
  <c r="L286" i="22"/>
  <c r="J51" i="22"/>
  <c r="J287" i="22" s="1"/>
  <c r="L52" i="22"/>
  <c r="L51" i="22" s="1"/>
  <c r="L50" i="22" s="1"/>
  <c r="O286" i="22"/>
  <c r="O52" i="22"/>
  <c r="O51" i="22" s="1"/>
  <c r="C26" i="22"/>
  <c r="L20" i="22"/>
  <c r="C20" i="22" s="1"/>
  <c r="K50" i="22"/>
  <c r="K287" i="22"/>
  <c r="C83" i="22"/>
  <c r="C174" i="22"/>
  <c r="E287" i="22"/>
  <c r="E50" i="22"/>
  <c r="I75" i="22"/>
  <c r="F75" i="22"/>
  <c r="C76" i="22"/>
  <c r="D287" i="22"/>
  <c r="D50" i="22"/>
  <c r="C231" i="22"/>
  <c r="F230" i="22"/>
  <c r="C130" i="22"/>
  <c r="F195" i="22"/>
  <c r="C54" i="22"/>
  <c r="F53" i="22"/>
  <c r="H50" i="22" l="1"/>
  <c r="G287" i="22"/>
  <c r="M287" i="22"/>
  <c r="M50" i="22"/>
  <c r="J50" i="22"/>
  <c r="C75" i="22"/>
  <c r="L287" i="22"/>
  <c r="C195" i="22"/>
  <c r="F194" i="22"/>
  <c r="C194" i="22" s="1"/>
  <c r="I286" i="22"/>
  <c r="I52" i="22"/>
  <c r="I51" i="22" s="1"/>
  <c r="O50" i="22"/>
  <c r="O287" i="22"/>
  <c r="C53" i="22"/>
  <c r="F52" i="22"/>
  <c r="C230" i="22"/>
  <c r="F286" i="22"/>
  <c r="C286" i="22" l="1"/>
  <c r="F51" i="22"/>
  <c r="C52" i="22"/>
  <c r="I287" i="22"/>
  <c r="I50" i="22"/>
  <c r="F287" i="22" l="1"/>
  <c r="C287" i="22" s="1"/>
  <c r="F50" i="22"/>
  <c r="C50" i="22" s="1"/>
  <c r="C51" i="22"/>
  <c r="O298" i="21" l="1"/>
  <c r="L298" i="21"/>
  <c r="I298" i="21"/>
  <c r="F298" i="21"/>
  <c r="O297" i="21"/>
  <c r="L297" i="21"/>
  <c r="I297" i="21"/>
  <c r="F297" i="21"/>
  <c r="O296" i="21"/>
  <c r="L296" i="21"/>
  <c r="I296" i="21"/>
  <c r="F296" i="21"/>
  <c r="O295" i="21"/>
  <c r="L295" i="21"/>
  <c r="I295" i="21"/>
  <c r="F295" i="21"/>
  <c r="O294" i="21"/>
  <c r="L294" i="21"/>
  <c r="I294" i="21"/>
  <c r="F294" i="21"/>
  <c r="O293" i="21"/>
  <c r="L293" i="21"/>
  <c r="I293" i="21"/>
  <c r="F293" i="21"/>
  <c r="O292" i="21"/>
  <c r="L292" i="21"/>
  <c r="I292" i="21"/>
  <c r="F292" i="21"/>
  <c r="O291" i="21"/>
  <c r="L291" i="21"/>
  <c r="I291" i="21"/>
  <c r="I290" i="21" s="1"/>
  <c r="F291" i="21"/>
  <c r="N290" i="21"/>
  <c r="M290" i="21"/>
  <c r="K290" i="21"/>
  <c r="J290" i="21"/>
  <c r="H290" i="21"/>
  <c r="G290" i="21"/>
  <c r="E290" i="21"/>
  <c r="D290" i="21"/>
  <c r="O285" i="21"/>
  <c r="L285" i="21"/>
  <c r="I285" i="21"/>
  <c r="F285" i="21"/>
  <c r="O284" i="21"/>
  <c r="O283" i="21" s="1"/>
  <c r="L284" i="21"/>
  <c r="L283" i="21" s="1"/>
  <c r="I284" i="21"/>
  <c r="I283" i="21" s="1"/>
  <c r="F284" i="21"/>
  <c r="N283" i="21"/>
  <c r="M283" i="21"/>
  <c r="K283" i="21"/>
  <c r="J283" i="21"/>
  <c r="H283" i="21"/>
  <c r="G283" i="21"/>
  <c r="E283" i="21"/>
  <c r="D283" i="21"/>
  <c r="O282" i="21"/>
  <c r="O281" i="21" s="1"/>
  <c r="L282" i="21"/>
  <c r="L281" i="21" s="1"/>
  <c r="I282" i="21"/>
  <c r="I281" i="21" s="1"/>
  <c r="F282" i="21"/>
  <c r="N281" i="21"/>
  <c r="M281" i="21"/>
  <c r="K281" i="21"/>
  <c r="J281" i="21"/>
  <c r="H281" i="21"/>
  <c r="G281" i="21"/>
  <c r="F281" i="21"/>
  <c r="E281" i="21"/>
  <c r="D281" i="21"/>
  <c r="O280" i="21"/>
  <c r="L280" i="21"/>
  <c r="I280" i="21"/>
  <c r="F280" i="21"/>
  <c r="O279" i="21"/>
  <c r="L279" i="21"/>
  <c r="I279" i="21"/>
  <c r="F279" i="21"/>
  <c r="O278" i="21"/>
  <c r="L278" i="21"/>
  <c r="I278" i="21"/>
  <c r="F278" i="21"/>
  <c r="O277" i="21"/>
  <c r="L277" i="21"/>
  <c r="L276" i="21" s="1"/>
  <c r="I277" i="21"/>
  <c r="I276" i="21" s="1"/>
  <c r="F277" i="21"/>
  <c r="O276" i="21"/>
  <c r="N276" i="21"/>
  <c r="M276" i="21"/>
  <c r="K276" i="21"/>
  <c r="J276" i="21"/>
  <c r="H276" i="21"/>
  <c r="H270" i="21" s="1"/>
  <c r="H269" i="21" s="1"/>
  <c r="G276" i="21"/>
  <c r="E276" i="21"/>
  <c r="D276" i="21"/>
  <c r="O275" i="21"/>
  <c r="L275" i="21"/>
  <c r="I275" i="21"/>
  <c r="F275" i="21"/>
  <c r="O274" i="21"/>
  <c r="L274" i="21"/>
  <c r="I274" i="21"/>
  <c r="F274" i="21"/>
  <c r="O273" i="21"/>
  <c r="L273" i="21"/>
  <c r="L272" i="21" s="1"/>
  <c r="I273" i="21"/>
  <c r="I272" i="21" s="1"/>
  <c r="F273" i="21"/>
  <c r="F272" i="21" s="1"/>
  <c r="O272" i="21"/>
  <c r="N272" i="21"/>
  <c r="M272" i="21"/>
  <c r="K272" i="21"/>
  <c r="J272" i="21"/>
  <c r="J270" i="21" s="1"/>
  <c r="J269" i="21" s="1"/>
  <c r="H272" i="21"/>
  <c r="G272" i="21"/>
  <c r="E272" i="21"/>
  <c r="E270" i="21" s="1"/>
  <c r="E269" i="21" s="1"/>
  <c r="D272" i="21"/>
  <c r="O271" i="21"/>
  <c r="L271" i="21"/>
  <c r="I271" i="21"/>
  <c r="F271" i="21"/>
  <c r="O268" i="21"/>
  <c r="L268" i="21"/>
  <c r="I268" i="21"/>
  <c r="F268" i="21"/>
  <c r="O267" i="21"/>
  <c r="L267" i="21"/>
  <c r="I267" i="21"/>
  <c r="F267" i="21"/>
  <c r="O266" i="21"/>
  <c r="L266" i="21"/>
  <c r="I266" i="21"/>
  <c r="F266" i="21"/>
  <c r="O265" i="21"/>
  <c r="O264" i="21" s="1"/>
  <c r="L265" i="21"/>
  <c r="L264" i="21" s="1"/>
  <c r="I265" i="21"/>
  <c r="I264" i="21" s="1"/>
  <c r="F265" i="21"/>
  <c r="F264" i="21" s="1"/>
  <c r="N264" i="21"/>
  <c r="M264" i="21"/>
  <c r="K264" i="21"/>
  <c r="J264" i="21"/>
  <c r="H264" i="21"/>
  <c r="G264" i="21"/>
  <c r="E264" i="21"/>
  <c r="D264" i="21"/>
  <c r="O263" i="21"/>
  <c r="L263" i="21"/>
  <c r="I263" i="21"/>
  <c r="F263" i="21"/>
  <c r="O262" i="21"/>
  <c r="L262" i="21"/>
  <c r="I262" i="21"/>
  <c r="F262" i="21"/>
  <c r="O261" i="21"/>
  <c r="O260" i="21" s="1"/>
  <c r="L261" i="21"/>
  <c r="I261" i="21"/>
  <c r="F261" i="21"/>
  <c r="N260" i="21"/>
  <c r="N259" i="21" s="1"/>
  <c r="M260" i="21"/>
  <c r="L260" i="21"/>
  <c r="K260" i="21"/>
  <c r="J260" i="21"/>
  <c r="H260" i="21"/>
  <c r="H259" i="21" s="1"/>
  <c r="G260" i="21"/>
  <c r="E260" i="21"/>
  <c r="D260" i="21"/>
  <c r="O258" i="21"/>
  <c r="L258" i="21"/>
  <c r="I258" i="21"/>
  <c r="F258" i="21"/>
  <c r="O257" i="21"/>
  <c r="L257" i="21"/>
  <c r="I257" i="21"/>
  <c r="F257" i="21"/>
  <c r="O256" i="21"/>
  <c r="L256" i="21"/>
  <c r="I256" i="21"/>
  <c r="F256" i="21"/>
  <c r="O255" i="21"/>
  <c r="L255" i="21"/>
  <c r="I255" i="21"/>
  <c r="F255" i="21"/>
  <c r="O254" i="21"/>
  <c r="L254" i="21"/>
  <c r="I254" i="21"/>
  <c r="F254" i="21"/>
  <c r="O253" i="21"/>
  <c r="L253" i="21"/>
  <c r="L252" i="21" s="1"/>
  <c r="L251" i="21" s="1"/>
  <c r="I253" i="21"/>
  <c r="I252" i="21" s="1"/>
  <c r="I251" i="21" s="1"/>
  <c r="F253" i="21"/>
  <c r="O252" i="21"/>
  <c r="O251" i="21" s="1"/>
  <c r="N252" i="21"/>
  <c r="N251" i="21" s="1"/>
  <c r="M252" i="21"/>
  <c r="M251" i="21" s="1"/>
  <c r="K252" i="21"/>
  <c r="K251" i="21" s="1"/>
  <c r="J252" i="21"/>
  <c r="J251" i="21" s="1"/>
  <c r="H252" i="21"/>
  <c r="H251" i="21" s="1"/>
  <c r="G252" i="21"/>
  <c r="G251" i="21" s="1"/>
  <c r="F252" i="21"/>
  <c r="F251" i="21" s="1"/>
  <c r="E252" i="21"/>
  <c r="E251" i="21" s="1"/>
  <c r="D252" i="21"/>
  <c r="D251" i="21"/>
  <c r="O250" i="21"/>
  <c r="L250" i="21"/>
  <c r="I250" i="21"/>
  <c r="F250" i="21"/>
  <c r="O249" i="21"/>
  <c r="L249" i="21"/>
  <c r="I249" i="21"/>
  <c r="F249" i="21"/>
  <c r="O248" i="21"/>
  <c r="L248" i="21"/>
  <c r="I248" i="21"/>
  <c r="F248" i="21"/>
  <c r="O247" i="21"/>
  <c r="O246" i="21" s="1"/>
  <c r="L247" i="21"/>
  <c r="L246" i="21" s="1"/>
  <c r="I247" i="21"/>
  <c r="F247" i="21"/>
  <c r="N246" i="21"/>
  <c r="M246" i="21"/>
  <c r="K246" i="21"/>
  <c r="J246" i="21"/>
  <c r="H246" i="21"/>
  <c r="G246" i="21"/>
  <c r="E246" i="21"/>
  <c r="D246" i="21"/>
  <c r="O245" i="21"/>
  <c r="L245" i="21"/>
  <c r="I245" i="21"/>
  <c r="F245" i="21"/>
  <c r="O244" i="21"/>
  <c r="L244" i="21"/>
  <c r="I244" i="21"/>
  <c r="F244" i="21"/>
  <c r="O243" i="21"/>
  <c r="L243" i="21"/>
  <c r="I243" i="21"/>
  <c r="F243" i="21"/>
  <c r="O242" i="21"/>
  <c r="L242" i="21"/>
  <c r="I242" i="21"/>
  <c r="F242" i="21"/>
  <c r="O241" i="21"/>
  <c r="L241" i="21"/>
  <c r="I241" i="21"/>
  <c r="F241" i="21"/>
  <c r="O240" i="21"/>
  <c r="L240" i="21"/>
  <c r="I240" i="21"/>
  <c r="F240" i="21"/>
  <c r="O239" i="21"/>
  <c r="L239" i="21"/>
  <c r="L238" i="21" s="1"/>
  <c r="I239" i="21"/>
  <c r="F239" i="21"/>
  <c r="O238" i="21"/>
  <c r="N238" i="21"/>
  <c r="M238" i="21"/>
  <c r="K238" i="21"/>
  <c r="J238" i="21"/>
  <c r="H238" i="21"/>
  <c r="G238" i="21"/>
  <c r="F238" i="21"/>
  <c r="E238" i="21"/>
  <c r="D238" i="21"/>
  <c r="O237" i="21"/>
  <c r="L237" i="21"/>
  <c r="I237" i="21"/>
  <c r="F237" i="21"/>
  <c r="O236" i="21"/>
  <c r="L236" i="21"/>
  <c r="L235" i="21" s="1"/>
  <c r="I236" i="21"/>
  <c r="F236" i="21"/>
  <c r="N235" i="21"/>
  <c r="M235" i="21"/>
  <c r="K235" i="21"/>
  <c r="J235" i="21"/>
  <c r="I235" i="21"/>
  <c r="H235" i="21"/>
  <c r="G235" i="21"/>
  <c r="E235" i="21"/>
  <c r="D235" i="21"/>
  <c r="O234" i="21"/>
  <c r="L234" i="21"/>
  <c r="L233" i="21" s="1"/>
  <c r="I234" i="21"/>
  <c r="I233" i="21" s="1"/>
  <c r="F234" i="21"/>
  <c r="F233" i="21" s="1"/>
  <c r="O233" i="21"/>
  <c r="N233" i="21"/>
  <c r="M233" i="21"/>
  <c r="K233" i="21"/>
  <c r="J233" i="21"/>
  <c r="H233" i="21"/>
  <c r="G233" i="21"/>
  <c r="E233" i="21"/>
  <c r="E231" i="21" s="1"/>
  <c r="D233" i="21"/>
  <c r="O232" i="21"/>
  <c r="L232" i="21"/>
  <c r="I232" i="21"/>
  <c r="F232" i="21"/>
  <c r="O229" i="21"/>
  <c r="L229" i="21"/>
  <c r="I229" i="21"/>
  <c r="F229" i="21"/>
  <c r="O228" i="21"/>
  <c r="L228" i="21"/>
  <c r="L227" i="21" s="1"/>
  <c r="I228" i="21"/>
  <c r="I227" i="21" s="1"/>
  <c r="F228" i="21"/>
  <c r="O227" i="21"/>
  <c r="N227" i="21"/>
  <c r="M227" i="21"/>
  <c r="K227" i="21"/>
  <c r="J227" i="21"/>
  <c r="H227" i="21"/>
  <c r="G227" i="21"/>
  <c r="F227" i="21"/>
  <c r="E227" i="21"/>
  <c r="D227" i="21"/>
  <c r="O226" i="21"/>
  <c r="L226" i="21"/>
  <c r="I226" i="21"/>
  <c r="F226" i="2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F220" i="21"/>
  <c r="O219" i="21"/>
  <c r="L219" i="21"/>
  <c r="I219" i="21"/>
  <c r="F219" i="21"/>
  <c r="O218" i="21"/>
  <c r="L218" i="21"/>
  <c r="I218" i="21"/>
  <c r="F218" i="21"/>
  <c r="O217" i="21"/>
  <c r="L217" i="21"/>
  <c r="L216" i="21" s="1"/>
  <c r="I217" i="21"/>
  <c r="F217" i="21"/>
  <c r="O216" i="21"/>
  <c r="N216" i="21"/>
  <c r="M216" i="21"/>
  <c r="K216" i="21"/>
  <c r="J216" i="21"/>
  <c r="H216" i="21"/>
  <c r="G216" i="21"/>
  <c r="E216" i="21"/>
  <c r="D216" i="21"/>
  <c r="O215" i="21"/>
  <c r="L215" i="21"/>
  <c r="I215" i="21"/>
  <c r="F215" i="21"/>
  <c r="O214" i="21"/>
  <c r="L214" i="21"/>
  <c r="I214" i="21"/>
  <c r="F214" i="21"/>
  <c r="O213" i="21"/>
  <c r="L213" i="21"/>
  <c r="I213" i="21"/>
  <c r="F213" i="21"/>
  <c r="O212" i="21"/>
  <c r="L212" i="21"/>
  <c r="I212" i="21"/>
  <c r="F212" i="21"/>
  <c r="O211" i="21"/>
  <c r="L211" i="21"/>
  <c r="I211" i="21"/>
  <c r="F211" i="21"/>
  <c r="O210" i="21"/>
  <c r="L210" i="21"/>
  <c r="I210" i="21"/>
  <c r="F210" i="21"/>
  <c r="O209" i="21"/>
  <c r="L209" i="21"/>
  <c r="I209" i="21"/>
  <c r="F209" i="21"/>
  <c r="O208" i="21"/>
  <c r="L208" i="21"/>
  <c r="I208" i="21"/>
  <c r="F208" i="21"/>
  <c r="O207" i="21"/>
  <c r="L207" i="21"/>
  <c r="I207" i="21"/>
  <c r="F207" i="21"/>
  <c r="O206" i="21"/>
  <c r="L206" i="21"/>
  <c r="I206" i="21"/>
  <c r="F206" i="21"/>
  <c r="F205" i="21" s="1"/>
  <c r="N205" i="21"/>
  <c r="N204" i="21" s="1"/>
  <c r="M205" i="21"/>
  <c r="L205" i="21"/>
  <c r="K205" i="21"/>
  <c r="J205" i="21"/>
  <c r="J204" i="21" s="1"/>
  <c r="I205" i="21"/>
  <c r="H205" i="21"/>
  <c r="G205" i="21"/>
  <c r="E205" i="21"/>
  <c r="E204" i="21" s="1"/>
  <c r="D205" i="21"/>
  <c r="O203" i="21"/>
  <c r="L203" i="21"/>
  <c r="I203" i="21"/>
  <c r="F203" i="21"/>
  <c r="O202" i="21"/>
  <c r="L202" i="21"/>
  <c r="I202" i="21"/>
  <c r="F202" i="21"/>
  <c r="O201" i="21"/>
  <c r="L201" i="21"/>
  <c r="I201" i="21"/>
  <c r="F201" i="21"/>
  <c r="O200" i="21"/>
  <c r="L200" i="21"/>
  <c r="I200" i="21"/>
  <c r="C200" i="21" s="1"/>
  <c r="F200" i="21"/>
  <c r="O199" i="21"/>
  <c r="L199" i="21"/>
  <c r="I199" i="21"/>
  <c r="F199" i="21"/>
  <c r="N198" i="21"/>
  <c r="M198" i="21"/>
  <c r="K198" i="21"/>
  <c r="K196" i="21" s="1"/>
  <c r="J198" i="21"/>
  <c r="J196" i="21" s="1"/>
  <c r="H198" i="21"/>
  <c r="G198" i="21"/>
  <c r="G196" i="21" s="1"/>
  <c r="E198" i="21"/>
  <c r="E196" i="21" s="1"/>
  <c r="D198" i="21"/>
  <c r="O197" i="21"/>
  <c r="L197" i="21"/>
  <c r="I197" i="21"/>
  <c r="F197" i="21"/>
  <c r="N196" i="21"/>
  <c r="M196" i="21"/>
  <c r="H196" i="21"/>
  <c r="D196" i="21"/>
  <c r="O193" i="21"/>
  <c r="O192" i="21" s="1"/>
  <c r="L193" i="21"/>
  <c r="L192" i="21" s="1"/>
  <c r="L191" i="21" s="1"/>
  <c r="I193" i="21"/>
  <c r="I192" i="21" s="1"/>
  <c r="I191" i="21" s="1"/>
  <c r="F193" i="21"/>
  <c r="F192" i="21" s="1"/>
  <c r="F191" i="21" s="1"/>
  <c r="N192" i="21"/>
  <c r="M192" i="21"/>
  <c r="M191" i="21" s="1"/>
  <c r="K192" i="21"/>
  <c r="K191" i="21" s="1"/>
  <c r="J192" i="21"/>
  <c r="J191" i="21" s="1"/>
  <c r="H192" i="21"/>
  <c r="H191" i="21" s="1"/>
  <c r="G192" i="21"/>
  <c r="G191" i="21" s="1"/>
  <c r="E192" i="21"/>
  <c r="D192" i="21"/>
  <c r="D191" i="21" s="1"/>
  <c r="N191" i="21"/>
  <c r="E191" i="21"/>
  <c r="E187" i="21" s="1"/>
  <c r="O190" i="21"/>
  <c r="L190" i="21"/>
  <c r="I190" i="21"/>
  <c r="F190" i="21"/>
  <c r="O189" i="21"/>
  <c r="L189" i="21"/>
  <c r="L188" i="21" s="1"/>
  <c r="I189" i="21"/>
  <c r="I188" i="21" s="1"/>
  <c r="F189" i="21"/>
  <c r="O188" i="21"/>
  <c r="N188" i="21"/>
  <c r="M188" i="21"/>
  <c r="K188" i="21"/>
  <c r="J188" i="21"/>
  <c r="H188" i="21"/>
  <c r="G188" i="21"/>
  <c r="F188" i="21"/>
  <c r="E188" i="21"/>
  <c r="D188" i="21"/>
  <c r="O186" i="21"/>
  <c r="L186" i="21"/>
  <c r="I186" i="21"/>
  <c r="F186" i="21"/>
  <c r="O185" i="21"/>
  <c r="L185" i="21"/>
  <c r="I185" i="21"/>
  <c r="I184" i="21" s="1"/>
  <c r="F185" i="21"/>
  <c r="O184" i="21"/>
  <c r="N184" i="21"/>
  <c r="M184" i="21"/>
  <c r="K184" i="21"/>
  <c r="J184" i="21"/>
  <c r="H184" i="21"/>
  <c r="G184" i="21"/>
  <c r="F184" i="21"/>
  <c r="E184" i="21"/>
  <c r="D184" i="21"/>
  <c r="O183" i="21"/>
  <c r="L183" i="21"/>
  <c r="I183" i="21"/>
  <c r="F183" i="21"/>
  <c r="O182" i="21"/>
  <c r="L182" i="21"/>
  <c r="I182" i="21"/>
  <c r="F182" i="21"/>
  <c r="O181" i="21"/>
  <c r="L181" i="21"/>
  <c r="I181" i="21"/>
  <c r="F181" i="21"/>
  <c r="O180" i="21"/>
  <c r="O179" i="21" s="1"/>
  <c r="L180" i="21"/>
  <c r="L179" i="21" s="1"/>
  <c r="I180" i="21"/>
  <c r="I179" i="21" s="1"/>
  <c r="F180" i="21"/>
  <c r="N179" i="21"/>
  <c r="M179" i="21"/>
  <c r="K179" i="21"/>
  <c r="J179" i="21"/>
  <c r="H179" i="21"/>
  <c r="G179" i="21"/>
  <c r="E179" i="21"/>
  <c r="D179" i="21"/>
  <c r="O178" i="21"/>
  <c r="L178" i="21"/>
  <c r="I178" i="21"/>
  <c r="F178" i="21"/>
  <c r="O177" i="21"/>
  <c r="L177" i="21"/>
  <c r="I177" i="21"/>
  <c r="F177" i="21"/>
  <c r="O176" i="21"/>
  <c r="O175" i="21" s="1"/>
  <c r="L176" i="21"/>
  <c r="L175" i="21" s="1"/>
  <c r="I176" i="21"/>
  <c r="I175" i="21" s="1"/>
  <c r="F176" i="21"/>
  <c r="F175" i="21" s="1"/>
  <c r="N175" i="21"/>
  <c r="M175" i="21"/>
  <c r="M174" i="21" s="1"/>
  <c r="K175" i="21"/>
  <c r="J175" i="21"/>
  <c r="H175" i="21"/>
  <c r="H174" i="21" s="1"/>
  <c r="G175" i="21"/>
  <c r="E175" i="21"/>
  <c r="E174" i="21" s="1"/>
  <c r="D175" i="21"/>
  <c r="O172" i="21"/>
  <c r="L172" i="21"/>
  <c r="I172" i="21"/>
  <c r="F172" i="21"/>
  <c r="O171" i="21"/>
  <c r="L171" i="21"/>
  <c r="I171" i="21"/>
  <c r="F171" i="21"/>
  <c r="O170" i="21"/>
  <c r="L170" i="21"/>
  <c r="I170" i="21"/>
  <c r="F170" i="21"/>
  <c r="O169" i="21"/>
  <c r="L169" i="21"/>
  <c r="I169" i="21"/>
  <c r="F169" i="21"/>
  <c r="O168" i="21"/>
  <c r="L168" i="21"/>
  <c r="I168" i="21"/>
  <c r="F168" i="21"/>
  <c r="O167" i="21"/>
  <c r="O166" i="21" s="1"/>
  <c r="O165" i="21" s="1"/>
  <c r="L167" i="21"/>
  <c r="I167" i="21"/>
  <c r="I166" i="21" s="1"/>
  <c r="I165" i="21" s="1"/>
  <c r="F167" i="21"/>
  <c r="N166" i="21"/>
  <c r="M166" i="21"/>
  <c r="M165" i="21" s="1"/>
  <c r="K166" i="21"/>
  <c r="K165" i="21" s="1"/>
  <c r="J166" i="21"/>
  <c r="J165" i="21" s="1"/>
  <c r="H166" i="21"/>
  <c r="H165" i="21" s="1"/>
  <c r="G166" i="21"/>
  <c r="G165" i="21" s="1"/>
  <c r="F166" i="21"/>
  <c r="F165" i="21" s="1"/>
  <c r="E166" i="21"/>
  <c r="D166" i="21"/>
  <c r="D165" i="21" s="1"/>
  <c r="N165" i="21"/>
  <c r="E165" i="21"/>
  <c r="O164" i="21"/>
  <c r="L164" i="21"/>
  <c r="I164" i="21"/>
  <c r="F164" i="21"/>
  <c r="O163" i="21"/>
  <c r="L163" i="21"/>
  <c r="I163" i="21"/>
  <c r="F163" i="21"/>
  <c r="O162" i="21"/>
  <c r="L162" i="21"/>
  <c r="I162" i="21"/>
  <c r="F162" i="21"/>
  <c r="O161" i="21"/>
  <c r="L161" i="21"/>
  <c r="L160" i="21" s="1"/>
  <c r="I161" i="21"/>
  <c r="F161" i="21"/>
  <c r="O160" i="21"/>
  <c r="N160" i="21"/>
  <c r="M160" i="21"/>
  <c r="K160" i="21"/>
  <c r="J160" i="21"/>
  <c r="I160" i="21"/>
  <c r="H160" i="21"/>
  <c r="G160" i="21"/>
  <c r="E160" i="21"/>
  <c r="D160" i="21"/>
  <c r="O159" i="21"/>
  <c r="L159" i="21"/>
  <c r="I159" i="21"/>
  <c r="F159" i="21"/>
  <c r="O158" i="21"/>
  <c r="L158" i="21"/>
  <c r="I158" i="21"/>
  <c r="F158" i="21"/>
  <c r="O157" i="21"/>
  <c r="L157" i="21"/>
  <c r="I157" i="21"/>
  <c r="F157" i="21"/>
  <c r="O156" i="21"/>
  <c r="L156" i="21"/>
  <c r="I156" i="21"/>
  <c r="F156" i="21"/>
  <c r="O155" i="21"/>
  <c r="L155" i="21"/>
  <c r="I155" i="21"/>
  <c r="F155" i="21"/>
  <c r="O154" i="21"/>
  <c r="L154" i="21"/>
  <c r="I154" i="21"/>
  <c r="F154" i="21"/>
  <c r="O153" i="21"/>
  <c r="L153" i="21"/>
  <c r="I153" i="21"/>
  <c r="F153" i="21"/>
  <c r="O152" i="21"/>
  <c r="O151" i="21" s="1"/>
  <c r="L152" i="21"/>
  <c r="I152" i="21"/>
  <c r="I151" i="21" s="1"/>
  <c r="F152" i="21"/>
  <c r="F151" i="21" s="1"/>
  <c r="N151" i="21"/>
  <c r="M151" i="21"/>
  <c r="L151" i="21"/>
  <c r="K151" i="21"/>
  <c r="J151" i="21"/>
  <c r="H151" i="21"/>
  <c r="G151" i="21"/>
  <c r="E151" i="21"/>
  <c r="D151" i="21"/>
  <c r="O150" i="21"/>
  <c r="L150" i="21"/>
  <c r="I150" i="21"/>
  <c r="F150" i="21"/>
  <c r="O149" i="21"/>
  <c r="L149" i="21"/>
  <c r="I149" i="21"/>
  <c r="F149" i="21"/>
  <c r="O148" i="21"/>
  <c r="L148" i="21"/>
  <c r="I148" i="21"/>
  <c r="F148" i="21"/>
  <c r="O147" i="21"/>
  <c r="L147" i="21"/>
  <c r="I147" i="21"/>
  <c r="F147" i="21"/>
  <c r="O146" i="21"/>
  <c r="L146" i="21"/>
  <c r="I146" i="21"/>
  <c r="F146" i="21"/>
  <c r="O145" i="21"/>
  <c r="L145" i="21"/>
  <c r="L144" i="21" s="1"/>
  <c r="I145" i="21"/>
  <c r="F145" i="21"/>
  <c r="O144" i="21"/>
  <c r="N144" i="21"/>
  <c r="M144" i="21"/>
  <c r="K144" i="21"/>
  <c r="J144" i="21"/>
  <c r="H144" i="21"/>
  <c r="G144" i="21"/>
  <c r="F144" i="21"/>
  <c r="E144" i="21"/>
  <c r="D144" i="21"/>
  <c r="O143" i="21"/>
  <c r="L143" i="21"/>
  <c r="I143" i="21"/>
  <c r="F143" i="21"/>
  <c r="O142" i="21"/>
  <c r="L142" i="21"/>
  <c r="L141" i="21" s="1"/>
  <c r="I142" i="21"/>
  <c r="I141" i="21" s="1"/>
  <c r="F142" i="21"/>
  <c r="F141" i="21" s="1"/>
  <c r="N141" i="21"/>
  <c r="M141" i="21"/>
  <c r="K141" i="21"/>
  <c r="J141" i="21"/>
  <c r="H141" i="21"/>
  <c r="G141" i="21"/>
  <c r="E141" i="21"/>
  <c r="D141" i="21"/>
  <c r="O140" i="21"/>
  <c r="L140" i="21"/>
  <c r="I140" i="21"/>
  <c r="F140" i="21"/>
  <c r="O139" i="21"/>
  <c r="L139" i="21"/>
  <c r="I139" i="21"/>
  <c r="F139" i="21"/>
  <c r="O138" i="21"/>
  <c r="L138" i="21"/>
  <c r="I138" i="21"/>
  <c r="F138" i="21"/>
  <c r="O137" i="21"/>
  <c r="L137" i="21"/>
  <c r="L136" i="21" s="1"/>
  <c r="C136" i="21" s="1"/>
  <c r="I137" i="21"/>
  <c r="I136" i="21" s="1"/>
  <c r="F137" i="21"/>
  <c r="O136" i="21"/>
  <c r="N136" i="21"/>
  <c r="M136" i="21"/>
  <c r="K136" i="21"/>
  <c r="J136" i="21"/>
  <c r="H136" i="21"/>
  <c r="G136" i="21"/>
  <c r="F136" i="21"/>
  <c r="E136" i="21"/>
  <c r="D136" i="21"/>
  <c r="O135" i="21"/>
  <c r="L135" i="21"/>
  <c r="I135" i="21"/>
  <c r="F135" i="21"/>
  <c r="O134" i="21"/>
  <c r="L134" i="21"/>
  <c r="I134" i="21"/>
  <c r="F134" i="21"/>
  <c r="O133" i="21"/>
  <c r="L133" i="21"/>
  <c r="I133" i="21"/>
  <c r="F133" i="21"/>
  <c r="O132" i="21"/>
  <c r="O131" i="21" s="1"/>
  <c r="L132" i="21"/>
  <c r="L131" i="21" s="1"/>
  <c r="I132" i="21"/>
  <c r="I131" i="21" s="1"/>
  <c r="F132" i="21"/>
  <c r="F131" i="21" s="1"/>
  <c r="N131" i="21"/>
  <c r="M131" i="21"/>
  <c r="K131" i="21"/>
  <c r="J131" i="21"/>
  <c r="H131" i="21"/>
  <c r="G131" i="21"/>
  <c r="E131" i="21"/>
  <c r="D131" i="21"/>
  <c r="O129" i="21"/>
  <c r="L129" i="21"/>
  <c r="L128" i="21" s="1"/>
  <c r="I129" i="21"/>
  <c r="I128" i="21" s="1"/>
  <c r="F129" i="21"/>
  <c r="O128" i="21"/>
  <c r="N128" i="21"/>
  <c r="M128" i="21"/>
  <c r="K128" i="21"/>
  <c r="J128" i="21"/>
  <c r="H128" i="21"/>
  <c r="G128" i="21"/>
  <c r="E128" i="21"/>
  <c r="D128" i="21"/>
  <c r="O127" i="21"/>
  <c r="L127" i="21"/>
  <c r="I127" i="21"/>
  <c r="F127" i="21"/>
  <c r="O126" i="21"/>
  <c r="L126" i="21"/>
  <c r="I126" i="21"/>
  <c r="F126" i="21"/>
  <c r="O125" i="21"/>
  <c r="L125" i="21"/>
  <c r="I125" i="21"/>
  <c r="F125" i="21"/>
  <c r="O124" i="21"/>
  <c r="L124" i="21"/>
  <c r="I124" i="21"/>
  <c r="F124" i="21"/>
  <c r="O123" i="21"/>
  <c r="L123" i="21"/>
  <c r="L122" i="21" s="1"/>
  <c r="I123" i="21"/>
  <c r="I122" i="21" s="1"/>
  <c r="F123" i="21"/>
  <c r="N122" i="21"/>
  <c r="M122" i="21"/>
  <c r="K122" i="21"/>
  <c r="J122" i="21"/>
  <c r="H122" i="21"/>
  <c r="G122" i="21"/>
  <c r="E122" i="21"/>
  <c r="D122" i="21"/>
  <c r="O121" i="21"/>
  <c r="L121" i="21"/>
  <c r="I121" i="21"/>
  <c r="F121" i="21"/>
  <c r="O120" i="21"/>
  <c r="L120" i="21"/>
  <c r="I120" i="21"/>
  <c r="F120" i="21"/>
  <c r="O119" i="21"/>
  <c r="L119" i="21"/>
  <c r="I119" i="21"/>
  <c r="F119" i="21"/>
  <c r="O118" i="21"/>
  <c r="L118" i="21"/>
  <c r="I118" i="21"/>
  <c r="F118" i="21"/>
  <c r="O117" i="21"/>
  <c r="L117" i="21"/>
  <c r="I117" i="21"/>
  <c r="F117" i="21"/>
  <c r="N116" i="21"/>
  <c r="M116" i="21"/>
  <c r="K116" i="21"/>
  <c r="J116" i="21"/>
  <c r="H116" i="21"/>
  <c r="G116" i="21"/>
  <c r="E116" i="21"/>
  <c r="D116" i="21"/>
  <c r="O115" i="21"/>
  <c r="L115" i="21"/>
  <c r="C115" i="21" s="1"/>
  <c r="I115" i="21"/>
  <c r="F115" i="21"/>
  <c r="O114" i="21"/>
  <c r="L114" i="21"/>
  <c r="I114" i="21"/>
  <c r="F114" i="21"/>
  <c r="O113" i="21"/>
  <c r="L113" i="21"/>
  <c r="I113" i="21"/>
  <c r="I112" i="21" s="1"/>
  <c r="F113" i="21"/>
  <c r="O112" i="21"/>
  <c r="N112" i="21"/>
  <c r="M112" i="21"/>
  <c r="K112" i="21"/>
  <c r="J112" i="21"/>
  <c r="H112" i="21"/>
  <c r="G112" i="21"/>
  <c r="F112" i="21"/>
  <c r="E112" i="21"/>
  <c r="D112" i="21"/>
  <c r="O111" i="21"/>
  <c r="L111" i="21"/>
  <c r="I111" i="21"/>
  <c r="F111" i="21"/>
  <c r="O110" i="21"/>
  <c r="L110" i="21"/>
  <c r="I110" i="21"/>
  <c r="F110" i="21"/>
  <c r="O109" i="21"/>
  <c r="L109" i="21"/>
  <c r="I109" i="21"/>
  <c r="F109" i="21"/>
  <c r="O108" i="21"/>
  <c r="L108" i="21"/>
  <c r="I108" i="21"/>
  <c r="F108" i="21"/>
  <c r="C108" i="21" s="1"/>
  <c r="O107" i="21"/>
  <c r="L107" i="21"/>
  <c r="I107" i="21"/>
  <c r="F107" i="21"/>
  <c r="O106" i="21"/>
  <c r="L106" i="21"/>
  <c r="I106" i="21"/>
  <c r="F106" i="21"/>
  <c r="O105" i="21"/>
  <c r="L105" i="21"/>
  <c r="I105" i="21"/>
  <c r="F105" i="21"/>
  <c r="O104" i="21"/>
  <c r="O103" i="21" s="1"/>
  <c r="L104" i="21"/>
  <c r="L103" i="21" s="1"/>
  <c r="I104" i="21"/>
  <c r="F104" i="21"/>
  <c r="C104" i="21" s="1"/>
  <c r="N103" i="21"/>
  <c r="M103" i="21"/>
  <c r="K103" i="21"/>
  <c r="J103" i="21"/>
  <c r="H103" i="21"/>
  <c r="G103" i="21"/>
  <c r="E103" i="21"/>
  <c r="D103" i="21"/>
  <c r="O102" i="21"/>
  <c r="L102" i="21"/>
  <c r="I102" i="21"/>
  <c r="F102" i="21"/>
  <c r="O101" i="21"/>
  <c r="L101" i="21"/>
  <c r="I101" i="21"/>
  <c r="F101" i="21"/>
  <c r="O100" i="21"/>
  <c r="L100" i="21"/>
  <c r="I100" i="21"/>
  <c r="F100" i="21"/>
  <c r="O99" i="21"/>
  <c r="L99" i="21"/>
  <c r="I99" i="21"/>
  <c r="F99" i="21"/>
  <c r="O98" i="21"/>
  <c r="L98" i="21"/>
  <c r="I98" i="21"/>
  <c r="F98" i="21"/>
  <c r="O97" i="21"/>
  <c r="L97" i="21"/>
  <c r="I97" i="21"/>
  <c r="F97" i="21"/>
  <c r="O96" i="21"/>
  <c r="O95" i="21" s="1"/>
  <c r="L96" i="21"/>
  <c r="I96" i="21"/>
  <c r="I95" i="21" s="1"/>
  <c r="F96" i="21"/>
  <c r="N95" i="21"/>
  <c r="M95" i="21"/>
  <c r="K95" i="21"/>
  <c r="J95" i="21"/>
  <c r="H95" i="21"/>
  <c r="G95" i="21"/>
  <c r="E95" i="21"/>
  <c r="D95" i="21"/>
  <c r="O94" i="21"/>
  <c r="L94" i="21"/>
  <c r="I94" i="21"/>
  <c r="F94" i="21"/>
  <c r="C94" i="21" s="1"/>
  <c r="O93" i="21"/>
  <c r="L93" i="21"/>
  <c r="I93" i="21"/>
  <c r="F93" i="21"/>
  <c r="O92" i="21"/>
  <c r="L92" i="21"/>
  <c r="I92" i="21"/>
  <c r="F92" i="21"/>
  <c r="O91" i="21"/>
  <c r="L91" i="21"/>
  <c r="I91" i="21"/>
  <c r="F91" i="21"/>
  <c r="C91" i="21" s="1"/>
  <c r="O90" i="21"/>
  <c r="L90" i="21"/>
  <c r="L89" i="21" s="1"/>
  <c r="I90" i="21"/>
  <c r="I89" i="21" s="1"/>
  <c r="F90" i="21"/>
  <c r="F89" i="21" s="1"/>
  <c r="O89" i="21"/>
  <c r="N89" i="21"/>
  <c r="M89" i="21"/>
  <c r="K89" i="21"/>
  <c r="J89" i="21"/>
  <c r="H89" i="21"/>
  <c r="G89" i="21"/>
  <c r="E89" i="21"/>
  <c r="D89" i="21"/>
  <c r="O88" i="21"/>
  <c r="L88" i="21"/>
  <c r="I88" i="21"/>
  <c r="F88" i="21"/>
  <c r="O87" i="21"/>
  <c r="L87" i="21"/>
  <c r="I87" i="21"/>
  <c r="F87" i="21"/>
  <c r="O86" i="21"/>
  <c r="L86" i="21"/>
  <c r="I86" i="21"/>
  <c r="F86" i="21"/>
  <c r="O85" i="21"/>
  <c r="O84" i="21" s="1"/>
  <c r="L85" i="21"/>
  <c r="L84" i="21" s="1"/>
  <c r="I85" i="21"/>
  <c r="F85" i="21"/>
  <c r="N84" i="21"/>
  <c r="M84" i="21"/>
  <c r="K84" i="21"/>
  <c r="J84" i="21"/>
  <c r="H84" i="21"/>
  <c r="G84" i="21"/>
  <c r="F84" i="21"/>
  <c r="E84" i="21"/>
  <c r="D84" i="21"/>
  <c r="O82" i="21"/>
  <c r="L82" i="21"/>
  <c r="I82" i="21"/>
  <c r="F82" i="21"/>
  <c r="O81" i="21"/>
  <c r="L81" i="21"/>
  <c r="L80" i="21" s="1"/>
  <c r="I81" i="21"/>
  <c r="F81" i="21"/>
  <c r="F80" i="21" s="1"/>
  <c r="O80" i="21"/>
  <c r="N80" i="21"/>
  <c r="M80" i="21"/>
  <c r="K80" i="21"/>
  <c r="J80" i="21"/>
  <c r="I80" i="21"/>
  <c r="H80" i="21"/>
  <c r="G80" i="21"/>
  <c r="E80" i="21"/>
  <c r="D80" i="21"/>
  <c r="O79" i="21"/>
  <c r="L79" i="21"/>
  <c r="I79" i="21"/>
  <c r="F79" i="21"/>
  <c r="C79" i="21" s="1"/>
  <c r="O78" i="21"/>
  <c r="L78" i="21"/>
  <c r="L77" i="21" s="1"/>
  <c r="I78" i="21"/>
  <c r="I77" i="21" s="1"/>
  <c r="F78" i="21"/>
  <c r="N77" i="21"/>
  <c r="M77" i="21"/>
  <c r="K77" i="21"/>
  <c r="K76" i="21" s="1"/>
  <c r="J77" i="21"/>
  <c r="J76" i="21" s="1"/>
  <c r="H77" i="21"/>
  <c r="G77" i="21"/>
  <c r="G76" i="21" s="1"/>
  <c r="E77" i="21"/>
  <c r="D77" i="21"/>
  <c r="O74" i="21"/>
  <c r="L74" i="21"/>
  <c r="I74" i="21"/>
  <c r="F74" i="21"/>
  <c r="O73" i="21"/>
  <c r="L73" i="21"/>
  <c r="I73" i="21"/>
  <c r="F73" i="21"/>
  <c r="O72" i="21"/>
  <c r="L72" i="21"/>
  <c r="I72" i="21"/>
  <c r="F72" i="21"/>
  <c r="O71" i="21"/>
  <c r="L71" i="21"/>
  <c r="I71" i="21"/>
  <c r="F71" i="21"/>
  <c r="O70" i="21"/>
  <c r="O69" i="21" s="1"/>
  <c r="L70" i="21"/>
  <c r="I70" i="21"/>
  <c r="I69" i="21" s="1"/>
  <c r="F70" i="21"/>
  <c r="N69" i="21"/>
  <c r="N67" i="21" s="1"/>
  <c r="M69" i="21"/>
  <c r="K69" i="21"/>
  <c r="K67" i="21" s="1"/>
  <c r="J69" i="21"/>
  <c r="J67" i="21" s="1"/>
  <c r="H69" i="21"/>
  <c r="H67" i="21" s="1"/>
  <c r="G69" i="21"/>
  <c r="G67" i="21" s="1"/>
  <c r="E69" i="21"/>
  <c r="E67" i="21" s="1"/>
  <c r="D69" i="21"/>
  <c r="D67" i="21" s="1"/>
  <c r="O68" i="21"/>
  <c r="L68" i="21"/>
  <c r="I68" i="21"/>
  <c r="F68" i="21"/>
  <c r="M67" i="21"/>
  <c r="O66" i="21"/>
  <c r="L66" i="21"/>
  <c r="I66" i="21"/>
  <c r="F66" i="21"/>
  <c r="O65" i="21"/>
  <c r="L65" i="21"/>
  <c r="I65" i="21"/>
  <c r="F65" i="21"/>
  <c r="O64" i="21"/>
  <c r="L64" i="21"/>
  <c r="I64" i="21"/>
  <c r="F64" i="21"/>
  <c r="O63" i="21"/>
  <c r="L63" i="21"/>
  <c r="I63" i="21"/>
  <c r="F63" i="21"/>
  <c r="O62" i="21"/>
  <c r="L62" i="21"/>
  <c r="I62" i="21"/>
  <c r="F62" i="21"/>
  <c r="O61" i="21"/>
  <c r="L61" i="21"/>
  <c r="I61" i="21"/>
  <c r="F61" i="21"/>
  <c r="O60" i="21"/>
  <c r="L60" i="21"/>
  <c r="I60" i="21"/>
  <c r="F60" i="21"/>
  <c r="O59" i="21"/>
  <c r="L59" i="21"/>
  <c r="L58" i="21" s="1"/>
  <c r="I59" i="21"/>
  <c r="F59" i="21"/>
  <c r="O58" i="21"/>
  <c r="N58" i="21"/>
  <c r="M58" i="21"/>
  <c r="K58" i="21"/>
  <c r="J58" i="21"/>
  <c r="H58" i="21"/>
  <c r="G58" i="21"/>
  <c r="E58" i="21"/>
  <c r="D58" i="21"/>
  <c r="O57" i="21"/>
  <c r="L57" i="21"/>
  <c r="I57" i="21"/>
  <c r="F57" i="21"/>
  <c r="O56" i="21"/>
  <c r="L56" i="21"/>
  <c r="L55" i="21" s="1"/>
  <c r="I56" i="21"/>
  <c r="I55" i="21" s="1"/>
  <c r="F56" i="21"/>
  <c r="O55" i="21"/>
  <c r="N55" i="21"/>
  <c r="M55" i="21"/>
  <c r="K55" i="21"/>
  <c r="J55" i="21"/>
  <c r="H55" i="21"/>
  <c r="G55" i="21"/>
  <c r="G54" i="21" s="1"/>
  <c r="G53" i="21" s="1"/>
  <c r="F55" i="21"/>
  <c r="E55" i="21"/>
  <c r="D55" i="21"/>
  <c r="M54" i="21"/>
  <c r="M53" i="21" s="1"/>
  <c r="D54" i="21"/>
  <c r="O47" i="21"/>
  <c r="C47" i="21" s="1"/>
  <c r="O46" i="21"/>
  <c r="N45" i="21"/>
  <c r="M45" i="21"/>
  <c r="L44" i="21"/>
  <c r="L43" i="21" s="1"/>
  <c r="I44" i="21"/>
  <c r="F44" i="21"/>
  <c r="F43" i="21" s="1"/>
  <c r="K43" i="21"/>
  <c r="J43" i="21"/>
  <c r="H43" i="21"/>
  <c r="G43" i="21"/>
  <c r="E43" i="21"/>
  <c r="D43" i="21"/>
  <c r="F42" i="21"/>
  <c r="C42" i="21" s="1"/>
  <c r="E41" i="21"/>
  <c r="D41" i="21"/>
  <c r="L40" i="21"/>
  <c r="C40" i="21" s="1"/>
  <c r="L39" i="21"/>
  <c r="C39" i="21" s="1"/>
  <c r="L38" i="21"/>
  <c r="C38" i="21" s="1"/>
  <c r="L37" i="21"/>
  <c r="C37" i="21" s="1"/>
  <c r="K36" i="21"/>
  <c r="J36" i="21"/>
  <c r="L35" i="21"/>
  <c r="C35" i="21" s="1"/>
  <c r="L34" i="21"/>
  <c r="C34" i="21" s="1"/>
  <c r="K33" i="21"/>
  <c r="J33" i="21"/>
  <c r="L32" i="21"/>
  <c r="L31" i="21" s="1"/>
  <c r="C32" i="21"/>
  <c r="K31" i="21"/>
  <c r="J31" i="21"/>
  <c r="C31" i="21"/>
  <c r="L30" i="21"/>
  <c r="C30" i="21" s="1"/>
  <c r="L29" i="21"/>
  <c r="C29" i="21" s="1"/>
  <c r="L28" i="21"/>
  <c r="C28" i="21" s="1"/>
  <c r="K27" i="21"/>
  <c r="K26" i="21" s="1"/>
  <c r="J27" i="21"/>
  <c r="J26" i="21" s="1"/>
  <c r="F25" i="21"/>
  <c r="C25" i="21" s="1"/>
  <c r="I24" i="21"/>
  <c r="O23" i="21"/>
  <c r="L23" i="21"/>
  <c r="I23" i="21"/>
  <c r="F23" i="21"/>
  <c r="O22" i="21"/>
  <c r="O21" i="21" s="1"/>
  <c r="L22" i="21"/>
  <c r="L21" i="21" s="1"/>
  <c r="L289" i="21" s="1"/>
  <c r="I22" i="21"/>
  <c r="F22" i="21"/>
  <c r="F21" i="21" s="1"/>
  <c r="N21" i="21"/>
  <c r="N289" i="21" s="1"/>
  <c r="N288" i="21" s="1"/>
  <c r="M21" i="21"/>
  <c r="M289" i="21" s="1"/>
  <c r="M288" i="21" s="1"/>
  <c r="K21" i="21"/>
  <c r="J21" i="21"/>
  <c r="H21" i="21"/>
  <c r="H289" i="21" s="1"/>
  <c r="H288" i="21" s="1"/>
  <c r="G21" i="21"/>
  <c r="E21" i="21"/>
  <c r="E289" i="21" s="1"/>
  <c r="E288" i="21" s="1"/>
  <c r="D21" i="21"/>
  <c r="H20" i="21"/>
  <c r="O298" i="20"/>
  <c r="L298" i="20"/>
  <c r="I298" i="20"/>
  <c r="F298" i="20"/>
  <c r="O297" i="20"/>
  <c r="L297" i="20"/>
  <c r="I297" i="20"/>
  <c r="F297" i="20"/>
  <c r="O296" i="20"/>
  <c r="L296" i="20"/>
  <c r="I296" i="20"/>
  <c r="F296" i="20"/>
  <c r="O295" i="20"/>
  <c r="L295" i="20"/>
  <c r="I295" i="20"/>
  <c r="F295" i="20"/>
  <c r="O294" i="20"/>
  <c r="L294" i="20"/>
  <c r="I294" i="20"/>
  <c r="F294" i="20"/>
  <c r="O293" i="20"/>
  <c r="L293" i="20"/>
  <c r="I293" i="20"/>
  <c r="F293" i="20"/>
  <c r="O292" i="20"/>
  <c r="L292" i="20"/>
  <c r="I292" i="20"/>
  <c r="F292" i="20"/>
  <c r="O291" i="20"/>
  <c r="L291" i="20"/>
  <c r="I291" i="20"/>
  <c r="F291" i="20"/>
  <c r="N290" i="20"/>
  <c r="M290" i="20"/>
  <c r="K290" i="20"/>
  <c r="J290" i="20"/>
  <c r="H290" i="20"/>
  <c r="G290" i="20"/>
  <c r="E290" i="20"/>
  <c r="D290" i="20"/>
  <c r="O285" i="20"/>
  <c r="L285" i="20"/>
  <c r="I285" i="20"/>
  <c r="F285" i="20"/>
  <c r="O284" i="20"/>
  <c r="L284" i="20"/>
  <c r="L283" i="20" s="1"/>
  <c r="I284" i="20"/>
  <c r="F284" i="20"/>
  <c r="O283" i="20"/>
  <c r="N283" i="20"/>
  <c r="M283" i="20"/>
  <c r="K283" i="20"/>
  <c r="J283" i="20"/>
  <c r="H283" i="20"/>
  <c r="G283" i="20"/>
  <c r="F283" i="20"/>
  <c r="E283" i="20"/>
  <c r="D283" i="20"/>
  <c r="O282" i="20"/>
  <c r="O281" i="20" s="1"/>
  <c r="L282" i="20"/>
  <c r="L281" i="20" s="1"/>
  <c r="I282" i="20"/>
  <c r="I281" i="20" s="1"/>
  <c r="F282" i="20"/>
  <c r="F281" i="20" s="1"/>
  <c r="N281" i="20"/>
  <c r="M281" i="20"/>
  <c r="K281" i="20"/>
  <c r="J281" i="20"/>
  <c r="H281" i="20"/>
  <c r="G281" i="20"/>
  <c r="E281" i="20"/>
  <c r="D281" i="20"/>
  <c r="O280" i="20"/>
  <c r="L280" i="20"/>
  <c r="I280" i="20"/>
  <c r="F280" i="20"/>
  <c r="O279" i="20"/>
  <c r="L279" i="20"/>
  <c r="I279" i="20"/>
  <c r="F279" i="20"/>
  <c r="O278" i="20"/>
  <c r="L278" i="20"/>
  <c r="I278" i="20"/>
  <c r="F278" i="20"/>
  <c r="O277" i="20"/>
  <c r="L277" i="20"/>
  <c r="L276" i="20" s="1"/>
  <c r="I277" i="20"/>
  <c r="I276" i="20" s="1"/>
  <c r="F277" i="20"/>
  <c r="N276" i="20"/>
  <c r="M276" i="20"/>
  <c r="K276" i="20"/>
  <c r="J276" i="20"/>
  <c r="H276" i="20"/>
  <c r="G276" i="20"/>
  <c r="E276" i="20"/>
  <c r="D276" i="20"/>
  <c r="O275" i="20"/>
  <c r="L275" i="20"/>
  <c r="I275" i="20"/>
  <c r="F275" i="20"/>
  <c r="O274" i="20"/>
  <c r="L274" i="20"/>
  <c r="I274" i="20"/>
  <c r="F274" i="20"/>
  <c r="O273" i="20"/>
  <c r="L273" i="20"/>
  <c r="L272" i="20" s="1"/>
  <c r="I273" i="20"/>
  <c r="F273" i="20"/>
  <c r="O272" i="20"/>
  <c r="N272" i="20"/>
  <c r="N270" i="20" s="1"/>
  <c r="M272" i="20"/>
  <c r="K272" i="20"/>
  <c r="J272" i="20"/>
  <c r="H272" i="20"/>
  <c r="G272" i="20"/>
  <c r="F272" i="20"/>
  <c r="E272" i="20"/>
  <c r="D272" i="20"/>
  <c r="O271" i="20"/>
  <c r="L271" i="20"/>
  <c r="I271" i="20"/>
  <c r="F271" i="20"/>
  <c r="O268" i="20"/>
  <c r="L268" i="20"/>
  <c r="I268" i="20"/>
  <c r="F268" i="20"/>
  <c r="O267" i="20"/>
  <c r="L267" i="20"/>
  <c r="I267" i="20"/>
  <c r="F267" i="20"/>
  <c r="O266" i="20"/>
  <c r="L266" i="20"/>
  <c r="I266" i="20"/>
  <c r="F266" i="20"/>
  <c r="O265" i="20"/>
  <c r="L265" i="20"/>
  <c r="L264" i="20" s="1"/>
  <c r="I265" i="20"/>
  <c r="I264" i="20" s="1"/>
  <c r="F265" i="20"/>
  <c r="N264" i="20"/>
  <c r="M264" i="20"/>
  <c r="K264" i="20"/>
  <c r="J264" i="20"/>
  <c r="H264" i="20"/>
  <c r="G264" i="20"/>
  <c r="E264" i="20"/>
  <c r="D264" i="20"/>
  <c r="O263" i="20"/>
  <c r="L263" i="20"/>
  <c r="I263" i="20"/>
  <c r="F263" i="20"/>
  <c r="O262" i="20"/>
  <c r="L262" i="20"/>
  <c r="I262" i="20"/>
  <c r="F262" i="20"/>
  <c r="O261" i="20"/>
  <c r="L261" i="20"/>
  <c r="L260" i="20" s="1"/>
  <c r="I261" i="20"/>
  <c r="F261" i="20"/>
  <c r="O260" i="20"/>
  <c r="N260" i="20"/>
  <c r="M260" i="20"/>
  <c r="K260" i="20"/>
  <c r="J260" i="20"/>
  <c r="H260" i="20"/>
  <c r="G260" i="20"/>
  <c r="E260" i="20"/>
  <c r="D260" i="20"/>
  <c r="O258" i="20"/>
  <c r="L258" i="20"/>
  <c r="I258" i="20"/>
  <c r="F258" i="20"/>
  <c r="O257" i="20"/>
  <c r="L257" i="20"/>
  <c r="I257" i="20"/>
  <c r="F257" i="20"/>
  <c r="O256" i="20"/>
  <c r="L256" i="20"/>
  <c r="I256" i="20"/>
  <c r="F256" i="20"/>
  <c r="O255" i="20"/>
  <c r="L255" i="20"/>
  <c r="I255" i="20"/>
  <c r="F255" i="20"/>
  <c r="O254" i="20"/>
  <c r="L254" i="20"/>
  <c r="I254" i="20"/>
  <c r="F254" i="20"/>
  <c r="O253" i="20"/>
  <c r="L253" i="20"/>
  <c r="L252" i="20" s="1"/>
  <c r="L251" i="20" s="1"/>
  <c r="I253" i="20"/>
  <c r="I252" i="20" s="1"/>
  <c r="I251" i="20" s="1"/>
  <c r="F253" i="20"/>
  <c r="F252" i="20" s="1"/>
  <c r="F251" i="20" s="1"/>
  <c r="N252" i="20"/>
  <c r="N251" i="20" s="1"/>
  <c r="M252" i="20"/>
  <c r="M251" i="20" s="1"/>
  <c r="K252" i="20"/>
  <c r="K251" i="20" s="1"/>
  <c r="J252" i="20"/>
  <c r="J251" i="20" s="1"/>
  <c r="H252" i="20"/>
  <c r="H251" i="20" s="1"/>
  <c r="G252" i="20"/>
  <c r="E252" i="20"/>
  <c r="E251" i="20" s="1"/>
  <c r="D252" i="20"/>
  <c r="D251" i="20" s="1"/>
  <c r="G251" i="20"/>
  <c r="O250" i="20"/>
  <c r="L250" i="20"/>
  <c r="I250" i="20"/>
  <c r="F250" i="20"/>
  <c r="O249" i="20"/>
  <c r="L249" i="20"/>
  <c r="I249" i="20"/>
  <c r="F249" i="20"/>
  <c r="O248" i="20"/>
  <c r="L248" i="20"/>
  <c r="I248" i="20"/>
  <c r="F248" i="20"/>
  <c r="O247" i="20"/>
  <c r="L247" i="20"/>
  <c r="L246" i="20" s="1"/>
  <c r="I247" i="20"/>
  <c r="I246" i="20" s="1"/>
  <c r="F247" i="20"/>
  <c r="F246" i="20" s="1"/>
  <c r="O246" i="20"/>
  <c r="N246" i="20"/>
  <c r="M246" i="20"/>
  <c r="K246" i="20"/>
  <c r="J246" i="20"/>
  <c r="H246" i="20"/>
  <c r="G246" i="20"/>
  <c r="E246" i="20"/>
  <c r="D246" i="20"/>
  <c r="O245" i="20"/>
  <c r="L245" i="20"/>
  <c r="I245" i="20"/>
  <c r="F245" i="20"/>
  <c r="O244" i="20"/>
  <c r="L244" i="20"/>
  <c r="I244" i="20"/>
  <c r="F244" i="20"/>
  <c r="O243" i="20"/>
  <c r="L243" i="20"/>
  <c r="I243" i="20"/>
  <c r="F243" i="20"/>
  <c r="O242" i="20"/>
  <c r="L242" i="20"/>
  <c r="I242" i="20"/>
  <c r="F242" i="20"/>
  <c r="O241" i="20"/>
  <c r="L241" i="20"/>
  <c r="I241" i="20"/>
  <c r="F241" i="20"/>
  <c r="O240" i="20"/>
  <c r="L240" i="20"/>
  <c r="I240" i="20"/>
  <c r="F240" i="20"/>
  <c r="O239" i="20"/>
  <c r="L239" i="20"/>
  <c r="L238" i="20" s="1"/>
  <c r="I239" i="20"/>
  <c r="F239" i="20"/>
  <c r="O238" i="20"/>
  <c r="N238" i="20"/>
  <c r="M238" i="20"/>
  <c r="K238" i="20"/>
  <c r="J238" i="20"/>
  <c r="H238" i="20"/>
  <c r="G238" i="20"/>
  <c r="F238" i="20"/>
  <c r="E238" i="20"/>
  <c r="D238" i="20"/>
  <c r="O237" i="20"/>
  <c r="L237" i="20"/>
  <c r="I237" i="20"/>
  <c r="F237" i="20"/>
  <c r="O236" i="20"/>
  <c r="O235" i="20" s="1"/>
  <c r="L236" i="20"/>
  <c r="L235" i="20" s="1"/>
  <c r="I236" i="20"/>
  <c r="I235" i="20" s="1"/>
  <c r="F236" i="20"/>
  <c r="N235" i="20"/>
  <c r="M235" i="20"/>
  <c r="K235" i="20"/>
  <c r="J235" i="20"/>
  <c r="H235" i="20"/>
  <c r="G235" i="20"/>
  <c r="E235" i="20"/>
  <c r="D235" i="20"/>
  <c r="O234" i="20"/>
  <c r="O233" i="20" s="1"/>
  <c r="L234" i="20"/>
  <c r="I234" i="20"/>
  <c r="I233" i="20" s="1"/>
  <c r="F234" i="20"/>
  <c r="F233" i="20" s="1"/>
  <c r="N233" i="20"/>
  <c r="M233" i="20"/>
  <c r="L233" i="20"/>
  <c r="K233" i="20"/>
  <c r="J233" i="20"/>
  <c r="H233" i="20"/>
  <c r="G233" i="20"/>
  <c r="E233" i="20"/>
  <c r="D233" i="20"/>
  <c r="O232" i="20"/>
  <c r="L232" i="20"/>
  <c r="I232" i="20"/>
  <c r="F232" i="20"/>
  <c r="O229" i="20"/>
  <c r="L229" i="20"/>
  <c r="I229" i="20"/>
  <c r="F229" i="20"/>
  <c r="O228" i="20"/>
  <c r="L228" i="20"/>
  <c r="L227" i="20" s="1"/>
  <c r="I228" i="20"/>
  <c r="F228" i="20"/>
  <c r="F227" i="20" s="1"/>
  <c r="O227" i="20"/>
  <c r="N227" i="20"/>
  <c r="M227" i="20"/>
  <c r="K227" i="20"/>
  <c r="J227" i="20"/>
  <c r="H227" i="20"/>
  <c r="G227" i="20"/>
  <c r="E227" i="20"/>
  <c r="D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L220" i="20"/>
  <c r="I220" i="20"/>
  <c r="F220" i="20"/>
  <c r="O219" i="20"/>
  <c r="L219" i="20"/>
  <c r="I219" i="20"/>
  <c r="F219" i="20"/>
  <c r="O218" i="20"/>
  <c r="L218" i="20"/>
  <c r="I218" i="20"/>
  <c r="F218" i="20"/>
  <c r="O217" i="20"/>
  <c r="L217" i="20"/>
  <c r="L216" i="20" s="1"/>
  <c r="I217" i="20"/>
  <c r="F217" i="20"/>
  <c r="N216" i="20"/>
  <c r="M216" i="20"/>
  <c r="K216" i="20"/>
  <c r="J216" i="20"/>
  <c r="H216" i="20"/>
  <c r="G216" i="20"/>
  <c r="E216" i="20"/>
  <c r="D216" i="20"/>
  <c r="O215" i="20"/>
  <c r="L215" i="20"/>
  <c r="I215" i="20"/>
  <c r="F215" i="20"/>
  <c r="O214" i="20"/>
  <c r="L214" i="20"/>
  <c r="I214" i="20"/>
  <c r="F214" i="20"/>
  <c r="O213" i="20"/>
  <c r="L213" i="20"/>
  <c r="I213" i="20"/>
  <c r="F213" i="20"/>
  <c r="O212" i="20"/>
  <c r="L212" i="20"/>
  <c r="I212" i="20"/>
  <c r="F212" i="20"/>
  <c r="O211" i="20"/>
  <c r="L211" i="20"/>
  <c r="I211" i="20"/>
  <c r="F211" i="20"/>
  <c r="O210" i="20"/>
  <c r="L210" i="20"/>
  <c r="I210" i="20"/>
  <c r="F210" i="20"/>
  <c r="O209" i="20"/>
  <c r="L209" i="20"/>
  <c r="I209" i="20"/>
  <c r="F209" i="20"/>
  <c r="O208" i="20"/>
  <c r="L208" i="20"/>
  <c r="I208" i="20"/>
  <c r="F208" i="20"/>
  <c r="O207" i="20"/>
  <c r="L207" i="20"/>
  <c r="I207" i="20"/>
  <c r="F207" i="20"/>
  <c r="O206" i="20"/>
  <c r="O205" i="20" s="1"/>
  <c r="L206" i="20"/>
  <c r="I206" i="20"/>
  <c r="F206" i="20"/>
  <c r="N205" i="20"/>
  <c r="M205" i="20"/>
  <c r="K205" i="20"/>
  <c r="J205" i="20"/>
  <c r="H205" i="20"/>
  <c r="G205" i="20"/>
  <c r="E205" i="20"/>
  <c r="D205" i="20"/>
  <c r="D204" i="20" s="1"/>
  <c r="O203" i="20"/>
  <c r="L203" i="20"/>
  <c r="I203" i="20"/>
  <c r="F203" i="20"/>
  <c r="O202" i="20"/>
  <c r="L202" i="20"/>
  <c r="I202" i="20"/>
  <c r="F202" i="20"/>
  <c r="O201" i="20"/>
  <c r="L201" i="20"/>
  <c r="I201" i="20"/>
  <c r="F201" i="20"/>
  <c r="O200" i="20"/>
  <c r="L200" i="20"/>
  <c r="I200" i="20"/>
  <c r="F200" i="20"/>
  <c r="O199" i="20"/>
  <c r="O198" i="20" s="1"/>
  <c r="L199" i="20"/>
  <c r="L198" i="20" s="1"/>
  <c r="I199" i="20"/>
  <c r="I198" i="20" s="1"/>
  <c r="F199" i="20"/>
  <c r="F198" i="20" s="1"/>
  <c r="N198" i="20"/>
  <c r="M198" i="20"/>
  <c r="M196" i="20" s="1"/>
  <c r="K198" i="20"/>
  <c r="K196" i="20" s="1"/>
  <c r="J198" i="20"/>
  <c r="J196" i="20" s="1"/>
  <c r="H198" i="20"/>
  <c r="H196" i="20" s="1"/>
  <c r="G198" i="20"/>
  <c r="G196" i="20" s="1"/>
  <c r="E198" i="20"/>
  <c r="E196" i="20" s="1"/>
  <c r="D198" i="20"/>
  <c r="D196" i="20" s="1"/>
  <c r="O197" i="20"/>
  <c r="L197" i="20"/>
  <c r="I197" i="20"/>
  <c r="F197" i="20"/>
  <c r="N196" i="20"/>
  <c r="O193" i="20"/>
  <c r="O192" i="20" s="1"/>
  <c r="L193" i="20"/>
  <c r="L192" i="20" s="1"/>
  <c r="L191" i="20" s="1"/>
  <c r="I193" i="20"/>
  <c r="I192" i="20" s="1"/>
  <c r="I191" i="20" s="1"/>
  <c r="F193" i="20"/>
  <c r="F192" i="20" s="1"/>
  <c r="F191" i="20" s="1"/>
  <c r="N192" i="20"/>
  <c r="N191" i="20" s="1"/>
  <c r="M192" i="20"/>
  <c r="M191" i="20" s="1"/>
  <c r="K192" i="20"/>
  <c r="K191" i="20" s="1"/>
  <c r="J192" i="20"/>
  <c r="J191" i="20" s="1"/>
  <c r="H192" i="20"/>
  <c r="H191" i="20" s="1"/>
  <c r="G192" i="20"/>
  <c r="G191" i="20" s="1"/>
  <c r="E192" i="20"/>
  <c r="E191" i="20" s="1"/>
  <c r="D192" i="20"/>
  <c r="D191" i="20" s="1"/>
  <c r="O190" i="20"/>
  <c r="L190" i="20"/>
  <c r="I190" i="20"/>
  <c r="F190" i="20"/>
  <c r="O189" i="20"/>
  <c r="L189" i="20"/>
  <c r="L188" i="20" s="1"/>
  <c r="I189" i="20"/>
  <c r="F189" i="20"/>
  <c r="F188" i="20" s="1"/>
  <c r="O188" i="20"/>
  <c r="N188" i="20"/>
  <c r="M188" i="20"/>
  <c r="K188" i="20"/>
  <c r="J188" i="20"/>
  <c r="H188" i="20"/>
  <c r="G188" i="20"/>
  <c r="E188" i="20"/>
  <c r="D188" i="20"/>
  <c r="O186" i="20"/>
  <c r="L186" i="20"/>
  <c r="I186" i="20"/>
  <c r="F186" i="20"/>
  <c r="O185" i="20"/>
  <c r="O184" i="20" s="1"/>
  <c r="L185" i="20"/>
  <c r="L184" i="20" s="1"/>
  <c r="I185" i="20"/>
  <c r="F185" i="20"/>
  <c r="F184" i="20" s="1"/>
  <c r="N184" i="20"/>
  <c r="M184" i="20"/>
  <c r="K184" i="20"/>
  <c r="J184" i="20"/>
  <c r="H184" i="20"/>
  <c r="G184" i="20"/>
  <c r="E184" i="20"/>
  <c r="D184" i="20"/>
  <c r="O183" i="20"/>
  <c r="L183" i="20"/>
  <c r="I183" i="20"/>
  <c r="F183" i="20"/>
  <c r="O182" i="20"/>
  <c r="L182" i="20"/>
  <c r="I182" i="20"/>
  <c r="F182" i="20"/>
  <c r="O181" i="20"/>
  <c r="L181" i="20"/>
  <c r="I181" i="20"/>
  <c r="F181" i="20"/>
  <c r="O180" i="20"/>
  <c r="L180" i="20"/>
  <c r="L179" i="20" s="1"/>
  <c r="I180" i="20"/>
  <c r="I179" i="20" s="1"/>
  <c r="F180" i="20"/>
  <c r="N179" i="20"/>
  <c r="M179" i="20"/>
  <c r="K179" i="20"/>
  <c r="J179" i="20"/>
  <c r="H179" i="20"/>
  <c r="G179" i="20"/>
  <c r="E179" i="20"/>
  <c r="D179" i="20"/>
  <c r="O178" i="20"/>
  <c r="L178" i="20"/>
  <c r="I178" i="20"/>
  <c r="F178" i="20"/>
  <c r="O177" i="20"/>
  <c r="L177" i="20"/>
  <c r="I177" i="20"/>
  <c r="F177" i="20"/>
  <c r="O176" i="20"/>
  <c r="L176" i="20"/>
  <c r="I176" i="20"/>
  <c r="F176" i="20"/>
  <c r="O175" i="20"/>
  <c r="N175" i="20"/>
  <c r="M175" i="20"/>
  <c r="K175" i="20"/>
  <c r="J175" i="20"/>
  <c r="H175" i="20"/>
  <c r="G175" i="20"/>
  <c r="E175" i="20"/>
  <c r="D175" i="20"/>
  <c r="O172" i="20"/>
  <c r="L172" i="20"/>
  <c r="I172" i="20"/>
  <c r="F172" i="20"/>
  <c r="O171" i="20"/>
  <c r="L171" i="20"/>
  <c r="I171" i="20"/>
  <c r="F171" i="20"/>
  <c r="O170" i="20"/>
  <c r="L170" i="20"/>
  <c r="I170" i="20"/>
  <c r="F170" i="20"/>
  <c r="O169" i="20"/>
  <c r="L169" i="20"/>
  <c r="I169" i="20"/>
  <c r="F169" i="20"/>
  <c r="O168" i="20"/>
  <c r="L168" i="20"/>
  <c r="I168" i="20"/>
  <c r="F168" i="20"/>
  <c r="O167" i="20"/>
  <c r="L167" i="20"/>
  <c r="L166" i="20" s="1"/>
  <c r="L165" i="20" s="1"/>
  <c r="I167" i="20"/>
  <c r="F167" i="20"/>
  <c r="F166" i="20" s="1"/>
  <c r="O166" i="20"/>
  <c r="O165" i="20" s="1"/>
  <c r="N166" i="20"/>
  <c r="N165" i="20" s="1"/>
  <c r="M166" i="20"/>
  <c r="K166" i="20"/>
  <c r="K165" i="20" s="1"/>
  <c r="J166" i="20"/>
  <c r="J165" i="20" s="1"/>
  <c r="H166" i="20"/>
  <c r="H165" i="20" s="1"/>
  <c r="G166" i="20"/>
  <c r="G165" i="20" s="1"/>
  <c r="E166" i="20"/>
  <c r="E165" i="20" s="1"/>
  <c r="D166" i="20"/>
  <c r="D165" i="20" s="1"/>
  <c r="M165" i="20"/>
  <c r="O164" i="20"/>
  <c r="L164" i="20"/>
  <c r="I164" i="20"/>
  <c r="F164" i="20"/>
  <c r="O163" i="20"/>
  <c r="L163" i="20"/>
  <c r="I163" i="20"/>
  <c r="F163" i="20"/>
  <c r="O162" i="20"/>
  <c r="L162" i="20"/>
  <c r="I162" i="20"/>
  <c r="F162" i="20"/>
  <c r="O161" i="20"/>
  <c r="O160" i="20" s="1"/>
  <c r="L161" i="20"/>
  <c r="L160" i="20" s="1"/>
  <c r="I161" i="20"/>
  <c r="I160" i="20" s="1"/>
  <c r="F161" i="20"/>
  <c r="N160" i="20"/>
  <c r="M160" i="20"/>
  <c r="K160" i="20"/>
  <c r="J160" i="20"/>
  <c r="H160" i="20"/>
  <c r="G160" i="20"/>
  <c r="E160" i="20"/>
  <c r="D160" i="20"/>
  <c r="O159" i="20"/>
  <c r="L159" i="20"/>
  <c r="I159" i="20"/>
  <c r="F159" i="20"/>
  <c r="O158" i="20"/>
  <c r="L158" i="20"/>
  <c r="I158" i="20"/>
  <c r="F158" i="20"/>
  <c r="O157" i="20"/>
  <c r="L157" i="20"/>
  <c r="I157" i="20"/>
  <c r="F157" i="20"/>
  <c r="O156" i="20"/>
  <c r="L156" i="20"/>
  <c r="I156" i="20"/>
  <c r="F156" i="20"/>
  <c r="O155" i="20"/>
  <c r="L155" i="20"/>
  <c r="I155" i="20"/>
  <c r="F155" i="20"/>
  <c r="O154" i="20"/>
  <c r="L154" i="20"/>
  <c r="I154" i="20"/>
  <c r="F154" i="20"/>
  <c r="O153" i="20"/>
  <c r="L153" i="20"/>
  <c r="I153" i="20"/>
  <c r="F153" i="20"/>
  <c r="O152" i="20"/>
  <c r="O151" i="20" s="1"/>
  <c r="L152" i="20"/>
  <c r="L151" i="20" s="1"/>
  <c r="I152" i="20"/>
  <c r="I151" i="20" s="1"/>
  <c r="F152" i="20"/>
  <c r="N151" i="20"/>
  <c r="M151" i="20"/>
  <c r="K151" i="20"/>
  <c r="J151" i="20"/>
  <c r="H151" i="20"/>
  <c r="G151" i="20"/>
  <c r="E151" i="20"/>
  <c r="D151" i="20"/>
  <c r="O150" i="20"/>
  <c r="L150" i="20"/>
  <c r="I150" i="20"/>
  <c r="F150" i="20"/>
  <c r="O149" i="20"/>
  <c r="L149" i="20"/>
  <c r="I149" i="20"/>
  <c r="F149" i="20"/>
  <c r="O148" i="20"/>
  <c r="L148" i="20"/>
  <c r="I148" i="20"/>
  <c r="F148" i="20"/>
  <c r="O147" i="20"/>
  <c r="L147" i="20"/>
  <c r="I147" i="20"/>
  <c r="F147" i="20"/>
  <c r="O146" i="20"/>
  <c r="L146" i="20"/>
  <c r="I146" i="20"/>
  <c r="F146" i="20"/>
  <c r="O145" i="20"/>
  <c r="O144" i="20" s="1"/>
  <c r="L145" i="20"/>
  <c r="L144" i="20" s="1"/>
  <c r="I145" i="20"/>
  <c r="I144" i="20" s="1"/>
  <c r="F145" i="20"/>
  <c r="F144" i="20" s="1"/>
  <c r="N144" i="20"/>
  <c r="M144" i="20"/>
  <c r="K144" i="20"/>
  <c r="J144" i="20"/>
  <c r="H144" i="20"/>
  <c r="G144" i="20"/>
  <c r="E144" i="20"/>
  <c r="D144" i="20"/>
  <c r="O143" i="20"/>
  <c r="L143" i="20"/>
  <c r="I143" i="20"/>
  <c r="F143" i="20"/>
  <c r="O142" i="20"/>
  <c r="O141" i="20" s="1"/>
  <c r="L142" i="20"/>
  <c r="L141" i="20" s="1"/>
  <c r="I142" i="20"/>
  <c r="I141" i="20" s="1"/>
  <c r="F142" i="20"/>
  <c r="N141" i="20"/>
  <c r="M141" i="20"/>
  <c r="K141" i="20"/>
  <c r="J141" i="20"/>
  <c r="H141" i="20"/>
  <c r="G141" i="20"/>
  <c r="E141" i="20"/>
  <c r="D141" i="20"/>
  <c r="O140" i="20"/>
  <c r="L140" i="20"/>
  <c r="I140" i="20"/>
  <c r="F140" i="20"/>
  <c r="O139" i="20"/>
  <c r="L139" i="20"/>
  <c r="I139" i="20"/>
  <c r="F139" i="20"/>
  <c r="O138" i="20"/>
  <c r="L138" i="20"/>
  <c r="I138" i="20"/>
  <c r="F138" i="20"/>
  <c r="O137" i="20"/>
  <c r="L137" i="20"/>
  <c r="I137" i="20"/>
  <c r="F137" i="20"/>
  <c r="O136" i="20"/>
  <c r="N136" i="20"/>
  <c r="M136" i="20"/>
  <c r="K136" i="20"/>
  <c r="J136" i="20"/>
  <c r="H136" i="20"/>
  <c r="G136" i="20"/>
  <c r="F136" i="20"/>
  <c r="E136" i="20"/>
  <c r="D136" i="20"/>
  <c r="O135" i="20"/>
  <c r="L135" i="20"/>
  <c r="I135" i="20"/>
  <c r="F135" i="20"/>
  <c r="O134" i="20"/>
  <c r="L134" i="20"/>
  <c r="I134" i="20"/>
  <c r="F134" i="20"/>
  <c r="O133" i="20"/>
  <c r="L133" i="20"/>
  <c r="I133" i="20"/>
  <c r="F133" i="20"/>
  <c r="O132" i="20"/>
  <c r="O131" i="20" s="1"/>
  <c r="L132" i="20"/>
  <c r="L131" i="20" s="1"/>
  <c r="I132" i="20"/>
  <c r="F132" i="20"/>
  <c r="N131" i="20"/>
  <c r="M131" i="20"/>
  <c r="K131" i="20"/>
  <c r="J131" i="20"/>
  <c r="H131" i="20"/>
  <c r="G131" i="20"/>
  <c r="F131" i="20"/>
  <c r="E131" i="20"/>
  <c r="D131" i="20"/>
  <c r="O129" i="20"/>
  <c r="L129" i="20"/>
  <c r="L128" i="20" s="1"/>
  <c r="I129" i="20"/>
  <c r="I128" i="20" s="1"/>
  <c r="F129" i="20"/>
  <c r="F128" i="20" s="1"/>
  <c r="O128" i="20"/>
  <c r="N128" i="20"/>
  <c r="M128" i="20"/>
  <c r="K128" i="20"/>
  <c r="J128" i="20"/>
  <c r="H128" i="20"/>
  <c r="G128" i="20"/>
  <c r="E128" i="20"/>
  <c r="D128" i="20"/>
  <c r="O127" i="20"/>
  <c r="L127" i="20"/>
  <c r="I127" i="20"/>
  <c r="F127" i="20"/>
  <c r="O126" i="20"/>
  <c r="L126" i="20"/>
  <c r="I126" i="20"/>
  <c r="F126" i="20"/>
  <c r="O125" i="20"/>
  <c r="L125" i="20"/>
  <c r="I125" i="20"/>
  <c r="F125" i="20"/>
  <c r="O124" i="20"/>
  <c r="L124" i="20"/>
  <c r="I124" i="20"/>
  <c r="F124" i="20"/>
  <c r="O123" i="20"/>
  <c r="L123" i="20"/>
  <c r="I123" i="20"/>
  <c r="I122" i="20" s="1"/>
  <c r="F123" i="20"/>
  <c r="N122" i="20"/>
  <c r="M122" i="20"/>
  <c r="K122" i="20"/>
  <c r="J122" i="20"/>
  <c r="H122" i="20"/>
  <c r="G122" i="20"/>
  <c r="E122" i="20"/>
  <c r="D122" i="20"/>
  <c r="O121" i="20"/>
  <c r="L121" i="20"/>
  <c r="I121" i="20"/>
  <c r="F121" i="20"/>
  <c r="O120" i="20"/>
  <c r="L120" i="20"/>
  <c r="I120" i="20"/>
  <c r="F120" i="20"/>
  <c r="O119" i="20"/>
  <c r="L119" i="20"/>
  <c r="I119" i="20"/>
  <c r="F119" i="20"/>
  <c r="O118" i="20"/>
  <c r="L118" i="20"/>
  <c r="I118" i="20"/>
  <c r="F118" i="20"/>
  <c r="O117" i="20"/>
  <c r="O116" i="20" s="1"/>
  <c r="L117" i="20"/>
  <c r="L116" i="20" s="1"/>
  <c r="I117" i="20"/>
  <c r="I116" i="20" s="1"/>
  <c r="F117" i="20"/>
  <c r="N116" i="20"/>
  <c r="M116" i="20"/>
  <c r="K116" i="20"/>
  <c r="J116" i="20"/>
  <c r="H116" i="20"/>
  <c r="G116" i="20"/>
  <c r="E116" i="20"/>
  <c r="D116" i="20"/>
  <c r="O115" i="20"/>
  <c r="L115" i="20"/>
  <c r="I115" i="20"/>
  <c r="F115" i="20"/>
  <c r="O114" i="20"/>
  <c r="L114" i="20"/>
  <c r="I114" i="20"/>
  <c r="F114" i="20"/>
  <c r="O113" i="20"/>
  <c r="L113" i="20"/>
  <c r="I113" i="20"/>
  <c r="I112" i="20" s="1"/>
  <c r="F113" i="20"/>
  <c r="F112" i="20" s="1"/>
  <c r="N112" i="20"/>
  <c r="M112" i="20"/>
  <c r="K112" i="20"/>
  <c r="J112" i="20"/>
  <c r="H112" i="20"/>
  <c r="G112" i="20"/>
  <c r="E112" i="20"/>
  <c r="D112" i="20"/>
  <c r="O111" i="20"/>
  <c r="L111" i="20"/>
  <c r="I111" i="20"/>
  <c r="F111" i="20"/>
  <c r="O110" i="20"/>
  <c r="L110" i="20"/>
  <c r="I110" i="20"/>
  <c r="F110" i="20"/>
  <c r="O109" i="20"/>
  <c r="L109" i="20"/>
  <c r="I109" i="20"/>
  <c r="F109" i="20"/>
  <c r="O108" i="20"/>
  <c r="L108" i="20"/>
  <c r="I108" i="20"/>
  <c r="F108" i="20"/>
  <c r="O107" i="20"/>
  <c r="L107" i="20"/>
  <c r="I107" i="20"/>
  <c r="F107" i="20"/>
  <c r="O106" i="20"/>
  <c r="L106" i="20"/>
  <c r="I106" i="20"/>
  <c r="F106" i="20"/>
  <c r="O105" i="20"/>
  <c r="L105" i="20"/>
  <c r="I105" i="20"/>
  <c r="F105" i="20"/>
  <c r="O104" i="20"/>
  <c r="L104" i="20"/>
  <c r="I104" i="20"/>
  <c r="F104" i="20"/>
  <c r="F103" i="20" s="1"/>
  <c r="N103" i="20"/>
  <c r="M103" i="20"/>
  <c r="K103" i="20"/>
  <c r="J103" i="20"/>
  <c r="H103" i="20"/>
  <c r="G103" i="20"/>
  <c r="E103" i="20"/>
  <c r="D103" i="20"/>
  <c r="O102" i="20"/>
  <c r="L102" i="20"/>
  <c r="I102" i="20"/>
  <c r="F102" i="20"/>
  <c r="O101" i="20"/>
  <c r="L101" i="20"/>
  <c r="I101" i="20"/>
  <c r="F101" i="20"/>
  <c r="O100" i="20"/>
  <c r="L100" i="20"/>
  <c r="I100" i="20"/>
  <c r="F100" i="20"/>
  <c r="O99" i="20"/>
  <c r="L99" i="20"/>
  <c r="I99" i="20"/>
  <c r="F99" i="20"/>
  <c r="O98" i="20"/>
  <c r="L98" i="20"/>
  <c r="I98" i="20"/>
  <c r="F98" i="20"/>
  <c r="O97" i="20"/>
  <c r="L97" i="20"/>
  <c r="I97" i="20"/>
  <c r="F97" i="20"/>
  <c r="O96" i="20"/>
  <c r="O95" i="20" s="1"/>
  <c r="L96" i="20"/>
  <c r="I96" i="20"/>
  <c r="F96" i="20"/>
  <c r="F95" i="20" s="1"/>
  <c r="N95" i="20"/>
  <c r="M95" i="20"/>
  <c r="K95" i="20"/>
  <c r="J95" i="20"/>
  <c r="H95" i="20"/>
  <c r="G95" i="20"/>
  <c r="E95" i="20"/>
  <c r="D95" i="20"/>
  <c r="O94" i="20"/>
  <c r="L94" i="20"/>
  <c r="I94" i="20"/>
  <c r="F94" i="20"/>
  <c r="O93" i="20"/>
  <c r="L93" i="20"/>
  <c r="I93" i="20"/>
  <c r="F93" i="20"/>
  <c r="O92" i="20"/>
  <c r="L92" i="20"/>
  <c r="I92" i="20"/>
  <c r="F92" i="20"/>
  <c r="O91" i="20"/>
  <c r="L91" i="20"/>
  <c r="I91" i="20"/>
  <c r="F91" i="20"/>
  <c r="O90" i="20"/>
  <c r="O89" i="20" s="1"/>
  <c r="L90" i="20"/>
  <c r="L89" i="20" s="1"/>
  <c r="I90" i="20"/>
  <c r="F90" i="20"/>
  <c r="F89" i="20" s="1"/>
  <c r="N89" i="20"/>
  <c r="M89" i="20"/>
  <c r="K89" i="20"/>
  <c r="J89" i="20"/>
  <c r="H89" i="20"/>
  <c r="G89" i="20"/>
  <c r="E89" i="20"/>
  <c r="D89" i="20"/>
  <c r="O88" i="20"/>
  <c r="L88" i="20"/>
  <c r="I88" i="20"/>
  <c r="F88" i="20"/>
  <c r="O87" i="20"/>
  <c r="K87" i="20"/>
  <c r="L87" i="20" s="1"/>
  <c r="I87" i="20"/>
  <c r="F87" i="20"/>
  <c r="O86" i="20"/>
  <c r="L86" i="20"/>
  <c r="I86" i="20"/>
  <c r="F86" i="20"/>
  <c r="O85" i="20"/>
  <c r="O84" i="20" s="1"/>
  <c r="L85" i="20"/>
  <c r="I85" i="20"/>
  <c r="F85" i="20"/>
  <c r="N84" i="20"/>
  <c r="M84" i="20"/>
  <c r="K84" i="20"/>
  <c r="J84" i="20"/>
  <c r="H84" i="20"/>
  <c r="G84" i="20"/>
  <c r="E84" i="20"/>
  <c r="D84" i="20"/>
  <c r="O82" i="20"/>
  <c r="L82" i="20"/>
  <c r="I82" i="20"/>
  <c r="F82" i="20"/>
  <c r="O81" i="20"/>
  <c r="L81" i="20"/>
  <c r="L80" i="20" s="1"/>
  <c r="I81" i="20"/>
  <c r="I80" i="20" s="1"/>
  <c r="F81" i="20"/>
  <c r="F80" i="20" s="1"/>
  <c r="N80" i="20"/>
  <c r="M80" i="20"/>
  <c r="K80" i="20"/>
  <c r="J80" i="20"/>
  <c r="H80" i="20"/>
  <c r="G80" i="20"/>
  <c r="E80" i="20"/>
  <c r="D80" i="20"/>
  <c r="O79" i="20"/>
  <c r="L79" i="20"/>
  <c r="I79" i="20"/>
  <c r="F79" i="20"/>
  <c r="O78" i="20"/>
  <c r="O77" i="20" s="1"/>
  <c r="L78" i="20"/>
  <c r="L77" i="20" s="1"/>
  <c r="I78" i="20"/>
  <c r="I77" i="20" s="1"/>
  <c r="F78" i="20"/>
  <c r="F77" i="20" s="1"/>
  <c r="N77" i="20"/>
  <c r="M77" i="20"/>
  <c r="K77" i="20"/>
  <c r="J77" i="20"/>
  <c r="H77" i="20"/>
  <c r="G77" i="20"/>
  <c r="E77" i="20"/>
  <c r="E76" i="20" s="1"/>
  <c r="D77" i="20"/>
  <c r="O74" i="20"/>
  <c r="L74" i="20"/>
  <c r="I74" i="20"/>
  <c r="F74" i="20"/>
  <c r="O73" i="20"/>
  <c r="L73" i="20"/>
  <c r="I73" i="20"/>
  <c r="F73" i="20"/>
  <c r="O72" i="20"/>
  <c r="L72" i="20"/>
  <c r="I72" i="20"/>
  <c r="F72" i="20"/>
  <c r="O71" i="20"/>
  <c r="L71" i="20"/>
  <c r="I71" i="20"/>
  <c r="F71" i="20"/>
  <c r="O70" i="20"/>
  <c r="L70" i="20"/>
  <c r="I70" i="20"/>
  <c r="I69" i="20" s="1"/>
  <c r="F70" i="20"/>
  <c r="F69" i="20" s="1"/>
  <c r="N69" i="20"/>
  <c r="N67" i="20" s="1"/>
  <c r="M69" i="20"/>
  <c r="M67" i="20" s="1"/>
  <c r="K69" i="20"/>
  <c r="K67" i="20" s="1"/>
  <c r="J69" i="20"/>
  <c r="J67" i="20" s="1"/>
  <c r="H69" i="20"/>
  <c r="H67" i="20" s="1"/>
  <c r="G69" i="20"/>
  <c r="G67" i="20" s="1"/>
  <c r="E69" i="20"/>
  <c r="E67" i="20" s="1"/>
  <c r="D69" i="20"/>
  <c r="D67" i="20" s="1"/>
  <c r="O68" i="20"/>
  <c r="L68" i="20"/>
  <c r="I68" i="20"/>
  <c r="F68" i="20"/>
  <c r="O66" i="20"/>
  <c r="L66" i="20"/>
  <c r="I66" i="20"/>
  <c r="F66" i="20"/>
  <c r="O65" i="20"/>
  <c r="L65" i="20"/>
  <c r="I65" i="20"/>
  <c r="F65" i="20"/>
  <c r="O64" i="20"/>
  <c r="L64" i="20"/>
  <c r="I64" i="20"/>
  <c r="F64" i="20"/>
  <c r="O63" i="20"/>
  <c r="L63" i="20"/>
  <c r="I63" i="20"/>
  <c r="F63" i="20"/>
  <c r="O62" i="20"/>
  <c r="L62" i="20"/>
  <c r="I62" i="20"/>
  <c r="F62" i="20"/>
  <c r="O61" i="20"/>
  <c r="L61" i="20"/>
  <c r="I61" i="20"/>
  <c r="F61" i="20"/>
  <c r="O60" i="20"/>
  <c r="L60" i="20"/>
  <c r="I60" i="20"/>
  <c r="F60" i="20"/>
  <c r="O59" i="20"/>
  <c r="L59" i="20"/>
  <c r="I59" i="20"/>
  <c r="I58" i="20" s="1"/>
  <c r="F59" i="20"/>
  <c r="N58" i="20"/>
  <c r="M58" i="20"/>
  <c r="K58" i="20"/>
  <c r="J58" i="20"/>
  <c r="H58" i="20"/>
  <c r="G58" i="20"/>
  <c r="E58" i="20"/>
  <c r="D58" i="20"/>
  <c r="O57" i="20"/>
  <c r="L57" i="20"/>
  <c r="I57" i="20"/>
  <c r="F57" i="20"/>
  <c r="O56" i="20"/>
  <c r="L56" i="20"/>
  <c r="L55" i="20" s="1"/>
  <c r="I56" i="20"/>
  <c r="F56" i="20"/>
  <c r="O55" i="20"/>
  <c r="N55" i="20"/>
  <c r="M55" i="20"/>
  <c r="K55" i="20"/>
  <c r="J55" i="20"/>
  <c r="H55" i="20"/>
  <c r="G55" i="20"/>
  <c r="E55" i="20"/>
  <c r="D55" i="20"/>
  <c r="D54" i="20" s="1"/>
  <c r="O47" i="20"/>
  <c r="C47" i="20" s="1"/>
  <c r="O46" i="20"/>
  <c r="N45" i="20"/>
  <c r="M45" i="20"/>
  <c r="L44" i="20"/>
  <c r="L43" i="20" s="1"/>
  <c r="I44" i="20"/>
  <c r="I43" i="20" s="1"/>
  <c r="F44" i="20"/>
  <c r="K43" i="20"/>
  <c r="J43" i="20"/>
  <c r="H43" i="20"/>
  <c r="H20" i="20" s="1"/>
  <c r="G43" i="20"/>
  <c r="F43" i="20"/>
  <c r="E43" i="20"/>
  <c r="D43" i="20"/>
  <c r="F42" i="20"/>
  <c r="F41" i="20" s="1"/>
  <c r="C41" i="20" s="1"/>
  <c r="E41" i="20"/>
  <c r="D41" i="20"/>
  <c r="L40" i="20"/>
  <c r="C40" i="20" s="1"/>
  <c r="L39" i="20"/>
  <c r="C39" i="20" s="1"/>
  <c r="L38" i="20"/>
  <c r="C38" i="20" s="1"/>
  <c r="L37" i="20"/>
  <c r="K36" i="20"/>
  <c r="J36" i="20"/>
  <c r="L35" i="20"/>
  <c r="C35" i="20" s="1"/>
  <c r="L34" i="20"/>
  <c r="K33" i="20"/>
  <c r="J33" i="20"/>
  <c r="L32" i="20"/>
  <c r="K31" i="20"/>
  <c r="J31" i="20"/>
  <c r="L30" i="20"/>
  <c r="C30" i="20" s="1"/>
  <c r="L29" i="20"/>
  <c r="C29" i="20" s="1"/>
  <c r="L28" i="20"/>
  <c r="K27" i="20"/>
  <c r="J27" i="20"/>
  <c r="F25" i="20"/>
  <c r="C25" i="20" s="1"/>
  <c r="I24" i="20"/>
  <c r="O23" i="20"/>
  <c r="L23" i="20"/>
  <c r="I23" i="20"/>
  <c r="F23" i="20"/>
  <c r="O22" i="20"/>
  <c r="L22" i="20"/>
  <c r="L21" i="20" s="1"/>
  <c r="I22" i="20"/>
  <c r="F22" i="20"/>
  <c r="F21" i="20" s="1"/>
  <c r="N21" i="20"/>
  <c r="N289" i="20" s="1"/>
  <c r="M21" i="20"/>
  <c r="K21" i="20"/>
  <c r="J21" i="20"/>
  <c r="H21" i="20"/>
  <c r="H289" i="20" s="1"/>
  <c r="G21" i="20"/>
  <c r="G289" i="20" s="1"/>
  <c r="E21" i="20"/>
  <c r="D21" i="20"/>
  <c r="K130" i="21" l="1"/>
  <c r="D130" i="21"/>
  <c r="D174" i="21"/>
  <c r="O198" i="21"/>
  <c r="I95" i="20"/>
  <c r="K270" i="20"/>
  <c r="J54" i="21"/>
  <c r="J53" i="21" s="1"/>
  <c r="O54" i="21"/>
  <c r="E173" i="21"/>
  <c r="D204" i="21"/>
  <c r="D259" i="21"/>
  <c r="J259" i="21"/>
  <c r="J230" i="21" s="1"/>
  <c r="I174" i="21"/>
  <c r="N187" i="21"/>
  <c r="N195" i="21"/>
  <c r="L33" i="21"/>
  <c r="C33" i="21" s="1"/>
  <c r="L54" i="21"/>
  <c r="M173" i="21"/>
  <c r="K187" i="21"/>
  <c r="J187" i="21"/>
  <c r="H204" i="21"/>
  <c r="H195" i="21" s="1"/>
  <c r="C237" i="21"/>
  <c r="D289" i="21"/>
  <c r="D288" i="21" s="1"/>
  <c r="J289" i="21"/>
  <c r="K54" i="21"/>
  <c r="I67" i="21"/>
  <c r="J83" i="21"/>
  <c r="C133" i="21"/>
  <c r="C134" i="21"/>
  <c r="C135" i="21"/>
  <c r="M130" i="21"/>
  <c r="M187" i="21"/>
  <c r="I198" i="21"/>
  <c r="I196" i="21" s="1"/>
  <c r="M270" i="21"/>
  <c r="M269" i="21" s="1"/>
  <c r="I270" i="21"/>
  <c r="I269" i="21" s="1"/>
  <c r="D289" i="20"/>
  <c r="I136" i="20"/>
  <c r="L290" i="20"/>
  <c r="K174" i="20"/>
  <c r="K173" i="20" s="1"/>
  <c r="L175" i="20"/>
  <c r="G288" i="20"/>
  <c r="L289" i="20"/>
  <c r="L288" i="20" s="1"/>
  <c r="J76" i="20"/>
  <c r="G174" i="20"/>
  <c r="G259" i="20"/>
  <c r="D53" i="21"/>
  <c r="O67" i="21"/>
  <c r="L174" i="21"/>
  <c r="C180" i="21"/>
  <c r="C181" i="21"/>
  <c r="C182" i="21"/>
  <c r="C183" i="21"/>
  <c r="G259" i="21"/>
  <c r="L259" i="21"/>
  <c r="E259" i="21"/>
  <c r="E230" i="21" s="1"/>
  <c r="C284" i="21"/>
  <c r="C292" i="21"/>
  <c r="C296" i="21"/>
  <c r="C297" i="21"/>
  <c r="F41" i="21"/>
  <c r="C41" i="21" s="1"/>
  <c r="G20" i="21"/>
  <c r="H54" i="21"/>
  <c r="H53" i="21" s="1"/>
  <c r="O196" i="21"/>
  <c r="C215" i="21"/>
  <c r="M259" i="21"/>
  <c r="C280" i="21"/>
  <c r="I76" i="21"/>
  <c r="N76" i="21"/>
  <c r="C119" i="21"/>
  <c r="C123" i="21"/>
  <c r="C124" i="21"/>
  <c r="C125" i="21"/>
  <c r="C126" i="21"/>
  <c r="G204" i="21"/>
  <c r="G195" i="21" s="1"/>
  <c r="E187" i="20"/>
  <c r="C295" i="20"/>
  <c r="K20" i="21"/>
  <c r="C89" i="21"/>
  <c r="C188" i="21"/>
  <c r="G187" i="21"/>
  <c r="G231" i="21"/>
  <c r="G230" i="21" s="1"/>
  <c r="K231" i="21"/>
  <c r="O235" i="21"/>
  <c r="O231" i="21" s="1"/>
  <c r="O230" i="21" s="1"/>
  <c r="D270" i="21"/>
  <c r="D269" i="21" s="1"/>
  <c r="I144" i="21"/>
  <c r="I130" i="21" s="1"/>
  <c r="O205" i="21"/>
  <c r="C205" i="21" s="1"/>
  <c r="C252" i="21"/>
  <c r="C55" i="21"/>
  <c r="C56" i="21"/>
  <c r="E76" i="21"/>
  <c r="I103" i="21"/>
  <c r="C103" i="21" s="1"/>
  <c r="F122" i="21"/>
  <c r="K83" i="21"/>
  <c r="K75" i="21" s="1"/>
  <c r="H130" i="21"/>
  <c r="C154" i="21"/>
  <c r="C155" i="21"/>
  <c r="C156" i="21"/>
  <c r="C164" i="21"/>
  <c r="D187" i="21"/>
  <c r="C209" i="21"/>
  <c r="C210" i="21"/>
  <c r="C211" i="21"/>
  <c r="C212" i="21"/>
  <c r="C214" i="21"/>
  <c r="L231" i="21"/>
  <c r="H231" i="21"/>
  <c r="H230" i="21" s="1"/>
  <c r="N231" i="21"/>
  <c r="N230" i="21" s="1"/>
  <c r="C294" i="21"/>
  <c r="H187" i="21"/>
  <c r="E54" i="21"/>
  <c r="E53" i="21" s="1"/>
  <c r="G83" i="21"/>
  <c r="E83" i="21"/>
  <c r="C97" i="21"/>
  <c r="C101" i="21"/>
  <c r="C117" i="21"/>
  <c r="C118" i="21"/>
  <c r="O116" i="21"/>
  <c r="K174" i="21"/>
  <c r="K173" i="21" s="1"/>
  <c r="F187" i="21"/>
  <c r="D231" i="21"/>
  <c r="J231" i="21"/>
  <c r="O259" i="21"/>
  <c r="N270" i="21"/>
  <c r="N269" i="21" s="1"/>
  <c r="C272" i="21"/>
  <c r="G270" i="21"/>
  <c r="G269" i="21" s="1"/>
  <c r="K270" i="21"/>
  <c r="K269" i="21" s="1"/>
  <c r="C278" i="21"/>
  <c r="C279" i="21"/>
  <c r="G130" i="21"/>
  <c r="L184" i="21"/>
  <c r="E195" i="21"/>
  <c r="I216" i="21"/>
  <c r="I204" i="21" s="1"/>
  <c r="I238" i="21"/>
  <c r="I246" i="21"/>
  <c r="J288" i="21"/>
  <c r="L36" i="21"/>
  <c r="C36" i="21" s="1"/>
  <c r="I58" i="21"/>
  <c r="I54" i="21" s="1"/>
  <c r="C72" i="21"/>
  <c r="M76" i="21"/>
  <c r="N83" i="21"/>
  <c r="H83" i="21"/>
  <c r="F103" i="21"/>
  <c r="I116" i="21"/>
  <c r="O122" i="21"/>
  <c r="C148" i="21"/>
  <c r="G174" i="21"/>
  <c r="G173" i="21" s="1"/>
  <c r="J174" i="21"/>
  <c r="J173" i="21" s="1"/>
  <c r="N174" i="21"/>
  <c r="N173" i="21" s="1"/>
  <c r="I187" i="21"/>
  <c r="D195" i="21"/>
  <c r="M204" i="21"/>
  <c r="M195" i="21" s="1"/>
  <c r="K204" i="21"/>
  <c r="K195" i="21" s="1"/>
  <c r="C224" i="21"/>
  <c r="C226" i="21"/>
  <c r="M231" i="21"/>
  <c r="C251" i="21"/>
  <c r="C253" i="21"/>
  <c r="C262" i="21"/>
  <c r="C263" i="21"/>
  <c r="C264" i="21"/>
  <c r="F283" i="21"/>
  <c r="F289" i="21" s="1"/>
  <c r="K53" i="21"/>
  <c r="O174" i="21"/>
  <c r="O173" i="21" s="1"/>
  <c r="C175" i="21"/>
  <c r="L173" i="21"/>
  <c r="K289" i="21"/>
  <c r="K288" i="21" s="1"/>
  <c r="C23" i="21"/>
  <c r="L27" i="21"/>
  <c r="C44" i="21"/>
  <c r="C46" i="21"/>
  <c r="O45" i="21"/>
  <c r="C45" i="21" s="1"/>
  <c r="L69" i="21"/>
  <c r="L67" i="21" s="1"/>
  <c r="L53" i="21" s="1"/>
  <c r="C70" i="21"/>
  <c r="F69" i="21"/>
  <c r="F67" i="21" s="1"/>
  <c r="C71" i="21"/>
  <c r="D83" i="21"/>
  <c r="C96" i="21"/>
  <c r="F116" i="21"/>
  <c r="C121" i="21"/>
  <c r="N130" i="21"/>
  <c r="C140" i="21"/>
  <c r="C143" i="21"/>
  <c r="C277" i="21"/>
  <c r="F276" i="21"/>
  <c r="C127" i="21"/>
  <c r="C129" i="21"/>
  <c r="F128" i="21"/>
  <c r="C128" i="21" s="1"/>
  <c r="C131" i="21"/>
  <c r="C176" i="21"/>
  <c r="M20" i="21"/>
  <c r="G289" i="21"/>
  <c r="G288" i="21" s="1"/>
  <c r="C22" i="21"/>
  <c r="E20" i="21"/>
  <c r="C60" i="21"/>
  <c r="C66" i="21"/>
  <c r="H76" i="21"/>
  <c r="M83" i="21"/>
  <c r="C93" i="21"/>
  <c r="C113" i="21"/>
  <c r="C114" i="21"/>
  <c r="E130" i="21"/>
  <c r="J130" i="21"/>
  <c r="J75" i="21" s="1"/>
  <c r="L130" i="21"/>
  <c r="C152" i="21"/>
  <c r="C161" i="21"/>
  <c r="F160" i="21"/>
  <c r="C160" i="21" s="1"/>
  <c r="C162" i="21"/>
  <c r="C163" i="21"/>
  <c r="H173" i="21"/>
  <c r="C227" i="21"/>
  <c r="C249" i="21"/>
  <c r="C257" i="21"/>
  <c r="C261" i="21"/>
  <c r="F260" i="21"/>
  <c r="F259" i="21" s="1"/>
  <c r="C78" i="21"/>
  <c r="F77" i="21"/>
  <c r="C167" i="21"/>
  <c r="L166" i="21"/>
  <c r="N54" i="21"/>
  <c r="N53" i="21" s="1"/>
  <c r="C64" i="21"/>
  <c r="D76" i="21"/>
  <c r="I84" i="21"/>
  <c r="C84" i="21" s="1"/>
  <c r="C87" i="21"/>
  <c r="C99" i="21"/>
  <c r="F95" i="21"/>
  <c r="C102" i="21"/>
  <c r="C132" i="21"/>
  <c r="C137" i="21"/>
  <c r="C144" i="21"/>
  <c r="C151" i="21"/>
  <c r="F179" i="21"/>
  <c r="O204" i="21"/>
  <c r="C236" i="21"/>
  <c r="F235" i="21"/>
  <c r="F58" i="21"/>
  <c r="C58" i="21" s="1"/>
  <c r="C73" i="21"/>
  <c r="C86" i="21"/>
  <c r="C92" i="21"/>
  <c r="C100" i="21"/>
  <c r="C106" i="21"/>
  <c r="C107" i="21"/>
  <c r="L116" i="21"/>
  <c r="C142" i="21"/>
  <c r="O141" i="21"/>
  <c r="O130" i="21" s="1"/>
  <c r="C145" i="21"/>
  <c r="C146" i="21"/>
  <c r="C147" i="21"/>
  <c r="C153" i="21"/>
  <c r="J195" i="21"/>
  <c r="L204" i="21"/>
  <c r="C228" i="21"/>
  <c r="C233" i="21"/>
  <c r="D230" i="21"/>
  <c r="D194" i="21" s="1"/>
  <c r="O270" i="21"/>
  <c r="O269" i="21" s="1"/>
  <c r="C57" i="21"/>
  <c r="C61" i="21"/>
  <c r="C62" i="21"/>
  <c r="C63" i="21"/>
  <c r="C65" i="21"/>
  <c r="C68" i="21"/>
  <c r="C74" i="21"/>
  <c r="O77" i="21"/>
  <c r="O76" i="21" s="1"/>
  <c r="C81" i="21"/>
  <c r="C82" i="21"/>
  <c r="C85" i="21"/>
  <c r="C88" i="21"/>
  <c r="C90" i="21"/>
  <c r="C98" i="21"/>
  <c r="C105" i="21"/>
  <c r="C109" i="21"/>
  <c r="C110" i="21"/>
  <c r="C111" i="21"/>
  <c r="L112" i="21"/>
  <c r="C112" i="21" s="1"/>
  <c r="C120" i="21"/>
  <c r="C138" i="21"/>
  <c r="C139" i="21"/>
  <c r="C149" i="21"/>
  <c r="C150" i="21"/>
  <c r="D173" i="21"/>
  <c r="L187" i="21"/>
  <c r="C199" i="21"/>
  <c r="F198" i="21"/>
  <c r="F196" i="21" s="1"/>
  <c r="C219" i="21"/>
  <c r="C221" i="21"/>
  <c r="C223" i="21"/>
  <c r="F216" i="21"/>
  <c r="C241" i="21"/>
  <c r="C245" i="21"/>
  <c r="C265" i="21"/>
  <c r="C271" i="21"/>
  <c r="F270" i="21"/>
  <c r="F269" i="21" s="1"/>
  <c r="C169" i="21"/>
  <c r="C170" i="21"/>
  <c r="C171" i="21"/>
  <c r="C172" i="21"/>
  <c r="C178" i="21"/>
  <c r="C186" i="21"/>
  <c r="C189" i="21"/>
  <c r="C190" i="21"/>
  <c r="C197" i="21"/>
  <c r="C201" i="21"/>
  <c r="C203" i="21"/>
  <c r="C213" i="21"/>
  <c r="C218" i="21"/>
  <c r="C225" i="21"/>
  <c r="C239" i="21"/>
  <c r="C240" i="21"/>
  <c r="F246" i="21"/>
  <c r="C246" i="21" s="1"/>
  <c r="I260" i="21"/>
  <c r="C273" i="21"/>
  <c r="C274" i="21"/>
  <c r="C275" i="21"/>
  <c r="C282" i="21"/>
  <c r="C285" i="21"/>
  <c r="L290" i="21"/>
  <c r="L288" i="21" s="1"/>
  <c r="C298" i="21"/>
  <c r="C157" i="21"/>
  <c r="C158" i="21"/>
  <c r="C159" i="21"/>
  <c r="C168" i="21"/>
  <c r="C177" i="21"/>
  <c r="L198" i="21"/>
  <c r="C198" i="21" s="1"/>
  <c r="C202" i="21"/>
  <c r="C217" i="21"/>
  <c r="C220" i="21"/>
  <c r="C232" i="21"/>
  <c r="C242" i="21"/>
  <c r="C243" i="21"/>
  <c r="C244" i="21"/>
  <c r="C247" i="21"/>
  <c r="C248" i="21"/>
  <c r="C254" i="21"/>
  <c r="C255" i="21"/>
  <c r="C256" i="21"/>
  <c r="K259" i="21"/>
  <c r="C266" i="21"/>
  <c r="C267" i="21"/>
  <c r="C268" i="21"/>
  <c r="F290" i="21"/>
  <c r="O290" i="21"/>
  <c r="C193" i="21"/>
  <c r="C206" i="21"/>
  <c r="C207" i="21"/>
  <c r="C208" i="21"/>
  <c r="C222" i="21"/>
  <c r="C229" i="21"/>
  <c r="C234" i="21"/>
  <c r="C238" i="21"/>
  <c r="C250" i="21"/>
  <c r="C258" i="21"/>
  <c r="C281" i="21"/>
  <c r="C293" i="21"/>
  <c r="C295" i="21"/>
  <c r="O58" i="20"/>
  <c r="O54" i="20" s="1"/>
  <c r="H288" i="20"/>
  <c r="G173" i="20"/>
  <c r="M174" i="20"/>
  <c r="M173" i="20" s="1"/>
  <c r="J174" i="20"/>
  <c r="J173" i="20" s="1"/>
  <c r="J289" i="20"/>
  <c r="K187" i="20"/>
  <c r="E259" i="20"/>
  <c r="K259" i="20"/>
  <c r="K269" i="20"/>
  <c r="G270" i="20"/>
  <c r="G269" i="20" s="1"/>
  <c r="F116" i="20"/>
  <c r="C116" i="20" s="1"/>
  <c r="N187" i="20"/>
  <c r="N259" i="20"/>
  <c r="I84" i="20"/>
  <c r="L136" i="20"/>
  <c r="L130" i="20" s="1"/>
  <c r="F289" i="20"/>
  <c r="C59" i="20"/>
  <c r="G130" i="20"/>
  <c r="C200" i="20"/>
  <c r="C223" i="20"/>
  <c r="H231" i="20"/>
  <c r="E174" i="20"/>
  <c r="E173" i="20" s="1"/>
  <c r="C176" i="20"/>
  <c r="D174" i="20"/>
  <c r="D173" i="20" s="1"/>
  <c r="N174" i="20"/>
  <c r="N173" i="20" s="1"/>
  <c r="I67" i="20"/>
  <c r="N54" i="20"/>
  <c r="N53" i="20" s="1"/>
  <c r="G76" i="20"/>
  <c r="C125" i="20"/>
  <c r="J187" i="20"/>
  <c r="E231" i="20"/>
  <c r="K231" i="20"/>
  <c r="M259" i="20"/>
  <c r="F175" i="20"/>
  <c r="K26" i="20"/>
  <c r="K20" i="20" s="1"/>
  <c r="O45" i="20"/>
  <c r="G54" i="20"/>
  <c r="M54" i="20"/>
  <c r="M53" i="20" s="1"/>
  <c r="K83" i="20"/>
  <c r="C88" i="20"/>
  <c r="D83" i="20"/>
  <c r="N83" i="20"/>
  <c r="D259" i="20"/>
  <c r="J259" i="20"/>
  <c r="H259" i="20"/>
  <c r="H230" i="20" s="1"/>
  <c r="I196" i="20"/>
  <c r="C43" i="20"/>
  <c r="M83" i="20"/>
  <c r="M130" i="20"/>
  <c r="H187" i="20"/>
  <c r="C233" i="20"/>
  <c r="C262" i="20"/>
  <c r="O264" i="20"/>
  <c r="O259" i="20" s="1"/>
  <c r="C279" i="20"/>
  <c r="J54" i="20"/>
  <c r="J53" i="20" s="1"/>
  <c r="O179" i="20"/>
  <c r="J26" i="20"/>
  <c r="J20" i="20" s="1"/>
  <c r="H54" i="20"/>
  <c r="H53" i="20" s="1"/>
  <c r="K76" i="20"/>
  <c r="D76" i="20"/>
  <c r="C107" i="20"/>
  <c r="O112" i="20"/>
  <c r="C124" i="20"/>
  <c r="K130" i="20"/>
  <c r="C183" i="20"/>
  <c r="D187" i="20"/>
  <c r="C211" i="20"/>
  <c r="E204" i="20"/>
  <c r="E195" i="20" s="1"/>
  <c r="C219" i="20"/>
  <c r="C220" i="20"/>
  <c r="C221" i="20"/>
  <c r="C222" i="20"/>
  <c r="O216" i="20"/>
  <c r="O204" i="20" s="1"/>
  <c r="M231" i="20"/>
  <c r="C236" i="20"/>
  <c r="G231" i="20"/>
  <c r="G230" i="20" s="1"/>
  <c r="C268" i="20"/>
  <c r="E270" i="20"/>
  <c r="E269" i="20" s="1"/>
  <c r="J270" i="20"/>
  <c r="C68" i="20"/>
  <c r="C101" i="20"/>
  <c r="C157" i="20"/>
  <c r="C159" i="20"/>
  <c r="O174" i="20"/>
  <c r="O173" i="20" s="1"/>
  <c r="L174" i="20"/>
  <c r="L173" i="20" s="1"/>
  <c r="D195" i="20"/>
  <c r="H204" i="20"/>
  <c r="H195" i="20" s="1"/>
  <c r="I216" i="20"/>
  <c r="D231" i="20"/>
  <c r="J231" i="20"/>
  <c r="D270" i="20"/>
  <c r="D269" i="20" s="1"/>
  <c r="O276" i="20"/>
  <c r="O270" i="20" s="1"/>
  <c r="O269" i="20" s="1"/>
  <c r="L205" i="20"/>
  <c r="L204" i="20" s="1"/>
  <c r="O252" i="20"/>
  <c r="O251" i="20" s="1"/>
  <c r="C251" i="20" s="1"/>
  <c r="D288" i="20"/>
  <c r="N288" i="20"/>
  <c r="C57" i="20"/>
  <c r="H76" i="20"/>
  <c r="M76" i="20"/>
  <c r="G83" i="20"/>
  <c r="E83" i="20"/>
  <c r="C94" i="20"/>
  <c r="C96" i="20"/>
  <c r="O122" i="20"/>
  <c r="C135" i="20"/>
  <c r="C155" i="20"/>
  <c r="C163" i="20"/>
  <c r="C164" i="20"/>
  <c r="C186" i="20"/>
  <c r="F235" i="20"/>
  <c r="C235" i="20" s="1"/>
  <c r="C242" i="20"/>
  <c r="C243" i="20"/>
  <c r="C244" i="20"/>
  <c r="C245" i="20"/>
  <c r="C250" i="20"/>
  <c r="C255" i="20"/>
  <c r="C256" i="20"/>
  <c r="C257" i="20"/>
  <c r="C258" i="20"/>
  <c r="I260" i="20"/>
  <c r="I259" i="20" s="1"/>
  <c r="M270" i="20"/>
  <c r="M269" i="20" s="1"/>
  <c r="I272" i="20"/>
  <c r="C272" i="20" s="1"/>
  <c r="C291" i="20"/>
  <c r="K230" i="20"/>
  <c r="L76" i="20"/>
  <c r="C109" i="20"/>
  <c r="D130" i="20"/>
  <c r="H130" i="20"/>
  <c r="N130" i="20"/>
  <c r="C142" i="20"/>
  <c r="C143" i="20"/>
  <c r="C171" i="20"/>
  <c r="C172" i="20"/>
  <c r="C181" i="20"/>
  <c r="C182" i="20"/>
  <c r="G187" i="20"/>
  <c r="C197" i="20"/>
  <c r="K204" i="20"/>
  <c r="K195" i="20" s="1"/>
  <c r="M204" i="20"/>
  <c r="M195" i="20" s="1"/>
  <c r="J204" i="20"/>
  <c r="J195" i="20" s="1"/>
  <c r="N204" i="20"/>
  <c r="N195" i="20" s="1"/>
  <c r="C266" i="20"/>
  <c r="C267" i="20"/>
  <c r="N269" i="20"/>
  <c r="C278" i="20"/>
  <c r="J288" i="20"/>
  <c r="G20" i="20"/>
  <c r="K289" i="20"/>
  <c r="K288" i="20" s="1"/>
  <c r="C23" i="20"/>
  <c r="C71" i="20"/>
  <c r="H83" i="20"/>
  <c r="J83" i="20"/>
  <c r="C105" i="20"/>
  <c r="C106" i="20"/>
  <c r="O103" i="20"/>
  <c r="C127" i="20"/>
  <c r="E130" i="20"/>
  <c r="J130" i="20"/>
  <c r="O130" i="20"/>
  <c r="H174" i="20"/>
  <c r="H173" i="20" s="1"/>
  <c r="M187" i="20"/>
  <c r="C189" i="20"/>
  <c r="G204" i="20"/>
  <c r="G195" i="20" s="1"/>
  <c r="N231" i="20"/>
  <c r="N230" i="20" s="1"/>
  <c r="L231" i="20"/>
  <c r="C246" i="20"/>
  <c r="J269" i="20"/>
  <c r="H270" i="20"/>
  <c r="H269" i="20" s="1"/>
  <c r="C32" i="20"/>
  <c r="L31" i="20"/>
  <c r="C31" i="20" s="1"/>
  <c r="E289" i="20"/>
  <c r="E288" i="20" s="1"/>
  <c r="E20" i="20"/>
  <c r="I21" i="20"/>
  <c r="I20" i="20" s="1"/>
  <c r="G53" i="20"/>
  <c r="L103" i="20"/>
  <c r="C123" i="20"/>
  <c r="F122" i="20"/>
  <c r="O191" i="20"/>
  <c r="O187" i="20" s="1"/>
  <c r="C192" i="20"/>
  <c r="C85" i="20"/>
  <c r="F84" i="20"/>
  <c r="I89" i="20"/>
  <c r="C89" i="20" s="1"/>
  <c r="L95" i="20"/>
  <c r="C95" i="20" s="1"/>
  <c r="M289" i="20"/>
  <c r="M288" i="20" s="1"/>
  <c r="M20" i="20"/>
  <c r="I103" i="20"/>
  <c r="C104" i="20"/>
  <c r="O80" i="20"/>
  <c r="C80" i="20" s="1"/>
  <c r="C63" i="20"/>
  <c r="L58" i="20"/>
  <c r="N76" i="20"/>
  <c r="L112" i="20"/>
  <c r="C115" i="20"/>
  <c r="L122" i="20"/>
  <c r="F290" i="20"/>
  <c r="F58" i="20"/>
  <c r="C81" i="20"/>
  <c r="C82" i="20"/>
  <c r="C100" i="20"/>
  <c r="C108" i="20"/>
  <c r="C114" i="20"/>
  <c r="C218" i="20"/>
  <c r="F216" i="20"/>
  <c r="C277" i="20"/>
  <c r="F276" i="20"/>
  <c r="C99" i="20"/>
  <c r="C128" i="20"/>
  <c r="N20" i="20"/>
  <c r="C22" i="20"/>
  <c r="O21" i="20"/>
  <c r="O289" i="20" s="1"/>
  <c r="L27" i="20"/>
  <c r="C27" i="20" s="1"/>
  <c r="D53" i="20"/>
  <c r="C61" i="20"/>
  <c r="C64" i="20"/>
  <c r="C66" i="20"/>
  <c r="C72" i="20"/>
  <c r="C74" i="20"/>
  <c r="C79" i="20"/>
  <c r="L84" i="20"/>
  <c r="C92" i="20"/>
  <c r="C93" i="20"/>
  <c r="C97" i="20"/>
  <c r="C102" i="20"/>
  <c r="C110" i="20"/>
  <c r="C111" i="20"/>
  <c r="C117" i="20"/>
  <c r="C118" i="20"/>
  <c r="C120" i="20"/>
  <c r="C121" i="20"/>
  <c r="C126" i="20"/>
  <c r="C129" i="20"/>
  <c r="C132" i="20"/>
  <c r="C133" i="20"/>
  <c r="C134" i="20"/>
  <c r="F141" i="20"/>
  <c r="C144" i="20"/>
  <c r="C156" i="20"/>
  <c r="F151" i="20"/>
  <c r="C151" i="20" s="1"/>
  <c r="I166" i="20"/>
  <c r="I165" i="20" s="1"/>
  <c r="C169" i="20"/>
  <c r="C177" i="20"/>
  <c r="I175" i="20"/>
  <c r="L187" i="20"/>
  <c r="C207" i="20"/>
  <c r="C210" i="20"/>
  <c r="F205" i="20"/>
  <c r="I227" i="20"/>
  <c r="C227" i="20" s="1"/>
  <c r="C228" i="20"/>
  <c r="C232" i="20"/>
  <c r="O231" i="20"/>
  <c r="I238" i="20"/>
  <c r="I231" i="20" s="1"/>
  <c r="C241" i="20"/>
  <c r="C265" i="20"/>
  <c r="F264" i="20"/>
  <c r="C60" i="20"/>
  <c r="O69" i="20"/>
  <c r="O67" i="20" s="1"/>
  <c r="C86" i="20"/>
  <c r="C98" i="20"/>
  <c r="C113" i="20"/>
  <c r="C136" i="20"/>
  <c r="F165" i="20"/>
  <c r="L33" i="20"/>
  <c r="C33" i="20" s="1"/>
  <c r="L36" i="20"/>
  <c r="C36" i="20" s="1"/>
  <c r="C44" i="20"/>
  <c r="E54" i="20"/>
  <c r="E53" i="20" s="1"/>
  <c r="K54" i="20"/>
  <c r="K53" i="20" s="1"/>
  <c r="C56" i="20"/>
  <c r="C65" i="20"/>
  <c r="L69" i="20"/>
  <c r="L67" i="20" s="1"/>
  <c r="C73" i="20"/>
  <c r="I76" i="20"/>
  <c r="C91" i="20"/>
  <c r="C119" i="20"/>
  <c r="I131" i="20"/>
  <c r="I130" i="20" s="1"/>
  <c r="C137" i="20"/>
  <c r="C138" i="20"/>
  <c r="C139" i="20"/>
  <c r="C140" i="20"/>
  <c r="C162" i="20"/>
  <c r="F160" i="20"/>
  <c r="C160" i="20" s="1"/>
  <c r="C180" i="20"/>
  <c r="F179" i="20"/>
  <c r="C208" i="20"/>
  <c r="I205" i="20"/>
  <c r="C212" i="20"/>
  <c r="L270" i="20"/>
  <c r="L269" i="20" s="1"/>
  <c r="C274" i="20"/>
  <c r="C158" i="20"/>
  <c r="C185" i="20"/>
  <c r="C193" i="20"/>
  <c r="O196" i="20"/>
  <c r="C206" i="20"/>
  <c r="C224" i="20"/>
  <c r="C225" i="20"/>
  <c r="C226" i="20"/>
  <c r="C234" i="20"/>
  <c r="C237" i="20"/>
  <c r="C249" i="20"/>
  <c r="F260" i="20"/>
  <c r="C271" i="20"/>
  <c r="C280" i="20"/>
  <c r="C293" i="20"/>
  <c r="C296" i="20"/>
  <c r="C297" i="20"/>
  <c r="C298" i="20"/>
  <c r="C152" i="20"/>
  <c r="C153" i="20"/>
  <c r="C154" i="20"/>
  <c r="C167" i="20"/>
  <c r="C168" i="20"/>
  <c r="L196" i="20"/>
  <c r="C213" i="20"/>
  <c r="C214" i="20"/>
  <c r="C215" i="20"/>
  <c r="C239" i="20"/>
  <c r="C240" i="20"/>
  <c r="C248" i="20"/>
  <c r="C261" i="20"/>
  <c r="C273" i="20"/>
  <c r="C284" i="20"/>
  <c r="C292" i="20"/>
  <c r="C145" i="20"/>
  <c r="C146" i="20"/>
  <c r="C147" i="20"/>
  <c r="C148" i="20"/>
  <c r="C149" i="20"/>
  <c r="C150" i="20"/>
  <c r="C161" i="20"/>
  <c r="C170" i="20"/>
  <c r="C178" i="20"/>
  <c r="C190" i="20"/>
  <c r="C201" i="20"/>
  <c r="C202" i="20"/>
  <c r="C203" i="20"/>
  <c r="C209" i="20"/>
  <c r="C217" i="20"/>
  <c r="C229" i="20"/>
  <c r="C247" i="20"/>
  <c r="C253" i="20"/>
  <c r="C254" i="20"/>
  <c r="C263" i="20"/>
  <c r="C275" i="20"/>
  <c r="C285" i="20"/>
  <c r="O290" i="20"/>
  <c r="C45" i="20"/>
  <c r="C77" i="20"/>
  <c r="F76" i="20"/>
  <c r="C28" i="20"/>
  <c r="C34" i="20"/>
  <c r="C37" i="20"/>
  <c r="C42" i="20"/>
  <c r="C46" i="20"/>
  <c r="F55" i="20"/>
  <c r="C62" i="20"/>
  <c r="F67" i="20"/>
  <c r="C70" i="20"/>
  <c r="C78" i="20"/>
  <c r="L259" i="20"/>
  <c r="C281" i="20"/>
  <c r="F196" i="20"/>
  <c r="C198" i="20"/>
  <c r="O289" i="21"/>
  <c r="O288" i="21" s="1"/>
  <c r="I55" i="20"/>
  <c r="I54" i="20" s="1"/>
  <c r="C87" i="20"/>
  <c r="C27" i="21"/>
  <c r="C90" i="20"/>
  <c r="I184" i="20"/>
  <c r="F187" i="20"/>
  <c r="I188" i="20"/>
  <c r="I187" i="20" s="1"/>
  <c r="C282" i="20"/>
  <c r="C294" i="20"/>
  <c r="J20" i="21"/>
  <c r="N20" i="21"/>
  <c r="I21" i="21"/>
  <c r="C21" i="21" s="1"/>
  <c r="C283" i="21"/>
  <c r="C199" i="20"/>
  <c r="L76" i="21"/>
  <c r="C80" i="21"/>
  <c r="I259" i="21"/>
  <c r="I290" i="20"/>
  <c r="C184" i="21"/>
  <c r="I173" i="21"/>
  <c r="C192" i="21"/>
  <c r="O191" i="21"/>
  <c r="L196" i="21"/>
  <c r="C276" i="21"/>
  <c r="L270" i="21"/>
  <c r="I283" i="20"/>
  <c r="I43" i="21"/>
  <c r="C43" i="21" s="1"/>
  <c r="C59" i="21"/>
  <c r="C291" i="21"/>
  <c r="L95" i="21"/>
  <c r="C185" i="21"/>
  <c r="O53" i="21" l="1"/>
  <c r="F288" i="20"/>
  <c r="C216" i="21"/>
  <c r="O195" i="21"/>
  <c r="O194" i="21" s="1"/>
  <c r="J52" i="21"/>
  <c r="L26" i="21"/>
  <c r="O20" i="21"/>
  <c r="H75" i="21"/>
  <c r="C260" i="21"/>
  <c r="K230" i="21"/>
  <c r="C235" i="21"/>
  <c r="I53" i="21"/>
  <c r="I231" i="21"/>
  <c r="G75" i="21"/>
  <c r="G52" i="21" s="1"/>
  <c r="H194" i="21"/>
  <c r="H286" i="21"/>
  <c r="I195" i="21"/>
  <c r="K52" i="21"/>
  <c r="F288" i="21"/>
  <c r="M230" i="21"/>
  <c r="E75" i="21"/>
  <c r="E52" i="21" s="1"/>
  <c r="L230" i="21"/>
  <c r="J230" i="20"/>
  <c r="N194" i="21"/>
  <c r="F130" i="21"/>
  <c r="C130" i="21" s="1"/>
  <c r="C141" i="21"/>
  <c r="K286" i="21"/>
  <c r="N75" i="21"/>
  <c r="N286" i="21" s="1"/>
  <c r="O83" i="21"/>
  <c r="O75" i="21" s="1"/>
  <c r="G194" i="21"/>
  <c r="C122" i="21"/>
  <c r="M194" i="21"/>
  <c r="C116" i="21"/>
  <c r="E194" i="21"/>
  <c r="C290" i="21"/>
  <c r="F204" i="21"/>
  <c r="F195" i="21" s="1"/>
  <c r="F54" i="21"/>
  <c r="C54" i="21" s="1"/>
  <c r="F83" i="21"/>
  <c r="K194" i="21"/>
  <c r="M75" i="21"/>
  <c r="M52" i="21" s="1"/>
  <c r="M51" i="21" s="1"/>
  <c r="M50" i="21" s="1"/>
  <c r="C67" i="21"/>
  <c r="G51" i="21"/>
  <c r="G287" i="21" s="1"/>
  <c r="G50" i="21"/>
  <c r="E286" i="21"/>
  <c r="J194" i="21"/>
  <c r="J51" i="21" s="1"/>
  <c r="D75" i="21"/>
  <c r="D52" i="21" s="1"/>
  <c r="D51" i="21" s="1"/>
  <c r="C77" i="21"/>
  <c r="F76" i="21"/>
  <c r="H52" i="21"/>
  <c r="H51" i="21" s="1"/>
  <c r="K51" i="21"/>
  <c r="L165" i="21"/>
  <c r="C165" i="21" s="1"/>
  <c r="C166" i="21"/>
  <c r="F231" i="21"/>
  <c r="I83" i="21"/>
  <c r="I75" i="21" s="1"/>
  <c r="J286" i="21"/>
  <c r="C179" i="21"/>
  <c r="F174" i="21"/>
  <c r="G286" i="21"/>
  <c r="C69" i="21"/>
  <c r="I53" i="20"/>
  <c r="G75" i="20"/>
  <c r="G52" i="20" s="1"/>
  <c r="C252" i="20"/>
  <c r="K194" i="20"/>
  <c r="K75" i="20"/>
  <c r="K286" i="20" s="1"/>
  <c r="E230" i="20"/>
  <c r="E194" i="20" s="1"/>
  <c r="L195" i="20"/>
  <c r="C276" i="20"/>
  <c r="C58" i="20"/>
  <c r="C103" i="20"/>
  <c r="D230" i="20"/>
  <c r="D194" i="20" s="1"/>
  <c r="M75" i="20"/>
  <c r="M52" i="20" s="1"/>
  <c r="M230" i="20"/>
  <c r="M194" i="20" s="1"/>
  <c r="I230" i="20"/>
  <c r="L54" i="20"/>
  <c r="L53" i="20" s="1"/>
  <c r="C260" i="20"/>
  <c r="L83" i="20"/>
  <c r="L75" i="20" s="1"/>
  <c r="O83" i="20"/>
  <c r="D75" i="20"/>
  <c r="J194" i="20"/>
  <c r="O195" i="20"/>
  <c r="I270" i="20"/>
  <c r="I269" i="20" s="1"/>
  <c r="F231" i="20"/>
  <c r="C231" i="20" s="1"/>
  <c r="C84" i="20"/>
  <c r="N75" i="20"/>
  <c r="N52" i="20" s="1"/>
  <c r="J75" i="20"/>
  <c r="J52" i="20" s="1"/>
  <c r="C131" i="20"/>
  <c r="C264" i="20"/>
  <c r="O20" i="20"/>
  <c r="C216" i="20"/>
  <c r="F83" i="20"/>
  <c r="N194" i="20"/>
  <c r="H75" i="20"/>
  <c r="H52" i="20" s="1"/>
  <c r="E75" i="20"/>
  <c r="E286" i="20" s="1"/>
  <c r="G194" i="20"/>
  <c r="C290" i="20"/>
  <c r="C165" i="20"/>
  <c r="C187" i="20"/>
  <c r="F270" i="20"/>
  <c r="F269" i="20" s="1"/>
  <c r="O230" i="20"/>
  <c r="O288" i="20"/>
  <c r="O76" i="20"/>
  <c r="H194" i="20"/>
  <c r="C179" i="20"/>
  <c r="F174" i="20"/>
  <c r="C112" i="20"/>
  <c r="C21" i="20"/>
  <c r="I83" i="20"/>
  <c r="I75" i="20" s="1"/>
  <c r="C166" i="20"/>
  <c r="F204" i="20"/>
  <c r="F195" i="20" s="1"/>
  <c r="C205" i="20"/>
  <c r="C69" i="20"/>
  <c r="C122" i="20"/>
  <c r="D52" i="20"/>
  <c r="D51" i="20" s="1"/>
  <c r="C67" i="20"/>
  <c r="I204" i="20"/>
  <c r="I195" i="20" s="1"/>
  <c r="C191" i="20"/>
  <c r="C141" i="20"/>
  <c r="F130" i="20"/>
  <c r="C130" i="20" s="1"/>
  <c r="C188" i="20"/>
  <c r="L26" i="20"/>
  <c r="L20" i="20" s="1"/>
  <c r="F259" i="20"/>
  <c r="C259" i="20" s="1"/>
  <c r="I174" i="20"/>
  <c r="I173" i="20" s="1"/>
  <c r="C175" i="20"/>
  <c r="O53" i="20"/>
  <c r="C238" i="20"/>
  <c r="C270" i="21"/>
  <c r="L269" i="21"/>
  <c r="C191" i="21"/>
  <c r="O187" i="21"/>
  <c r="C26" i="21"/>
  <c r="L20" i="21"/>
  <c r="C184" i="20"/>
  <c r="C283" i="20"/>
  <c r="I230" i="21"/>
  <c r="C259" i="21"/>
  <c r="C196" i="20"/>
  <c r="I289" i="20"/>
  <c r="F54" i="20"/>
  <c r="C55" i="20"/>
  <c r="L83" i="21"/>
  <c r="C95" i="21"/>
  <c r="C196" i="21"/>
  <c r="L195" i="21"/>
  <c r="I289" i="21"/>
  <c r="I20" i="21"/>
  <c r="L230" i="20"/>
  <c r="O286" i="21" l="1"/>
  <c r="C269" i="20"/>
  <c r="G286" i="20"/>
  <c r="C204" i="21"/>
  <c r="E51" i="21"/>
  <c r="E50" i="21" s="1"/>
  <c r="F53" i="21"/>
  <c r="C53" i="21" s="1"/>
  <c r="N52" i="21"/>
  <c r="N51" i="21" s="1"/>
  <c r="E287" i="21"/>
  <c r="M51" i="20"/>
  <c r="M50" i="20" s="1"/>
  <c r="F75" i="21"/>
  <c r="M287" i="21"/>
  <c r="N50" i="21"/>
  <c r="N287" i="21"/>
  <c r="C83" i="21"/>
  <c r="M286" i="21"/>
  <c r="J50" i="21"/>
  <c r="J287" i="21"/>
  <c r="F230" i="21"/>
  <c r="F194" i="21" s="1"/>
  <c r="C231" i="21"/>
  <c r="D50" i="21"/>
  <c r="D24" i="21"/>
  <c r="C76" i="21"/>
  <c r="K50" i="21"/>
  <c r="K287" i="21"/>
  <c r="F173" i="21"/>
  <c r="C173" i="21" s="1"/>
  <c r="C174" i="21"/>
  <c r="H287" i="21"/>
  <c r="H50" i="21"/>
  <c r="D286" i="21"/>
  <c r="K52" i="20"/>
  <c r="K51" i="20" s="1"/>
  <c r="K50" i="20" s="1"/>
  <c r="J51" i="20"/>
  <c r="H51" i="20"/>
  <c r="H50" i="20" s="1"/>
  <c r="M286" i="20"/>
  <c r="D286" i="20"/>
  <c r="N51" i="20"/>
  <c r="N50" i="20" s="1"/>
  <c r="C26" i="20"/>
  <c r="L52" i="20"/>
  <c r="N286" i="20"/>
  <c r="C83" i="20"/>
  <c r="O75" i="20"/>
  <c r="O52" i="20" s="1"/>
  <c r="H286" i="20"/>
  <c r="I194" i="20"/>
  <c r="E52" i="20"/>
  <c r="E51" i="20" s="1"/>
  <c r="C76" i="20"/>
  <c r="C270" i="20"/>
  <c r="O194" i="20"/>
  <c r="J286" i="20"/>
  <c r="F75" i="20"/>
  <c r="G51" i="20"/>
  <c r="G287" i="20" s="1"/>
  <c r="F230" i="20"/>
  <c r="F194" i="20" s="1"/>
  <c r="C204" i="20"/>
  <c r="I52" i="20"/>
  <c r="J50" i="20"/>
  <c r="J287" i="20"/>
  <c r="C174" i="20"/>
  <c r="F173" i="20"/>
  <c r="C173" i="20" s="1"/>
  <c r="I286" i="20"/>
  <c r="D24" i="20"/>
  <c r="D50" i="20"/>
  <c r="G50" i="20"/>
  <c r="L194" i="20"/>
  <c r="L286" i="20"/>
  <c r="I288" i="21"/>
  <c r="C288" i="21" s="1"/>
  <c r="C289" i="21"/>
  <c r="L75" i="21"/>
  <c r="L52" i="21" s="1"/>
  <c r="C195" i="21"/>
  <c r="L194" i="21"/>
  <c r="I288" i="20"/>
  <c r="C288" i="20" s="1"/>
  <c r="C289" i="20"/>
  <c r="C187" i="21"/>
  <c r="O52" i="21"/>
  <c r="O51" i="21" s="1"/>
  <c r="C195" i="20"/>
  <c r="I194" i="21"/>
  <c r="I286" i="21"/>
  <c r="C230" i="21"/>
  <c r="C269" i="21"/>
  <c r="F53" i="20"/>
  <c r="C54" i="20"/>
  <c r="I52" i="21"/>
  <c r="I51" i="21" s="1"/>
  <c r="K287" i="20" l="1"/>
  <c r="F286" i="21"/>
  <c r="M287" i="20"/>
  <c r="H287" i="20"/>
  <c r="O286" i="20"/>
  <c r="F52" i="21"/>
  <c r="F51" i="21" s="1"/>
  <c r="L286" i="21"/>
  <c r="C286" i="21" s="1"/>
  <c r="D287" i="21"/>
  <c r="F24" i="21"/>
  <c r="D20" i="21"/>
  <c r="C75" i="21"/>
  <c r="N287" i="20"/>
  <c r="O51" i="20"/>
  <c r="O287" i="20" s="1"/>
  <c r="C230" i="20"/>
  <c r="I51" i="20"/>
  <c r="F286" i="20"/>
  <c r="L51" i="20"/>
  <c r="L50" i="20" s="1"/>
  <c r="C75" i="20"/>
  <c r="E50" i="20"/>
  <c r="E287" i="20"/>
  <c r="C194" i="20"/>
  <c r="D287" i="20"/>
  <c r="D20" i="20"/>
  <c r="F24" i="20"/>
  <c r="O50" i="20"/>
  <c r="C53" i="20"/>
  <c r="F52" i="20"/>
  <c r="C194" i="21"/>
  <c r="O50" i="21"/>
  <c r="O287" i="21"/>
  <c r="I287" i="21"/>
  <c r="I50" i="21"/>
  <c r="L51" i="21"/>
  <c r="C286" i="20" l="1"/>
  <c r="C52" i="21"/>
  <c r="C24" i="21"/>
  <c r="F20" i="21"/>
  <c r="C20" i="21" s="1"/>
  <c r="I50" i="20"/>
  <c r="I287" i="20"/>
  <c r="L287" i="20"/>
  <c r="C24" i="20"/>
  <c r="F20" i="20"/>
  <c r="C20" i="20" s="1"/>
  <c r="L50" i="21"/>
  <c r="L287" i="21"/>
  <c r="F287" i="21"/>
  <c r="F50" i="21"/>
  <c r="C51" i="21"/>
  <c r="C52" i="20"/>
  <c r="F51" i="20"/>
  <c r="C287" i="21" l="1"/>
  <c r="F287" i="20"/>
  <c r="C287" i="20" s="1"/>
  <c r="F50" i="20"/>
  <c r="C50" i="20" s="1"/>
  <c r="C51" i="20"/>
  <c r="C50" i="21"/>
  <c r="G77" i="19" l="1"/>
  <c r="G76" i="19" s="1"/>
  <c r="E76"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F45" i="19"/>
  <c r="F44" i="19" s="1"/>
  <c r="E45" i="19"/>
  <c r="G45" i="19" s="1"/>
  <c r="G44" i="19" s="1"/>
  <c r="E44"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F13" i="19"/>
  <c r="F12" i="19" s="1"/>
  <c r="E13" i="19"/>
  <c r="E12" i="19" s="1"/>
  <c r="G13" i="19" l="1"/>
  <c r="G12" i="19" s="1"/>
  <c r="O298" i="18"/>
  <c r="L298" i="18"/>
  <c r="I298" i="18"/>
  <c r="F298" i="18"/>
  <c r="O297" i="18"/>
  <c r="L297" i="18"/>
  <c r="I297" i="18"/>
  <c r="F297" i="18"/>
  <c r="O296" i="18"/>
  <c r="L296" i="18"/>
  <c r="I296" i="18"/>
  <c r="F296" i="18"/>
  <c r="O295" i="18"/>
  <c r="L295" i="18"/>
  <c r="I295" i="18"/>
  <c r="C295" i="18" s="1"/>
  <c r="F295" i="18"/>
  <c r="O294" i="18"/>
  <c r="L294" i="18"/>
  <c r="I294" i="18"/>
  <c r="F294" i="18"/>
  <c r="O293" i="18"/>
  <c r="L293" i="18"/>
  <c r="I293" i="18"/>
  <c r="F293" i="18"/>
  <c r="O292" i="18"/>
  <c r="L292" i="18"/>
  <c r="I292" i="18"/>
  <c r="F292" i="18"/>
  <c r="O291" i="18"/>
  <c r="L291" i="18"/>
  <c r="I291" i="18"/>
  <c r="F291" i="18"/>
  <c r="N290" i="18"/>
  <c r="M290" i="18"/>
  <c r="K290" i="18"/>
  <c r="J290" i="18"/>
  <c r="H290" i="18"/>
  <c r="G290" i="18"/>
  <c r="E290" i="18"/>
  <c r="D290" i="18"/>
  <c r="O285" i="18"/>
  <c r="L285" i="18"/>
  <c r="I285" i="18"/>
  <c r="F285" i="18"/>
  <c r="O284" i="18"/>
  <c r="L284" i="18"/>
  <c r="L283" i="18" s="1"/>
  <c r="I284" i="18"/>
  <c r="I283" i="18" s="1"/>
  <c r="F284" i="18"/>
  <c r="O283" i="18"/>
  <c r="N283" i="18"/>
  <c r="M283" i="18"/>
  <c r="K283" i="18"/>
  <c r="J283" i="18"/>
  <c r="H283" i="18"/>
  <c r="G283" i="18"/>
  <c r="F283" i="18"/>
  <c r="E283" i="18"/>
  <c r="D283" i="18"/>
  <c r="O282" i="18"/>
  <c r="O281" i="18" s="1"/>
  <c r="L282" i="18"/>
  <c r="L281" i="18" s="1"/>
  <c r="I282" i="18"/>
  <c r="I281" i="18" s="1"/>
  <c r="F282" i="18"/>
  <c r="N281" i="18"/>
  <c r="M281" i="18"/>
  <c r="K281" i="18"/>
  <c r="J281" i="18"/>
  <c r="H281" i="18"/>
  <c r="G281" i="18"/>
  <c r="E281" i="18"/>
  <c r="D281" i="18"/>
  <c r="O280" i="18"/>
  <c r="L280" i="18"/>
  <c r="I280" i="18"/>
  <c r="F280" i="18"/>
  <c r="O279" i="18"/>
  <c r="L279" i="18"/>
  <c r="I279" i="18"/>
  <c r="F279" i="18"/>
  <c r="O278" i="18"/>
  <c r="L278" i="18"/>
  <c r="I278" i="18"/>
  <c r="F278" i="18"/>
  <c r="O277" i="18"/>
  <c r="L277" i="18"/>
  <c r="I277" i="18"/>
  <c r="F277" i="18"/>
  <c r="N276" i="18"/>
  <c r="M276" i="18"/>
  <c r="K276" i="18"/>
  <c r="J276" i="18"/>
  <c r="H276" i="18"/>
  <c r="G276" i="18"/>
  <c r="E276" i="18"/>
  <c r="D276" i="18"/>
  <c r="O275" i="18"/>
  <c r="L275" i="18"/>
  <c r="I275" i="18"/>
  <c r="F275" i="18"/>
  <c r="O274" i="18"/>
  <c r="L274" i="18"/>
  <c r="I274" i="18"/>
  <c r="F274" i="18"/>
  <c r="O273" i="18"/>
  <c r="L273" i="18"/>
  <c r="I273" i="18"/>
  <c r="I272" i="18" s="1"/>
  <c r="F273" i="18"/>
  <c r="N272" i="18"/>
  <c r="N270" i="18" s="1"/>
  <c r="N269" i="18" s="1"/>
  <c r="M272" i="18"/>
  <c r="L272" i="18"/>
  <c r="K272" i="18"/>
  <c r="J272" i="18"/>
  <c r="H272" i="18"/>
  <c r="H270" i="18" s="1"/>
  <c r="H269" i="18" s="1"/>
  <c r="G272" i="18"/>
  <c r="F272" i="18"/>
  <c r="E272" i="18"/>
  <c r="D272" i="18"/>
  <c r="D270" i="18" s="1"/>
  <c r="D269" i="18" s="1"/>
  <c r="O271" i="18"/>
  <c r="L271" i="18"/>
  <c r="I271" i="18"/>
  <c r="F271" i="18"/>
  <c r="K270" i="18"/>
  <c r="K269" i="18" s="1"/>
  <c r="O268" i="18"/>
  <c r="L268" i="18"/>
  <c r="I268" i="18"/>
  <c r="F268" i="18"/>
  <c r="O267" i="18"/>
  <c r="L267" i="18"/>
  <c r="I267" i="18"/>
  <c r="F267" i="18"/>
  <c r="O266" i="18"/>
  <c r="L266" i="18"/>
  <c r="I266" i="18"/>
  <c r="F266" i="18"/>
  <c r="O265" i="18"/>
  <c r="L265" i="18"/>
  <c r="I265" i="18"/>
  <c r="I264" i="18" s="1"/>
  <c r="F265" i="18"/>
  <c r="N264" i="18"/>
  <c r="M264" i="18"/>
  <c r="K264" i="18"/>
  <c r="J264" i="18"/>
  <c r="H264" i="18"/>
  <c r="G264" i="18"/>
  <c r="E264" i="18"/>
  <c r="D264" i="18"/>
  <c r="O263" i="18"/>
  <c r="L263" i="18"/>
  <c r="I263" i="18"/>
  <c r="F263" i="18"/>
  <c r="O262" i="18"/>
  <c r="L262" i="18"/>
  <c r="I262" i="18"/>
  <c r="F262" i="18"/>
  <c r="O261" i="18"/>
  <c r="L261" i="18"/>
  <c r="I261" i="18"/>
  <c r="I260" i="18" s="1"/>
  <c r="I259" i="18" s="1"/>
  <c r="F261" i="18"/>
  <c r="N260" i="18"/>
  <c r="M260" i="18"/>
  <c r="M259" i="18" s="1"/>
  <c r="K260" i="18"/>
  <c r="K259" i="18" s="1"/>
  <c r="J260" i="18"/>
  <c r="H260" i="18"/>
  <c r="G260" i="18"/>
  <c r="G259" i="18" s="1"/>
  <c r="E260" i="18"/>
  <c r="E259" i="18" s="1"/>
  <c r="D260" i="18"/>
  <c r="D259" i="18" s="1"/>
  <c r="H259" i="18"/>
  <c r="O258" i="18"/>
  <c r="L258" i="18"/>
  <c r="I258" i="18"/>
  <c r="F258" i="18"/>
  <c r="O257" i="18"/>
  <c r="L257" i="18"/>
  <c r="I257" i="18"/>
  <c r="F257" i="18"/>
  <c r="O256" i="18"/>
  <c r="L256" i="18"/>
  <c r="I256" i="18"/>
  <c r="F256" i="18"/>
  <c r="O255" i="18"/>
  <c r="L255" i="18"/>
  <c r="I255" i="18"/>
  <c r="F255" i="18"/>
  <c r="O254" i="18"/>
  <c r="L254" i="18"/>
  <c r="I254" i="18"/>
  <c r="F254" i="18"/>
  <c r="O253" i="18"/>
  <c r="L253" i="18"/>
  <c r="I253" i="18"/>
  <c r="F253" i="18"/>
  <c r="N252" i="18"/>
  <c r="N251" i="18" s="1"/>
  <c r="M252" i="18"/>
  <c r="M251" i="18" s="1"/>
  <c r="K252" i="18"/>
  <c r="K251" i="18" s="1"/>
  <c r="J252" i="18"/>
  <c r="J251" i="18" s="1"/>
  <c r="H252" i="18"/>
  <c r="H251" i="18" s="1"/>
  <c r="G252" i="18"/>
  <c r="E252" i="18"/>
  <c r="E251" i="18" s="1"/>
  <c r="D252" i="18"/>
  <c r="D251" i="18" s="1"/>
  <c r="G251" i="18"/>
  <c r="O250" i="18"/>
  <c r="L250" i="18"/>
  <c r="I250" i="18"/>
  <c r="F250" i="18"/>
  <c r="O249" i="18"/>
  <c r="L249" i="18"/>
  <c r="I249" i="18"/>
  <c r="F249" i="18"/>
  <c r="O248" i="18"/>
  <c r="L248" i="18"/>
  <c r="I248" i="18"/>
  <c r="F248" i="18"/>
  <c r="O247" i="18"/>
  <c r="O246" i="18" s="1"/>
  <c r="L247" i="18"/>
  <c r="L246" i="18" s="1"/>
  <c r="I247" i="18"/>
  <c r="F247" i="18"/>
  <c r="N246" i="18"/>
  <c r="M246" i="18"/>
  <c r="K246" i="18"/>
  <c r="J246" i="18"/>
  <c r="H246" i="18"/>
  <c r="G246" i="18"/>
  <c r="E246" i="18"/>
  <c r="D246" i="18"/>
  <c r="O245" i="18"/>
  <c r="L245" i="18"/>
  <c r="I245" i="18"/>
  <c r="F245" i="18"/>
  <c r="O244" i="18"/>
  <c r="L244" i="18"/>
  <c r="I244" i="18"/>
  <c r="F244" i="18"/>
  <c r="O243" i="18"/>
  <c r="L243" i="18"/>
  <c r="I243" i="18"/>
  <c r="F243" i="18"/>
  <c r="O242" i="18"/>
  <c r="L242" i="18"/>
  <c r="I242" i="18"/>
  <c r="F242" i="18"/>
  <c r="O241" i="18"/>
  <c r="L241" i="18"/>
  <c r="I241" i="18"/>
  <c r="F241" i="18"/>
  <c r="O240" i="18"/>
  <c r="L240" i="18"/>
  <c r="I240" i="18"/>
  <c r="F240" i="18"/>
  <c r="O239" i="18"/>
  <c r="L239" i="18"/>
  <c r="I239" i="18"/>
  <c r="F239" i="18"/>
  <c r="N238" i="18"/>
  <c r="M238" i="18"/>
  <c r="L238" i="18"/>
  <c r="K238" i="18"/>
  <c r="J238" i="18"/>
  <c r="H238" i="18"/>
  <c r="G238" i="18"/>
  <c r="E238" i="18"/>
  <c r="D238" i="18"/>
  <c r="O237" i="18"/>
  <c r="L237" i="18"/>
  <c r="I237" i="18"/>
  <c r="F237" i="18"/>
  <c r="O236" i="18"/>
  <c r="L236" i="18"/>
  <c r="I236" i="18"/>
  <c r="F236" i="18"/>
  <c r="O235" i="18"/>
  <c r="N235" i="18"/>
  <c r="N231" i="18" s="1"/>
  <c r="M235" i="18"/>
  <c r="K235" i="18"/>
  <c r="J235" i="18"/>
  <c r="H235" i="18"/>
  <c r="G235" i="18"/>
  <c r="F235" i="18"/>
  <c r="E235" i="18"/>
  <c r="D235" i="18"/>
  <c r="O234" i="18"/>
  <c r="L234" i="18"/>
  <c r="L233" i="18" s="1"/>
  <c r="I234" i="18"/>
  <c r="I233" i="18" s="1"/>
  <c r="F234" i="18"/>
  <c r="O233" i="18"/>
  <c r="N233" i="18"/>
  <c r="M233" i="18"/>
  <c r="M231" i="18" s="1"/>
  <c r="K233" i="18"/>
  <c r="K231" i="18" s="1"/>
  <c r="J233" i="18"/>
  <c r="H233" i="18"/>
  <c r="G233" i="18"/>
  <c r="E233" i="18"/>
  <c r="D233" i="18"/>
  <c r="O232" i="18"/>
  <c r="L232" i="18"/>
  <c r="I232" i="18"/>
  <c r="F232" i="18"/>
  <c r="J231" i="18"/>
  <c r="O229" i="18"/>
  <c r="L229" i="18"/>
  <c r="I229" i="18"/>
  <c r="F229" i="18"/>
  <c r="O228" i="18"/>
  <c r="L228" i="18"/>
  <c r="L227" i="18" s="1"/>
  <c r="I228" i="18"/>
  <c r="I227" i="18" s="1"/>
  <c r="F228" i="18"/>
  <c r="O227" i="18"/>
  <c r="N227" i="18"/>
  <c r="M227" i="18"/>
  <c r="K227" i="18"/>
  <c r="J227" i="18"/>
  <c r="H227" i="18"/>
  <c r="G227" i="18"/>
  <c r="E227" i="18"/>
  <c r="D227" i="18"/>
  <c r="O226" i="18"/>
  <c r="L226" i="18"/>
  <c r="I226" i="18"/>
  <c r="F226" i="18"/>
  <c r="O225" i="18"/>
  <c r="L225" i="18"/>
  <c r="I225" i="18"/>
  <c r="F225" i="18"/>
  <c r="O224" i="18"/>
  <c r="L224" i="18"/>
  <c r="I224" i="18"/>
  <c r="F224" i="18"/>
  <c r="O223" i="18"/>
  <c r="L223" i="18"/>
  <c r="I223" i="18"/>
  <c r="F223" i="18"/>
  <c r="O222" i="18"/>
  <c r="L222" i="18"/>
  <c r="I222" i="18"/>
  <c r="F222" i="18"/>
  <c r="O221" i="18"/>
  <c r="L221" i="18"/>
  <c r="I221" i="18"/>
  <c r="F221" i="18"/>
  <c r="O220" i="18"/>
  <c r="L220" i="18"/>
  <c r="I220" i="18"/>
  <c r="F220" i="18"/>
  <c r="O219" i="18"/>
  <c r="L219" i="18"/>
  <c r="I219" i="18"/>
  <c r="F219" i="18"/>
  <c r="O218" i="18"/>
  <c r="L218" i="18"/>
  <c r="I218" i="18"/>
  <c r="F218" i="18"/>
  <c r="O217" i="18"/>
  <c r="L217" i="18"/>
  <c r="I217" i="18"/>
  <c r="F217" i="18"/>
  <c r="N216" i="18"/>
  <c r="N204" i="18" s="1"/>
  <c r="M216" i="18"/>
  <c r="K216" i="18"/>
  <c r="J216" i="18"/>
  <c r="H216" i="18"/>
  <c r="H204" i="18" s="1"/>
  <c r="G216" i="18"/>
  <c r="E216" i="18"/>
  <c r="D216" i="18"/>
  <c r="O215" i="18"/>
  <c r="L215" i="18"/>
  <c r="I215" i="18"/>
  <c r="F215" i="18"/>
  <c r="O214" i="18"/>
  <c r="L214" i="18"/>
  <c r="I214" i="18"/>
  <c r="F214" i="18"/>
  <c r="O213" i="18"/>
  <c r="L213" i="18"/>
  <c r="I213" i="18"/>
  <c r="F213" i="18"/>
  <c r="O212" i="18"/>
  <c r="L212" i="18"/>
  <c r="I212" i="18"/>
  <c r="F212" i="18"/>
  <c r="O211" i="18"/>
  <c r="L211" i="18"/>
  <c r="C211" i="18" s="1"/>
  <c r="I211" i="18"/>
  <c r="F211" i="18"/>
  <c r="O210" i="18"/>
  <c r="L210" i="18"/>
  <c r="I210" i="18"/>
  <c r="F210" i="18"/>
  <c r="O209" i="18"/>
  <c r="L209" i="18"/>
  <c r="I209" i="18"/>
  <c r="F209" i="18"/>
  <c r="O208" i="18"/>
  <c r="L208" i="18"/>
  <c r="I208" i="18"/>
  <c r="F208" i="18"/>
  <c r="O207" i="18"/>
  <c r="O205" i="18" s="1"/>
  <c r="L207" i="18"/>
  <c r="I207" i="18"/>
  <c r="F207" i="18"/>
  <c r="O206" i="18"/>
  <c r="L206" i="18"/>
  <c r="I206" i="18"/>
  <c r="F206" i="18"/>
  <c r="N205" i="18"/>
  <c r="M205" i="18"/>
  <c r="K205" i="18"/>
  <c r="J205" i="18"/>
  <c r="H205" i="18"/>
  <c r="G205" i="18"/>
  <c r="E205" i="18"/>
  <c r="E204" i="18" s="1"/>
  <c r="D205" i="18"/>
  <c r="D204" i="18" s="1"/>
  <c r="O203" i="18"/>
  <c r="L203" i="18"/>
  <c r="I203" i="18"/>
  <c r="F203" i="18"/>
  <c r="O202" i="18"/>
  <c r="L202" i="18"/>
  <c r="I202" i="18"/>
  <c r="F202" i="18"/>
  <c r="O201" i="18"/>
  <c r="L201" i="18"/>
  <c r="I201" i="18"/>
  <c r="F201" i="18"/>
  <c r="O200" i="18"/>
  <c r="L200" i="18"/>
  <c r="I200" i="18"/>
  <c r="F200" i="18"/>
  <c r="O199" i="18"/>
  <c r="O198" i="18" s="1"/>
  <c r="L199" i="18"/>
  <c r="L198" i="18" s="1"/>
  <c r="I199" i="18"/>
  <c r="I198" i="18" s="1"/>
  <c r="F199" i="18"/>
  <c r="N198" i="18"/>
  <c r="N196" i="18" s="1"/>
  <c r="M198" i="18"/>
  <c r="M196" i="18" s="1"/>
  <c r="K198" i="18"/>
  <c r="J198" i="18"/>
  <c r="H198" i="18"/>
  <c r="H196" i="18" s="1"/>
  <c r="G198" i="18"/>
  <c r="E198" i="18"/>
  <c r="E196" i="18" s="1"/>
  <c r="D198" i="18"/>
  <c r="D196" i="18" s="1"/>
  <c r="O197" i="18"/>
  <c r="L197" i="18"/>
  <c r="I197" i="18"/>
  <c r="F197" i="18"/>
  <c r="K196" i="18"/>
  <c r="J196" i="18"/>
  <c r="G196" i="18"/>
  <c r="O193" i="18"/>
  <c r="L193" i="18"/>
  <c r="L192" i="18" s="1"/>
  <c r="L191" i="18" s="1"/>
  <c r="I193" i="18"/>
  <c r="F193" i="18"/>
  <c r="O192" i="18"/>
  <c r="O191" i="18" s="1"/>
  <c r="N192" i="18"/>
  <c r="N191" i="18" s="1"/>
  <c r="M192" i="18"/>
  <c r="M191" i="18" s="1"/>
  <c r="K192" i="18"/>
  <c r="K191" i="18" s="1"/>
  <c r="J192" i="18"/>
  <c r="J191" i="18" s="1"/>
  <c r="H192" i="18"/>
  <c r="H191" i="18" s="1"/>
  <c r="G192" i="18"/>
  <c r="F192" i="18"/>
  <c r="E192" i="18"/>
  <c r="D192" i="18"/>
  <c r="D191" i="18" s="1"/>
  <c r="D187" i="18" s="1"/>
  <c r="G191" i="18"/>
  <c r="E191" i="18"/>
  <c r="O190" i="18"/>
  <c r="L190" i="18"/>
  <c r="I190" i="18"/>
  <c r="F190" i="18"/>
  <c r="O189" i="18"/>
  <c r="L189" i="18"/>
  <c r="L188" i="18" s="1"/>
  <c r="I189" i="18"/>
  <c r="F189" i="18"/>
  <c r="O188" i="18"/>
  <c r="N188" i="18"/>
  <c r="M188" i="18"/>
  <c r="M187" i="18" s="1"/>
  <c r="K188" i="18"/>
  <c r="J188" i="18"/>
  <c r="H188" i="18"/>
  <c r="G188" i="18"/>
  <c r="G187" i="18" s="1"/>
  <c r="E188" i="18"/>
  <c r="D188" i="18"/>
  <c r="O186" i="18"/>
  <c r="L186" i="18"/>
  <c r="I186" i="18"/>
  <c r="F186" i="18"/>
  <c r="O185" i="18"/>
  <c r="L185" i="18"/>
  <c r="L184" i="18" s="1"/>
  <c r="I185" i="18"/>
  <c r="I184" i="18" s="1"/>
  <c r="F185" i="18"/>
  <c r="F184" i="18" s="1"/>
  <c r="O184" i="18"/>
  <c r="N184" i="18"/>
  <c r="M184" i="18"/>
  <c r="M173" i="18" s="1"/>
  <c r="K184" i="18"/>
  <c r="J184" i="18"/>
  <c r="H184" i="18"/>
  <c r="G184" i="18"/>
  <c r="E184" i="18"/>
  <c r="D184" i="18"/>
  <c r="O183" i="18"/>
  <c r="L183" i="18"/>
  <c r="I183" i="18"/>
  <c r="F183" i="18"/>
  <c r="O182" i="18"/>
  <c r="L182" i="18"/>
  <c r="I182" i="18"/>
  <c r="F182" i="18"/>
  <c r="O181" i="18"/>
  <c r="L181" i="18"/>
  <c r="I181" i="18"/>
  <c r="F181" i="18"/>
  <c r="O180" i="18"/>
  <c r="O179" i="18" s="1"/>
  <c r="L180" i="18"/>
  <c r="L179" i="18" s="1"/>
  <c r="I180" i="18"/>
  <c r="I179" i="18" s="1"/>
  <c r="F180" i="18"/>
  <c r="C180" i="18"/>
  <c r="N179" i="18"/>
  <c r="M179" i="18"/>
  <c r="K179" i="18"/>
  <c r="J179" i="18"/>
  <c r="H179" i="18"/>
  <c r="G179" i="18"/>
  <c r="E179" i="18"/>
  <c r="D179" i="18"/>
  <c r="O178" i="18"/>
  <c r="L178" i="18"/>
  <c r="I178" i="18"/>
  <c r="D178" i="18"/>
  <c r="F178" i="18" s="1"/>
  <c r="O177" i="18"/>
  <c r="L177" i="18"/>
  <c r="I177" i="18"/>
  <c r="F177" i="18"/>
  <c r="C177" i="18" s="1"/>
  <c r="O176" i="18"/>
  <c r="L176" i="18"/>
  <c r="L175" i="18" s="1"/>
  <c r="I176" i="18"/>
  <c r="I175" i="18" s="1"/>
  <c r="I174" i="18" s="1"/>
  <c r="F176" i="18"/>
  <c r="N175" i="18"/>
  <c r="M175" i="18"/>
  <c r="M174" i="18" s="1"/>
  <c r="K175" i="18"/>
  <c r="K174" i="18" s="1"/>
  <c r="K173" i="18" s="1"/>
  <c r="J175" i="18"/>
  <c r="J174" i="18" s="1"/>
  <c r="J173" i="18" s="1"/>
  <c r="H175" i="18"/>
  <c r="G175" i="18"/>
  <c r="G174" i="18" s="1"/>
  <c r="G173" i="18" s="1"/>
  <c r="E175" i="18"/>
  <c r="E174" i="18" s="1"/>
  <c r="E173" i="18" s="1"/>
  <c r="N174" i="18"/>
  <c r="N173" i="18" s="1"/>
  <c r="H174" i="18"/>
  <c r="O172" i="18"/>
  <c r="L172" i="18"/>
  <c r="I172" i="18"/>
  <c r="F172" i="18"/>
  <c r="O171" i="18"/>
  <c r="L171" i="18"/>
  <c r="I171" i="18"/>
  <c r="F171" i="18"/>
  <c r="O170" i="18"/>
  <c r="L170" i="18"/>
  <c r="I170" i="18"/>
  <c r="F170" i="18"/>
  <c r="O169" i="18"/>
  <c r="L169" i="18"/>
  <c r="I169" i="18"/>
  <c r="F169" i="18"/>
  <c r="O168" i="18"/>
  <c r="L168" i="18"/>
  <c r="I168" i="18"/>
  <c r="F168" i="18"/>
  <c r="O167" i="18"/>
  <c r="O166" i="18" s="1"/>
  <c r="O165" i="18" s="1"/>
  <c r="L167" i="18"/>
  <c r="I167" i="18"/>
  <c r="I166" i="18" s="1"/>
  <c r="F167" i="18"/>
  <c r="F166" i="18" s="1"/>
  <c r="N166" i="18"/>
  <c r="N165" i="18" s="1"/>
  <c r="M166" i="18"/>
  <c r="K166" i="18"/>
  <c r="J166" i="18"/>
  <c r="J165" i="18" s="1"/>
  <c r="H166" i="18"/>
  <c r="H165" i="18" s="1"/>
  <c r="G166" i="18"/>
  <c r="E166" i="18"/>
  <c r="D166" i="18"/>
  <c r="D165" i="18" s="1"/>
  <c r="M165" i="18"/>
  <c r="K165" i="18"/>
  <c r="G165" i="18"/>
  <c r="E165" i="18"/>
  <c r="O164" i="18"/>
  <c r="L164" i="18"/>
  <c r="I164" i="18"/>
  <c r="F164" i="18"/>
  <c r="C164" i="18" s="1"/>
  <c r="O163" i="18"/>
  <c r="L163" i="18"/>
  <c r="I163" i="18"/>
  <c r="F163" i="18"/>
  <c r="O162" i="18"/>
  <c r="L162" i="18"/>
  <c r="I162" i="18"/>
  <c r="F162" i="18"/>
  <c r="O161" i="18"/>
  <c r="O160" i="18" s="1"/>
  <c r="L161" i="18"/>
  <c r="I161" i="18"/>
  <c r="F161" i="18"/>
  <c r="N160" i="18"/>
  <c r="M160" i="18"/>
  <c r="K160" i="18"/>
  <c r="J160" i="18"/>
  <c r="H160" i="18"/>
  <c r="G160" i="18"/>
  <c r="E160" i="18"/>
  <c r="D160" i="18"/>
  <c r="O159" i="18"/>
  <c r="L159" i="18"/>
  <c r="I159" i="18"/>
  <c r="F159" i="18"/>
  <c r="O158" i="18"/>
  <c r="L158" i="18"/>
  <c r="I158" i="18"/>
  <c r="F158" i="18"/>
  <c r="O157" i="18"/>
  <c r="L157" i="18"/>
  <c r="I157" i="18"/>
  <c r="F157" i="18"/>
  <c r="O156" i="18"/>
  <c r="L156" i="18"/>
  <c r="I156" i="18"/>
  <c r="F156" i="18"/>
  <c r="C156" i="18" s="1"/>
  <c r="O155" i="18"/>
  <c r="L155" i="18"/>
  <c r="I155" i="18"/>
  <c r="F155" i="18"/>
  <c r="O154" i="18"/>
  <c r="L154" i="18"/>
  <c r="I154" i="18"/>
  <c r="F154" i="18"/>
  <c r="O153" i="18"/>
  <c r="L153" i="18"/>
  <c r="I153" i="18"/>
  <c r="F153" i="18"/>
  <c r="O152" i="18"/>
  <c r="L152" i="18"/>
  <c r="L151" i="18" s="1"/>
  <c r="I152" i="18"/>
  <c r="F152" i="18"/>
  <c r="O151" i="18"/>
  <c r="N151" i="18"/>
  <c r="M151" i="18"/>
  <c r="K151" i="18"/>
  <c r="J151" i="18"/>
  <c r="H151" i="18"/>
  <c r="G151" i="18"/>
  <c r="E151" i="18"/>
  <c r="D151" i="18"/>
  <c r="O150" i="18"/>
  <c r="L150" i="18"/>
  <c r="I150" i="18"/>
  <c r="F150" i="18"/>
  <c r="O149" i="18"/>
  <c r="L149" i="18"/>
  <c r="I149" i="18"/>
  <c r="F149" i="18"/>
  <c r="O148" i="18"/>
  <c r="L148" i="18"/>
  <c r="I148" i="18"/>
  <c r="F148" i="18"/>
  <c r="O147" i="18"/>
  <c r="L147" i="18"/>
  <c r="I147" i="18"/>
  <c r="F147" i="18"/>
  <c r="O146" i="18"/>
  <c r="L146" i="18"/>
  <c r="I146" i="18"/>
  <c r="F146" i="18"/>
  <c r="O145" i="18"/>
  <c r="L145" i="18"/>
  <c r="I145" i="18"/>
  <c r="F145" i="18"/>
  <c r="O144" i="18"/>
  <c r="N144" i="18"/>
  <c r="M144" i="18"/>
  <c r="M130" i="18" s="1"/>
  <c r="K144" i="18"/>
  <c r="J144" i="18"/>
  <c r="H144" i="18"/>
  <c r="G144" i="18"/>
  <c r="F144" i="18"/>
  <c r="E144" i="18"/>
  <c r="D144" i="18"/>
  <c r="O143" i="18"/>
  <c r="L143" i="18"/>
  <c r="I143" i="18"/>
  <c r="F143" i="18"/>
  <c r="O142" i="18"/>
  <c r="L142" i="18"/>
  <c r="L141" i="18" s="1"/>
  <c r="I142" i="18"/>
  <c r="F142" i="18"/>
  <c r="N141" i="18"/>
  <c r="M141" i="18"/>
  <c r="K141" i="18"/>
  <c r="J141" i="18"/>
  <c r="H141" i="18"/>
  <c r="G141" i="18"/>
  <c r="E141" i="18"/>
  <c r="D141" i="18"/>
  <c r="O140" i="18"/>
  <c r="L140" i="18"/>
  <c r="I140" i="18"/>
  <c r="F140" i="18"/>
  <c r="O139" i="18"/>
  <c r="L139" i="18"/>
  <c r="I139" i="18"/>
  <c r="F139" i="18"/>
  <c r="O138" i="18"/>
  <c r="L138" i="18"/>
  <c r="I138" i="18"/>
  <c r="F138" i="18"/>
  <c r="O137" i="18"/>
  <c r="L137" i="18"/>
  <c r="L136" i="18" s="1"/>
  <c r="I137" i="18"/>
  <c r="F137" i="18"/>
  <c r="O136" i="18"/>
  <c r="N136" i="18"/>
  <c r="M136" i="18"/>
  <c r="K136" i="18"/>
  <c r="J136" i="18"/>
  <c r="H136" i="18"/>
  <c r="G136" i="18"/>
  <c r="F136" i="18"/>
  <c r="E136" i="18"/>
  <c r="D136" i="18"/>
  <c r="O135" i="18"/>
  <c r="L135" i="18"/>
  <c r="I135" i="18"/>
  <c r="F135" i="18"/>
  <c r="O134" i="18"/>
  <c r="L134" i="18"/>
  <c r="I134" i="18"/>
  <c r="F134" i="18"/>
  <c r="O133" i="18"/>
  <c r="L133" i="18"/>
  <c r="I133" i="18"/>
  <c r="F133" i="18"/>
  <c r="O132" i="18"/>
  <c r="O131" i="18" s="1"/>
  <c r="L132" i="18"/>
  <c r="I132" i="18"/>
  <c r="F132" i="18"/>
  <c r="N131" i="18"/>
  <c r="M131" i="18"/>
  <c r="L131" i="18"/>
  <c r="K131" i="18"/>
  <c r="J131" i="18"/>
  <c r="H131" i="18"/>
  <c r="G131" i="18"/>
  <c r="E131" i="18"/>
  <c r="D131" i="18"/>
  <c r="H130" i="18"/>
  <c r="O129" i="18"/>
  <c r="O128" i="18" s="1"/>
  <c r="L129" i="18"/>
  <c r="I129" i="18"/>
  <c r="I128" i="18" s="1"/>
  <c r="F129" i="18"/>
  <c r="N128" i="18"/>
  <c r="M128" i="18"/>
  <c r="L128" i="18"/>
  <c r="K128" i="18"/>
  <c r="J128" i="18"/>
  <c r="H128" i="18"/>
  <c r="G128" i="18"/>
  <c r="E128" i="18"/>
  <c r="D128" i="18"/>
  <c r="O127" i="18"/>
  <c r="L127" i="18"/>
  <c r="I127" i="18"/>
  <c r="F127" i="18"/>
  <c r="O126" i="18"/>
  <c r="L126" i="18"/>
  <c r="I126" i="18"/>
  <c r="F126" i="18"/>
  <c r="O125" i="18"/>
  <c r="L125" i="18"/>
  <c r="I125" i="18"/>
  <c r="D125" i="18"/>
  <c r="O124" i="18"/>
  <c r="L124" i="18"/>
  <c r="I124" i="18"/>
  <c r="F124" i="18"/>
  <c r="O123" i="18"/>
  <c r="L123" i="18"/>
  <c r="L122" i="18" s="1"/>
  <c r="I123" i="18"/>
  <c r="I122" i="18" s="1"/>
  <c r="F123" i="18"/>
  <c r="O122" i="18"/>
  <c r="N122" i="18"/>
  <c r="M122" i="18"/>
  <c r="K122" i="18"/>
  <c r="J122" i="18"/>
  <c r="H122" i="18"/>
  <c r="G122" i="18"/>
  <c r="E122" i="18"/>
  <c r="O121" i="18"/>
  <c r="L121" i="18"/>
  <c r="I121" i="18"/>
  <c r="F121" i="18"/>
  <c r="O120" i="18"/>
  <c r="L120" i="18"/>
  <c r="I120" i="18"/>
  <c r="F120" i="18"/>
  <c r="O119" i="18"/>
  <c r="L119" i="18"/>
  <c r="I119" i="18"/>
  <c r="F119" i="18"/>
  <c r="O118" i="18"/>
  <c r="L118" i="18"/>
  <c r="I118" i="18"/>
  <c r="F118" i="18"/>
  <c r="O117" i="18"/>
  <c r="O116" i="18" s="1"/>
  <c r="L117" i="18"/>
  <c r="I117" i="18"/>
  <c r="F117" i="18"/>
  <c r="N116" i="18"/>
  <c r="M116" i="18"/>
  <c r="K116" i="18"/>
  <c r="J116" i="18"/>
  <c r="H116" i="18"/>
  <c r="G116" i="18"/>
  <c r="E116" i="18"/>
  <c r="D116" i="18"/>
  <c r="O115" i="18"/>
  <c r="L115" i="18"/>
  <c r="I115" i="18"/>
  <c r="F115" i="18"/>
  <c r="O114" i="18"/>
  <c r="L114" i="18"/>
  <c r="I114" i="18"/>
  <c r="F114" i="18"/>
  <c r="O113" i="18"/>
  <c r="O112" i="18" s="1"/>
  <c r="L113" i="18"/>
  <c r="L112" i="18" s="1"/>
  <c r="I113" i="18"/>
  <c r="F113" i="18"/>
  <c r="N112" i="18"/>
  <c r="M112" i="18"/>
  <c r="K112" i="18"/>
  <c r="J112" i="18"/>
  <c r="H112" i="18"/>
  <c r="G112" i="18"/>
  <c r="E112" i="18"/>
  <c r="D112" i="18"/>
  <c r="O111" i="18"/>
  <c r="L111" i="18"/>
  <c r="I111" i="18"/>
  <c r="F111" i="18"/>
  <c r="O110" i="18"/>
  <c r="L110" i="18"/>
  <c r="I110" i="18"/>
  <c r="F110" i="18"/>
  <c r="O109" i="18"/>
  <c r="L109" i="18"/>
  <c r="I109" i="18"/>
  <c r="F109" i="18"/>
  <c r="O108" i="18"/>
  <c r="L108" i="18"/>
  <c r="I108" i="18"/>
  <c r="F108" i="18"/>
  <c r="O107" i="18"/>
  <c r="L107" i="18"/>
  <c r="I107" i="18"/>
  <c r="F107" i="18"/>
  <c r="O106" i="18"/>
  <c r="L106" i="18"/>
  <c r="I106" i="18"/>
  <c r="F106" i="18"/>
  <c r="O105" i="18"/>
  <c r="L105" i="18"/>
  <c r="I105" i="18"/>
  <c r="F105" i="18"/>
  <c r="O104" i="18"/>
  <c r="L104" i="18"/>
  <c r="I104" i="18"/>
  <c r="I103" i="18" s="1"/>
  <c r="F104" i="18"/>
  <c r="F103" i="18" s="1"/>
  <c r="N103" i="18"/>
  <c r="M103" i="18"/>
  <c r="K103" i="18"/>
  <c r="J103" i="18"/>
  <c r="H103" i="18"/>
  <c r="G103" i="18"/>
  <c r="E103" i="18"/>
  <c r="D103" i="18"/>
  <c r="O102" i="18"/>
  <c r="L102" i="18"/>
  <c r="I102" i="18"/>
  <c r="F102" i="18"/>
  <c r="O101" i="18"/>
  <c r="L101" i="18"/>
  <c r="I101" i="18"/>
  <c r="F101" i="18"/>
  <c r="O100" i="18"/>
  <c r="L100" i="18"/>
  <c r="I100" i="18"/>
  <c r="F100" i="18"/>
  <c r="O99" i="18"/>
  <c r="L99" i="18"/>
  <c r="I99" i="18"/>
  <c r="F99" i="18"/>
  <c r="O98" i="18"/>
  <c r="L98" i="18"/>
  <c r="I98" i="18"/>
  <c r="F98" i="18"/>
  <c r="O97" i="18"/>
  <c r="L97" i="18"/>
  <c r="I97" i="18"/>
  <c r="F97" i="18"/>
  <c r="O96" i="18"/>
  <c r="O95" i="18" s="1"/>
  <c r="L96" i="18"/>
  <c r="L95" i="18" s="1"/>
  <c r="I96" i="18"/>
  <c r="F96" i="18"/>
  <c r="N95" i="18"/>
  <c r="M95" i="18"/>
  <c r="K95" i="18"/>
  <c r="J95" i="18"/>
  <c r="H95" i="18"/>
  <c r="G95" i="18"/>
  <c r="E95" i="18"/>
  <c r="D95" i="18"/>
  <c r="O94" i="18"/>
  <c r="L94" i="18"/>
  <c r="I94" i="18"/>
  <c r="F94" i="18"/>
  <c r="O93" i="18"/>
  <c r="L93" i="18"/>
  <c r="I93" i="18"/>
  <c r="F93" i="18"/>
  <c r="O92" i="18"/>
  <c r="L92" i="18"/>
  <c r="I92" i="18"/>
  <c r="F92" i="18"/>
  <c r="O91" i="18"/>
  <c r="L91" i="18"/>
  <c r="I91" i="18"/>
  <c r="F91" i="18"/>
  <c r="O90" i="18"/>
  <c r="O89" i="18" s="1"/>
  <c r="L90" i="18"/>
  <c r="I90" i="18"/>
  <c r="I89" i="18" s="1"/>
  <c r="F90" i="18"/>
  <c r="F89" i="18" s="1"/>
  <c r="N89" i="18"/>
  <c r="M89" i="18"/>
  <c r="K89" i="18"/>
  <c r="J89" i="18"/>
  <c r="H89" i="18"/>
  <c r="G89" i="18"/>
  <c r="E89" i="18"/>
  <c r="D89" i="18"/>
  <c r="O88" i="18"/>
  <c r="L88" i="18"/>
  <c r="I88" i="18"/>
  <c r="F88" i="18"/>
  <c r="O87" i="18"/>
  <c r="L87" i="18"/>
  <c r="I87" i="18"/>
  <c r="F87" i="18"/>
  <c r="O86" i="18"/>
  <c r="O84" i="18" s="1"/>
  <c r="L86" i="18"/>
  <c r="I86" i="18"/>
  <c r="F86" i="18"/>
  <c r="O85" i="18"/>
  <c r="L85" i="18"/>
  <c r="L84" i="18" s="1"/>
  <c r="I85" i="18"/>
  <c r="F85" i="18"/>
  <c r="F84" i="18" s="1"/>
  <c r="N84" i="18"/>
  <c r="M84" i="18"/>
  <c r="K84" i="18"/>
  <c r="J84" i="18"/>
  <c r="H84" i="18"/>
  <c r="G84" i="18"/>
  <c r="E84" i="18"/>
  <c r="D84" i="18"/>
  <c r="H83" i="18"/>
  <c r="O82" i="18"/>
  <c r="L82" i="18"/>
  <c r="I82" i="18"/>
  <c r="F82" i="18"/>
  <c r="O81" i="18"/>
  <c r="L81" i="18"/>
  <c r="L80" i="18" s="1"/>
  <c r="I81" i="18"/>
  <c r="F81" i="18"/>
  <c r="O80" i="18"/>
  <c r="N80" i="18"/>
  <c r="M80" i="18"/>
  <c r="K80" i="18"/>
  <c r="K76" i="18" s="1"/>
  <c r="J80" i="18"/>
  <c r="H80" i="18"/>
  <c r="G80" i="18"/>
  <c r="E80" i="18"/>
  <c r="D80" i="18"/>
  <c r="O79" i="18"/>
  <c r="L79" i="18"/>
  <c r="I79" i="18"/>
  <c r="F79" i="18"/>
  <c r="O78" i="18"/>
  <c r="O77" i="18" s="1"/>
  <c r="L78" i="18"/>
  <c r="I78" i="18"/>
  <c r="I77" i="18" s="1"/>
  <c r="F78" i="18"/>
  <c r="N77" i="18"/>
  <c r="N76" i="18" s="1"/>
  <c r="M77" i="18"/>
  <c r="L77" i="18"/>
  <c r="L76" i="18" s="1"/>
  <c r="K77" i="18"/>
  <c r="J77" i="18"/>
  <c r="H77" i="18"/>
  <c r="G77" i="18"/>
  <c r="G76" i="18" s="1"/>
  <c r="F77" i="18"/>
  <c r="E77" i="18"/>
  <c r="D77" i="18"/>
  <c r="M76" i="18"/>
  <c r="O74" i="18"/>
  <c r="L74" i="18"/>
  <c r="I74" i="18"/>
  <c r="F74" i="18"/>
  <c r="O73" i="18"/>
  <c r="L73" i="18"/>
  <c r="I73" i="18"/>
  <c r="F73" i="18"/>
  <c r="O72" i="18"/>
  <c r="L72" i="18"/>
  <c r="I72" i="18"/>
  <c r="F72" i="18"/>
  <c r="O71" i="18"/>
  <c r="L71" i="18"/>
  <c r="I71" i="18"/>
  <c r="F71" i="18"/>
  <c r="O70" i="18"/>
  <c r="O69" i="18" s="1"/>
  <c r="L70" i="18"/>
  <c r="I70" i="18"/>
  <c r="I69" i="18" s="1"/>
  <c r="F70" i="18"/>
  <c r="F69" i="18" s="1"/>
  <c r="N69" i="18"/>
  <c r="N67" i="18" s="1"/>
  <c r="M69" i="18"/>
  <c r="M67" i="18" s="1"/>
  <c r="K69" i="18"/>
  <c r="K67" i="18" s="1"/>
  <c r="J69" i="18"/>
  <c r="J67" i="18" s="1"/>
  <c r="H69" i="18"/>
  <c r="H67" i="18" s="1"/>
  <c r="G69" i="18"/>
  <c r="E69" i="18"/>
  <c r="E67" i="18" s="1"/>
  <c r="D69" i="18"/>
  <c r="D67" i="18" s="1"/>
  <c r="O68" i="18"/>
  <c r="L68" i="18"/>
  <c r="I68" i="18"/>
  <c r="F68" i="18"/>
  <c r="G67" i="18"/>
  <c r="O66" i="18"/>
  <c r="L66" i="18"/>
  <c r="I66" i="18"/>
  <c r="F66" i="18"/>
  <c r="O65" i="18"/>
  <c r="L65" i="18"/>
  <c r="I65" i="18"/>
  <c r="F65" i="18"/>
  <c r="O64" i="18"/>
  <c r="L64" i="18"/>
  <c r="I64" i="18"/>
  <c r="F64" i="18"/>
  <c r="O63" i="18"/>
  <c r="L63" i="18"/>
  <c r="I63" i="18"/>
  <c r="F63" i="18"/>
  <c r="O62" i="18"/>
  <c r="L62" i="18"/>
  <c r="I62" i="18"/>
  <c r="F62" i="18"/>
  <c r="O61" i="18"/>
  <c r="L61" i="18"/>
  <c r="I61" i="18"/>
  <c r="F61" i="18"/>
  <c r="O60" i="18"/>
  <c r="L60" i="18"/>
  <c r="I60" i="18"/>
  <c r="F60" i="18"/>
  <c r="C60" i="18" s="1"/>
  <c r="O59" i="18"/>
  <c r="L59" i="18"/>
  <c r="I59" i="18"/>
  <c r="I58" i="18" s="1"/>
  <c r="F59" i="18"/>
  <c r="N58" i="18"/>
  <c r="M58" i="18"/>
  <c r="K58" i="18"/>
  <c r="J58" i="18"/>
  <c r="H58" i="18"/>
  <c r="G58" i="18"/>
  <c r="E58" i="18"/>
  <c r="D58" i="18"/>
  <c r="O57" i="18"/>
  <c r="L57" i="18"/>
  <c r="I57" i="18"/>
  <c r="F57" i="18"/>
  <c r="O56" i="18"/>
  <c r="O55" i="18" s="1"/>
  <c r="L56" i="18"/>
  <c r="I56" i="18"/>
  <c r="I55" i="18" s="1"/>
  <c r="F56" i="18"/>
  <c r="N55" i="18"/>
  <c r="N54" i="18" s="1"/>
  <c r="M55" i="18"/>
  <c r="L55" i="18"/>
  <c r="K55" i="18"/>
  <c r="J55" i="18"/>
  <c r="H55" i="18"/>
  <c r="H54" i="18" s="1"/>
  <c r="G55" i="18"/>
  <c r="G54" i="18" s="1"/>
  <c r="G53" i="18" s="1"/>
  <c r="E55" i="18"/>
  <c r="D55" i="18"/>
  <c r="D54" i="18" s="1"/>
  <c r="M54" i="18"/>
  <c r="K54" i="18"/>
  <c r="O47" i="18"/>
  <c r="C47" i="18"/>
  <c r="O46" i="18"/>
  <c r="O45" i="18" s="1"/>
  <c r="N45" i="18"/>
  <c r="M45" i="18"/>
  <c r="M20" i="18" s="1"/>
  <c r="L44" i="18"/>
  <c r="L43" i="18" s="1"/>
  <c r="I44" i="18"/>
  <c r="F44" i="18"/>
  <c r="K43" i="18"/>
  <c r="J43" i="18"/>
  <c r="H43" i="18"/>
  <c r="G43" i="18"/>
  <c r="F43" i="18"/>
  <c r="E43" i="18"/>
  <c r="D43" i="18"/>
  <c r="F42" i="18"/>
  <c r="F41" i="18" s="1"/>
  <c r="C41" i="18" s="1"/>
  <c r="E41" i="18"/>
  <c r="D41" i="18"/>
  <c r="L40" i="18"/>
  <c r="C40" i="18" s="1"/>
  <c r="L39" i="18"/>
  <c r="C39" i="18" s="1"/>
  <c r="L38" i="18"/>
  <c r="C38" i="18" s="1"/>
  <c r="L37" i="18"/>
  <c r="K36" i="18"/>
  <c r="J36" i="18"/>
  <c r="L35" i="18"/>
  <c r="C35" i="18" s="1"/>
  <c r="L34" i="18"/>
  <c r="K33" i="18"/>
  <c r="J33" i="18"/>
  <c r="L32" i="18"/>
  <c r="C32" i="18" s="1"/>
  <c r="K31" i="18"/>
  <c r="J31" i="18"/>
  <c r="L30" i="18"/>
  <c r="C30" i="18" s="1"/>
  <c r="L29" i="18"/>
  <c r="C29" i="18" s="1"/>
  <c r="L28" i="18"/>
  <c r="K27" i="18"/>
  <c r="K26" i="18" s="1"/>
  <c r="J27" i="18"/>
  <c r="F25" i="18"/>
  <c r="C25" i="18" s="1"/>
  <c r="I24" i="18"/>
  <c r="O23" i="18"/>
  <c r="L23" i="18"/>
  <c r="I23" i="18"/>
  <c r="F23" i="18"/>
  <c r="O22" i="18"/>
  <c r="O21" i="18" s="1"/>
  <c r="O289" i="18" s="1"/>
  <c r="L22" i="18"/>
  <c r="L21" i="18" s="1"/>
  <c r="I22" i="18"/>
  <c r="F22" i="18"/>
  <c r="F21" i="18" s="1"/>
  <c r="N21" i="18"/>
  <c r="M21" i="18"/>
  <c r="M289" i="18" s="1"/>
  <c r="K21" i="18"/>
  <c r="K289" i="18" s="1"/>
  <c r="K288" i="18" s="1"/>
  <c r="J21" i="18"/>
  <c r="H21" i="18"/>
  <c r="H289" i="18" s="1"/>
  <c r="H288" i="18" s="1"/>
  <c r="G21" i="18"/>
  <c r="G289" i="18" s="1"/>
  <c r="E21" i="18"/>
  <c r="E289" i="18" s="1"/>
  <c r="E288" i="18" s="1"/>
  <c r="D21" i="18"/>
  <c r="D289" i="18" s="1"/>
  <c r="D288" i="18" s="1"/>
  <c r="G20" i="18"/>
  <c r="D195" i="18" l="1"/>
  <c r="F80" i="18"/>
  <c r="I95" i="18"/>
  <c r="H195" i="18"/>
  <c r="C207" i="18"/>
  <c r="C143" i="18"/>
  <c r="I160" i="18"/>
  <c r="L187" i="18"/>
  <c r="C203" i="18"/>
  <c r="C208" i="18"/>
  <c r="G231" i="18"/>
  <c r="G230" i="18" s="1"/>
  <c r="M53" i="18"/>
  <c r="C64" i="18"/>
  <c r="C199" i="18"/>
  <c r="C210" i="18"/>
  <c r="M230" i="18"/>
  <c r="J54" i="18"/>
  <c r="E76" i="18"/>
  <c r="C96" i="18"/>
  <c r="D130" i="18"/>
  <c r="H173" i="18"/>
  <c r="F198" i="18"/>
  <c r="F196" i="18" s="1"/>
  <c r="M204" i="18"/>
  <c r="C219" i="18"/>
  <c r="C223" i="18"/>
  <c r="C224" i="18"/>
  <c r="C225" i="18"/>
  <c r="C226" i="18"/>
  <c r="C267" i="18"/>
  <c r="E270" i="18"/>
  <c r="E269" i="18" s="1"/>
  <c r="C291" i="18"/>
  <c r="C292" i="18"/>
  <c r="C294" i="18"/>
  <c r="I173" i="18"/>
  <c r="H187" i="18"/>
  <c r="L27" i="18"/>
  <c r="O20" i="18"/>
  <c r="G288" i="18"/>
  <c r="M288" i="18"/>
  <c r="L289" i="18"/>
  <c r="L31" i="18"/>
  <c r="C31" i="18" s="1"/>
  <c r="C46" i="18"/>
  <c r="E54" i="18"/>
  <c r="E53" i="18" s="1"/>
  <c r="C57" i="18"/>
  <c r="F76" i="18"/>
  <c r="G83" i="18"/>
  <c r="M83" i="18"/>
  <c r="M75" i="18" s="1"/>
  <c r="M286" i="18" s="1"/>
  <c r="C92" i="18"/>
  <c r="C94" i="18"/>
  <c r="C117" i="18"/>
  <c r="E130" i="18"/>
  <c r="C135" i="18"/>
  <c r="C167" i="18"/>
  <c r="C184" i="18"/>
  <c r="E187" i="18"/>
  <c r="C239" i="18"/>
  <c r="C247" i="18"/>
  <c r="C255" i="18"/>
  <c r="C279" i="18"/>
  <c r="L36" i="18"/>
  <c r="C36" i="18" s="1"/>
  <c r="C56" i="18"/>
  <c r="J76" i="18"/>
  <c r="O76" i="18"/>
  <c r="E83" i="18"/>
  <c r="E75" i="18" s="1"/>
  <c r="K83" i="18"/>
  <c r="C88" i="18"/>
  <c r="C91" i="18"/>
  <c r="C113" i="18"/>
  <c r="C129" i="18"/>
  <c r="L196" i="18"/>
  <c r="L264" i="18"/>
  <c r="C275" i="18"/>
  <c r="K53" i="18"/>
  <c r="C149" i="18"/>
  <c r="C153" i="18"/>
  <c r="C228" i="18"/>
  <c r="C229" i="18"/>
  <c r="C243" i="18"/>
  <c r="C263" i="18"/>
  <c r="C265" i="18"/>
  <c r="C271" i="18"/>
  <c r="G270" i="18"/>
  <c r="G269" i="18" s="1"/>
  <c r="C23" i="18"/>
  <c r="J26" i="18"/>
  <c r="C66" i="18"/>
  <c r="C137" i="18"/>
  <c r="I141" i="18"/>
  <c r="C68" i="18"/>
  <c r="C72" i="18"/>
  <c r="C98" i="18"/>
  <c r="C102" i="18"/>
  <c r="C106" i="18"/>
  <c r="C109" i="18"/>
  <c r="C111" i="18"/>
  <c r="C120" i="18"/>
  <c r="C121" i="18"/>
  <c r="C124" i="18"/>
  <c r="C132" i="18"/>
  <c r="K187" i="18"/>
  <c r="O187" i="18"/>
  <c r="C201" i="18"/>
  <c r="C215" i="18"/>
  <c r="L33" i="18"/>
  <c r="C33" i="18" s="1"/>
  <c r="C61" i="18"/>
  <c r="C63" i="18"/>
  <c r="F67" i="18"/>
  <c r="C74" i="18"/>
  <c r="C87" i="18"/>
  <c r="C100" i="18"/>
  <c r="L103" i="18"/>
  <c r="C127" i="18"/>
  <c r="N130" i="18"/>
  <c r="L144" i="18"/>
  <c r="C152" i="18"/>
  <c r="C155" i="18"/>
  <c r="C169" i="18"/>
  <c r="C171" i="18"/>
  <c r="O175" i="18"/>
  <c r="C182" i="18"/>
  <c r="C190" i="18"/>
  <c r="J204" i="18"/>
  <c r="C218" i="18"/>
  <c r="E231" i="18"/>
  <c r="E230" i="18" s="1"/>
  <c r="C248" i="18"/>
  <c r="C257" i="18"/>
  <c r="L260" i="18"/>
  <c r="C277" i="18"/>
  <c r="C278" i="18"/>
  <c r="C28" i="18"/>
  <c r="C37" i="18"/>
  <c r="F55" i="18"/>
  <c r="C55" i="18" s="1"/>
  <c r="L58" i="18"/>
  <c r="L54" i="18" s="1"/>
  <c r="C62" i="18"/>
  <c r="C65" i="18"/>
  <c r="O67" i="18"/>
  <c r="L69" i="18"/>
  <c r="L67" i="18" s="1"/>
  <c r="C79" i="18"/>
  <c r="C86" i="18"/>
  <c r="N83" i="18"/>
  <c r="L89" i="18"/>
  <c r="C89" i="18" s="1"/>
  <c r="C97" i="18"/>
  <c r="C99" i="18"/>
  <c r="C101" i="18"/>
  <c r="C118" i="18"/>
  <c r="I116" i="18"/>
  <c r="C133" i="18"/>
  <c r="I131" i="18"/>
  <c r="J130" i="18"/>
  <c r="F160" i="18"/>
  <c r="L166" i="18"/>
  <c r="L165" i="18" s="1"/>
  <c r="C178" i="18"/>
  <c r="C200" i="18"/>
  <c r="C202" i="18"/>
  <c r="C220" i="18"/>
  <c r="C222" i="18"/>
  <c r="F227" i="18"/>
  <c r="C227" i="18" s="1"/>
  <c r="C240" i="18"/>
  <c r="L252" i="18"/>
  <c r="L251" i="18" s="1"/>
  <c r="C261" i="18"/>
  <c r="C262" i="18"/>
  <c r="M270" i="18"/>
  <c r="M269" i="18" s="1"/>
  <c r="I276" i="18"/>
  <c r="C280" i="18"/>
  <c r="C284" i="18"/>
  <c r="C285" i="18"/>
  <c r="O290" i="18"/>
  <c r="L290" i="18"/>
  <c r="L288" i="18" s="1"/>
  <c r="K20" i="18"/>
  <c r="E20" i="18"/>
  <c r="J83" i="18"/>
  <c r="C105" i="18"/>
  <c r="C110" i="18"/>
  <c r="L116" i="18"/>
  <c r="F128" i="18"/>
  <c r="C128" i="18" s="1"/>
  <c r="C140" i="18"/>
  <c r="C148" i="18"/>
  <c r="C157" i="18"/>
  <c r="C159" i="18"/>
  <c r="C163" i="18"/>
  <c r="E195" i="18"/>
  <c r="G204" i="18"/>
  <c r="G195" i="18" s="1"/>
  <c r="K204" i="18"/>
  <c r="K195" i="18" s="1"/>
  <c r="O272" i="18"/>
  <c r="C272" i="18" s="1"/>
  <c r="C34" i="18"/>
  <c r="C42" i="18"/>
  <c r="D53" i="18"/>
  <c r="H53" i="18"/>
  <c r="I54" i="18"/>
  <c r="C59" i="18"/>
  <c r="O58" i="18"/>
  <c r="O54" i="18" s="1"/>
  <c r="O53" i="18" s="1"/>
  <c r="I67" i="18"/>
  <c r="C71" i="18"/>
  <c r="C73" i="18"/>
  <c r="D76" i="18"/>
  <c r="H76" i="18"/>
  <c r="H75" i="18" s="1"/>
  <c r="C82" i="18"/>
  <c r="C93" i="18"/>
  <c r="C104" i="18"/>
  <c r="C108" i="18"/>
  <c r="C114" i="18"/>
  <c r="C119" i="18"/>
  <c r="C134" i="18"/>
  <c r="C139" i="18"/>
  <c r="C142" i="18"/>
  <c r="O141" i="18"/>
  <c r="C145" i="18"/>
  <c r="C147" i="18"/>
  <c r="L160" i="18"/>
  <c r="L130" i="18" s="1"/>
  <c r="C172" i="18"/>
  <c r="L174" i="18"/>
  <c r="L173" i="18" s="1"/>
  <c r="C181" i="18"/>
  <c r="M195" i="18"/>
  <c r="M194" i="18" s="1"/>
  <c r="C212" i="18"/>
  <c r="C213" i="18"/>
  <c r="C214" i="18"/>
  <c r="D231" i="18"/>
  <c r="D230" i="18" s="1"/>
  <c r="C245" i="18"/>
  <c r="C258" i="18"/>
  <c r="C273" i="18"/>
  <c r="C274" i="18"/>
  <c r="L276" i="18"/>
  <c r="L270" i="18" s="1"/>
  <c r="L269" i="18" s="1"/>
  <c r="I290" i="18"/>
  <c r="C296" i="18"/>
  <c r="C297" i="18"/>
  <c r="C44" i="18"/>
  <c r="I43" i="18"/>
  <c r="C43" i="18" s="1"/>
  <c r="J289" i="18"/>
  <c r="J288" i="18" s="1"/>
  <c r="J20" i="18"/>
  <c r="N289" i="18"/>
  <c r="N288" i="18" s="1"/>
  <c r="N20" i="18"/>
  <c r="C45" i="18"/>
  <c r="J53" i="18"/>
  <c r="N53" i="18"/>
  <c r="N75" i="18"/>
  <c r="F289" i="18"/>
  <c r="C160" i="18"/>
  <c r="I21" i="18"/>
  <c r="C22" i="18"/>
  <c r="C27" i="18"/>
  <c r="L26" i="18"/>
  <c r="L20" i="18" s="1"/>
  <c r="O130" i="18"/>
  <c r="F165" i="18"/>
  <c r="C166" i="18"/>
  <c r="C183" i="18"/>
  <c r="F179" i="18"/>
  <c r="C179" i="18" s="1"/>
  <c r="C298" i="18"/>
  <c r="H20" i="18"/>
  <c r="F58" i="18"/>
  <c r="C58" i="18" s="1"/>
  <c r="C69" i="18"/>
  <c r="C77" i="18"/>
  <c r="C81" i="18"/>
  <c r="C85" i="18"/>
  <c r="C107" i="18"/>
  <c r="I112" i="18"/>
  <c r="F112" i="18"/>
  <c r="C123" i="18"/>
  <c r="G130" i="18"/>
  <c r="G75" i="18" s="1"/>
  <c r="K130" i="18"/>
  <c r="K75" i="18" s="1"/>
  <c r="K52" i="18" s="1"/>
  <c r="C150" i="18"/>
  <c r="C161" i="18"/>
  <c r="C168" i="18"/>
  <c r="C176" i="18"/>
  <c r="F175" i="18"/>
  <c r="O174" i="18"/>
  <c r="O173" i="18" s="1"/>
  <c r="J195" i="18"/>
  <c r="D194" i="18"/>
  <c r="G194" i="18"/>
  <c r="C236" i="18"/>
  <c r="L235" i="18"/>
  <c r="C242" i="18"/>
  <c r="F238" i="18"/>
  <c r="C249" i="18"/>
  <c r="I246" i="18"/>
  <c r="C70" i="18"/>
  <c r="C78" i="18"/>
  <c r="I80" i="18"/>
  <c r="I76" i="18" s="1"/>
  <c r="I84" i="18"/>
  <c r="C90" i="18"/>
  <c r="F95" i="18"/>
  <c r="C95" i="18" s="1"/>
  <c r="O103" i="18"/>
  <c r="C103" i="18" s="1"/>
  <c r="C115" i="18"/>
  <c r="C138" i="18"/>
  <c r="C146" i="18"/>
  <c r="I151" i="18"/>
  <c r="F151" i="18"/>
  <c r="C158" i="18"/>
  <c r="C162" i="18"/>
  <c r="I165" i="18"/>
  <c r="C170" i="18"/>
  <c r="C209" i="18"/>
  <c r="I205" i="18"/>
  <c r="C254" i="18"/>
  <c r="F252" i="18"/>
  <c r="F116" i="18"/>
  <c r="C116" i="18" s="1"/>
  <c r="F125" i="18"/>
  <c r="D122" i="18"/>
  <c r="D83" i="18" s="1"/>
  <c r="D75" i="18" s="1"/>
  <c r="C126" i="18"/>
  <c r="F131" i="18"/>
  <c r="I136" i="18"/>
  <c r="C136" i="18" s="1"/>
  <c r="F141" i="18"/>
  <c r="C141" i="18" s="1"/>
  <c r="I144" i="18"/>
  <c r="C154" i="18"/>
  <c r="J187" i="18"/>
  <c r="N187" i="18"/>
  <c r="C266" i="18"/>
  <c r="F264" i="18"/>
  <c r="C185" i="18"/>
  <c r="F188" i="18"/>
  <c r="F191" i="18"/>
  <c r="I196" i="18"/>
  <c r="C197" i="18"/>
  <c r="L205" i="18"/>
  <c r="O216" i="18"/>
  <c r="O204" i="18" s="1"/>
  <c r="L216" i="18"/>
  <c r="C232" i="18"/>
  <c r="H231" i="18"/>
  <c r="H230" i="18" s="1"/>
  <c r="H286" i="18" s="1"/>
  <c r="C241" i="18"/>
  <c r="I238" i="18"/>
  <c r="C244" i="18"/>
  <c r="I252" i="18"/>
  <c r="I251" i="18" s="1"/>
  <c r="C253" i="18"/>
  <c r="C256" i="18"/>
  <c r="N259" i="18"/>
  <c r="O260" i="18"/>
  <c r="L259" i="18"/>
  <c r="C268" i="18"/>
  <c r="I270" i="18"/>
  <c r="I269" i="18" s="1"/>
  <c r="O276" i="18"/>
  <c r="O270" i="18" s="1"/>
  <c r="O269" i="18" s="1"/>
  <c r="C282" i="18"/>
  <c r="F281" i="18"/>
  <c r="C281" i="18" s="1"/>
  <c r="C283" i="18"/>
  <c r="C186" i="18"/>
  <c r="C198" i="18"/>
  <c r="E194" i="18"/>
  <c r="C206" i="18"/>
  <c r="F205" i="18"/>
  <c r="K230" i="18"/>
  <c r="K286" i="18" s="1"/>
  <c r="J259" i="18"/>
  <c r="J230" i="18" s="1"/>
  <c r="D175" i="18"/>
  <c r="D174" i="18" s="1"/>
  <c r="D173" i="18" s="1"/>
  <c r="I188" i="18"/>
  <c r="C189" i="18"/>
  <c r="I192" i="18"/>
  <c r="I191" i="18" s="1"/>
  <c r="C193" i="18"/>
  <c r="N195" i="18"/>
  <c r="O196" i="18"/>
  <c r="F216" i="18"/>
  <c r="I216" i="18"/>
  <c r="C217" i="18"/>
  <c r="C221" i="18"/>
  <c r="L231" i="18"/>
  <c r="C234" i="18"/>
  <c r="F233" i="18"/>
  <c r="C237" i="18"/>
  <c r="I235" i="18"/>
  <c r="C235" i="18" s="1"/>
  <c r="O238" i="18"/>
  <c r="O231" i="18" s="1"/>
  <c r="C250" i="18"/>
  <c r="F246" i="18"/>
  <c r="C246" i="18" s="1"/>
  <c r="N230" i="18"/>
  <c r="O252" i="18"/>
  <c r="O251" i="18" s="1"/>
  <c r="F260" i="18"/>
  <c r="O264" i="18"/>
  <c r="J270" i="18"/>
  <c r="J269" i="18" s="1"/>
  <c r="F276" i="18"/>
  <c r="C293" i="18"/>
  <c r="O288" i="18"/>
  <c r="F290" i="18"/>
  <c r="C290" i="18" s="1"/>
  <c r="O298" i="17"/>
  <c r="L298" i="17"/>
  <c r="I298" i="17"/>
  <c r="F298" i="17"/>
  <c r="O297" i="17"/>
  <c r="L297" i="17"/>
  <c r="I297" i="17"/>
  <c r="F297" i="17"/>
  <c r="O296" i="17"/>
  <c r="L296" i="17"/>
  <c r="I296" i="17"/>
  <c r="F296" i="17"/>
  <c r="O295" i="17"/>
  <c r="L295" i="17"/>
  <c r="I295" i="17"/>
  <c r="F295" i="17"/>
  <c r="O294" i="17"/>
  <c r="L294" i="17"/>
  <c r="I294" i="17"/>
  <c r="F294" i="17"/>
  <c r="O293" i="17"/>
  <c r="L293" i="17"/>
  <c r="I293" i="17"/>
  <c r="F293" i="17"/>
  <c r="O292" i="17"/>
  <c r="L292" i="17"/>
  <c r="I292" i="17"/>
  <c r="F292" i="17"/>
  <c r="O291" i="17"/>
  <c r="O290" i="17" s="1"/>
  <c r="L291" i="17"/>
  <c r="I291" i="17"/>
  <c r="F291" i="17"/>
  <c r="N290" i="17"/>
  <c r="M290" i="17"/>
  <c r="K290" i="17"/>
  <c r="J290" i="17"/>
  <c r="H290" i="17"/>
  <c r="G290" i="17"/>
  <c r="E290" i="17"/>
  <c r="D290" i="17"/>
  <c r="O285" i="17"/>
  <c r="L285" i="17"/>
  <c r="I285" i="17"/>
  <c r="F285" i="17"/>
  <c r="O284" i="17"/>
  <c r="L284" i="17"/>
  <c r="L283" i="17" s="1"/>
  <c r="I284" i="17"/>
  <c r="F284" i="17"/>
  <c r="O283" i="17"/>
  <c r="N283" i="17"/>
  <c r="M283" i="17"/>
  <c r="K283" i="17"/>
  <c r="J283" i="17"/>
  <c r="H283" i="17"/>
  <c r="G283" i="17"/>
  <c r="F283" i="17"/>
  <c r="E283" i="17"/>
  <c r="D283" i="17"/>
  <c r="O282" i="17"/>
  <c r="L282" i="17"/>
  <c r="L281" i="17" s="1"/>
  <c r="I282" i="17"/>
  <c r="F282" i="17"/>
  <c r="O281" i="17"/>
  <c r="N281" i="17"/>
  <c r="M281" i="17"/>
  <c r="K281" i="17"/>
  <c r="J281" i="17"/>
  <c r="I281" i="17"/>
  <c r="H281" i="17"/>
  <c r="G281" i="17"/>
  <c r="E281" i="17"/>
  <c r="D281" i="17"/>
  <c r="O280" i="17"/>
  <c r="L280" i="17"/>
  <c r="I280" i="17"/>
  <c r="F280" i="17"/>
  <c r="O279" i="17"/>
  <c r="L279" i="17"/>
  <c r="I279" i="17"/>
  <c r="F279" i="17"/>
  <c r="O278" i="17"/>
  <c r="L278" i="17"/>
  <c r="I278" i="17"/>
  <c r="F278" i="17"/>
  <c r="O277" i="17"/>
  <c r="L277" i="17"/>
  <c r="L276" i="17" s="1"/>
  <c r="I277" i="17"/>
  <c r="F277" i="17"/>
  <c r="N276" i="17"/>
  <c r="M276" i="17"/>
  <c r="K276" i="17"/>
  <c r="J276" i="17"/>
  <c r="H276" i="17"/>
  <c r="G276" i="17"/>
  <c r="F276" i="17"/>
  <c r="E276" i="17"/>
  <c r="D276" i="17"/>
  <c r="O275" i="17"/>
  <c r="L275" i="17"/>
  <c r="I275" i="17"/>
  <c r="F275" i="17"/>
  <c r="O274" i="17"/>
  <c r="L274" i="17"/>
  <c r="I274" i="17"/>
  <c r="F274" i="17"/>
  <c r="O273" i="17"/>
  <c r="L273" i="17"/>
  <c r="L272" i="17" s="1"/>
  <c r="I273" i="17"/>
  <c r="F273" i="17"/>
  <c r="O272" i="17"/>
  <c r="N272" i="17"/>
  <c r="N270" i="17" s="1"/>
  <c r="M272" i="17"/>
  <c r="K272" i="17"/>
  <c r="J272" i="17"/>
  <c r="J270" i="17" s="1"/>
  <c r="H272" i="17"/>
  <c r="H270" i="17" s="1"/>
  <c r="H269" i="17" s="1"/>
  <c r="G272" i="17"/>
  <c r="E272" i="17"/>
  <c r="D272" i="17"/>
  <c r="O271" i="17"/>
  <c r="L271" i="17"/>
  <c r="I271" i="17"/>
  <c r="F271" i="17"/>
  <c r="G270" i="17"/>
  <c r="G269" i="17" s="1"/>
  <c r="E270" i="17"/>
  <c r="O268" i="17"/>
  <c r="L268" i="17"/>
  <c r="I268" i="17"/>
  <c r="F268" i="17"/>
  <c r="O267" i="17"/>
  <c r="L267" i="17"/>
  <c r="I267" i="17"/>
  <c r="C267" i="17" s="1"/>
  <c r="F267" i="17"/>
  <c r="O266" i="17"/>
  <c r="L266" i="17"/>
  <c r="I266" i="17"/>
  <c r="F266" i="17"/>
  <c r="O265" i="17"/>
  <c r="L265" i="17"/>
  <c r="I265" i="17"/>
  <c r="F265" i="17"/>
  <c r="F264" i="17" s="1"/>
  <c r="N264" i="17"/>
  <c r="M264" i="17"/>
  <c r="K264" i="17"/>
  <c r="J264" i="17"/>
  <c r="H264" i="17"/>
  <c r="G264" i="17"/>
  <c r="E264" i="17"/>
  <c r="D264" i="17"/>
  <c r="O263" i="17"/>
  <c r="L263" i="17"/>
  <c r="I263" i="17"/>
  <c r="F263" i="17"/>
  <c r="O262" i="17"/>
  <c r="L262" i="17"/>
  <c r="I262" i="17"/>
  <c r="F262" i="17"/>
  <c r="O261" i="17"/>
  <c r="L261" i="17"/>
  <c r="L260" i="17" s="1"/>
  <c r="I261" i="17"/>
  <c r="F261" i="17"/>
  <c r="N260" i="17"/>
  <c r="M260" i="17"/>
  <c r="M259" i="17" s="1"/>
  <c r="K260" i="17"/>
  <c r="K259" i="17" s="1"/>
  <c r="J260" i="17"/>
  <c r="H260" i="17"/>
  <c r="H259" i="17" s="1"/>
  <c r="G260" i="17"/>
  <c r="F260" i="17"/>
  <c r="E260" i="17"/>
  <c r="E259" i="17" s="1"/>
  <c r="D260" i="17"/>
  <c r="D259" i="17" s="1"/>
  <c r="O258" i="17"/>
  <c r="L258" i="17"/>
  <c r="I258" i="17"/>
  <c r="F258" i="17"/>
  <c r="O257" i="17"/>
  <c r="L257" i="17"/>
  <c r="I257" i="17"/>
  <c r="F257" i="17"/>
  <c r="O256" i="17"/>
  <c r="L256" i="17"/>
  <c r="I256" i="17"/>
  <c r="F256" i="17"/>
  <c r="O255" i="17"/>
  <c r="L255" i="17"/>
  <c r="I255" i="17"/>
  <c r="C255" i="17" s="1"/>
  <c r="F255" i="17"/>
  <c r="O254" i="17"/>
  <c r="L254" i="17"/>
  <c r="I254" i="17"/>
  <c r="F254" i="17"/>
  <c r="O253" i="17"/>
  <c r="L253" i="17"/>
  <c r="I253" i="17"/>
  <c r="F253" i="17"/>
  <c r="N252" i="17"/>
  <c r="N251" i="17" s="1"/>
  <c r="M252" i="17"/>
  <c r="M251" i="17" s="1"/>
  <c r="K252" i="17"/>
  <c r="K251" i="17" s="1"/>
  <c r="J252" i="17"/>
  <c r="J251" i="17" s="1"/>
  <c r="H252" i="17"/>
  <c r="G252" i="17"/>
  <c r="E252" i="17"/>
  <c r="E251" i="17" s="1"/>
  <c r="D252" i="17"/>
  <c r="D251" i="17" s="1"/>
  <c r="H251" i="17"/>
  <c r="G251" i="17"/>
  <c r="O250" i="17"/>
  <c r="L250" i="17"/>
  <c r="I250" i="17"/>
  <c r="F250" i="17"/>
  <c r="O249" i="17"/>
  <c r="L249" i="17"/>
  <c r="I249" i="17"/>
  <c r="F249" i="17"/>
  <c r="O248" i="17"/>
  <c r="L248" i="17"/>
  <c r="I248" i="17"/>
  <c r="F248" i="17"/>
  <c r="O247" i="17"/>
  <c r="O246" i="17" s="1"/>
  <c r="L247" i="17"/>
  <c r="I247" i="17"/>
  <c r="F247" i="17"/>
  <c r="N246" i="17"/>
  <c r="M246" i="17"/>
  <c r="K246" i="17"/>
  <c r="J246" i="17"/>
  <c r="H246" i="17"/>
  <c r="G246" i="17"/>
  <c r="E246" i="17"/>
  <c r="D246" i="17"/>
  <c r="O245" i="17"/>
  <c r="L245" i="17"/>
  <c r="I245" i="17"/>
  <c r="F245" i="17"/>
  <c r="O244" i="17"/>
  <c r="L244" i="17"/>
  <c r="I244" i="17"/>
  <c r="F244" i="17"/>
  <c r="O243" i="17"/>
  <c r="L243" i="17"/>
  <c r="I243" i="17"/>
  <c r="F243" i="17"/>
  <c r="O242" i="17"/>
  <c r="L242" i="17"/>
  <c r="I242" i="17"/>
  <c r="F242" i="17"/>
  <c r="O241" i="17"/>
  <c r="L241" i="17"/>
  <c r="I241" i="17"/>
  <c r="F241" i="17"/>
  <c r="O240" i="17"/>
  <c r="L240" i="17"/>
  <c r="I240" i="17"/>
  <c r="F240" i="17"/>
  <c r="O239" i="17"/>
  <c r="L239" i="17"/>
  <c r="L238" i="17" s="1"/>
  <c r="I239" i="17"/>
  <c r="C239" i="17" s="1"/>
  <c r="F239" i="17"/>
  <c r="N238" i="17"/>
  <c r="M238" i="17"/>
  <c r="K238" i="17"/>
  <c r="J238" i="17"/>
  <c r="H238" i="17"/>
  <c r="G238" i="17"/>
  <c r="E238" i="17"/>
  <c r="D238" i="17"/>
  <c r="O237" i="17"/>
  <c r="L237" i="17"/>
  <c r="I237" i="17"/>
  <c r="F237" i="17"/>
  <c r="O236" i="17"/>
  <c r="L236" i="17"/>
  <c r="I236" i="17"/>
  <c r="F236" i="17"/>
  <c r="O235" i="17"/>
  <c r="N235" i="17"/>
  <c r="M235" i="17"/>
  <c r="K235" i="17"/>
  <c r="J235" i="17"/>
  <c r="H235" i="17"/>
  <c r="G235" i="17"/>
  <c r="G231" i="17" s="1"/>
  <c r="F235" i="17"/>
  <c r="E235" i="17"/>
  <c r="D235" i="17"/>
  <c r="O234" i="17"/>
  <c r="L234" i="17"/>
  <c r="L233" i="17" s="1"/>
  <c r="I234" i="17"/>
  <c r="F234" i="17"/>
  <c r="O233" i="17"/>
  <c r="N233" i="17"/>
  <c r="N231" i="17" s="1"/>
  <c r="M233" i="17"/>
  <c r="K233" i="17"/>
  <c r="J233" i="17"/>
  <c r="J231" i="17" s="1"/>
  <c r="I233" i="17"/>
  <c r="H233" i="17"/>
  <c r="G233" i="17"/>
  <c r="E233" i="17"/>
  <c r="D233" i="17"/>
  <c r="O232" i="17"/>
  <c r="L232" i="17"/>
  <c r="I232" i="17"/>
  <c r="F232" i="17"/>
  <c r="O229" i="17"/>
  <c r="L229" i="17"/>
  <c r="I229" i="17"/>
  <c r="F229" i="17"/>
  <c r="O228" i="17"/>
  <c r="L228" i="17"/>
  <c r="L227" i="17" s="1"/>
  <c r="I228" i="17"/>
  <c r="I227" i="17" s="1"/>
  <c r="F228" i="17"/>
  <c r="O227" i="17"/>
  <c r="N227" i="17"/>
  <c r="M227" i="17"/>
  <c r="K227" i="17"/>
  <c r="J227" i="17"/>
  <c r="H227" i="17"/>
  <c r="G227" i="17"/>
  <c r="F227" i="17"/>
  <c r="E227" i="17"/>
  <c r="D227" i="17"/>
  <c r="O226" i="17"/>
  <c r="L226" i="17"/>
  <c r="I226" i="17"/>
  <c r="F226" i="17"/>
  <c r="O225" i="17"/>
  <c r="L225" i="17"/>
  <c r="I225" i="17"/>
  <c r="F225" i="17"/>
  <c r="O224" i="17"/>
  <c r="L224" i="17"/>
  <c r="I224" i="17"/>
  <c r="F224" i="17"/>
  <c r="O223" i="17"/>
  <c r="L223" i="17"/>
  <c r="I223" i="17"/>
  <c r="F223" i="17"/>
  <c r="O222" i="17"/>
  <c r="L222" i="17"/>
  <c r="I222" i="17"/>
  <c r="F222" i="17"/>
  <c r="O221" i="17"/>
  <c r="L221" i="17"/>
  <c r="I221" i="17"/>
  <c r="F221" i="17"/>
  <c r="O220" i="17"/>
  <c r="L220" i="17"/>
  <c r="I220" i="17"/>
  <c r="F220" i="17"/>
  <c r="O219" i="17"/>
  <c r="L219" i="17"/>
  <c r="I219" i="17"/>
  <c r="F219" i="17"/>
  <c r="C219" i="17" s="1"/>
  <c r="O218" i="17"/>
  <c r="L218" i="17"/>
  <c r="I218" i="17"/>
  <c r="F218" i="17"/>
  <c r="O217" i="17"/>
  <c r="L217" i="17"/>
  <c r="I217" i="17"/>
  <c r="I216" i="17" s="1"/>
  <c r="F217" i="17"/>
  <c r="N216" i="17"/>
  <c r="M216" i="17"/>
  <c r="K216" i="17"/>
  <c r="J216" i="17"/>
  <c r="H216" i="17"/>
  <c r="G216" i="17"/>
  <c r="E216" i="17"/>
  <c r="D216" i="17"/>
  <c r="O215" i="17"/>
  <c r="L215" i="17"/>
  <c r="I215" i="17"/>
  <c r="F215" i="17"/>
  <c r="O214" i="17"/>
  <c r="L214" i="17"/>
  <c r="I214" i="17"/>
  <c r="F214" i="17"/>
  <c r="O213" i="17"/>
  <c r="L213" i="17"/>
  <c r="I213" i="17"/>
  <c r="F213" i="17"/>
  <c r="O212" i="17"/>
  <c r="L212" i="17"/>
  <c r="I212" i="17"/>
  <c r="F212" i="17"/>
  <c r="O211" i="17"/>
  <c r="L211" i="17"/>
  <c r="I211" i="17"/>
  <c r="F211" i="17"/>
  <c r="O210" i="17"/>
  <c r="L210" i="17"/>
  <c r="I210" i="17"/>
  <c r="F210" i="17"/>
  <c r="O209" i="17"/>
  <c r="L209" i="17"/>
  <c r="I209" i="17"/>
  <c r="F209" i="17"/>
  <c r="O208" i="17"/>
  <c r="L208" i="17"/>
  <c r="I208" i="17"/>
  <c r="F208" i="17"/>
  <c r="O207" i="17"/>
  <c r="L207" i="17"/>
  <c r="I207" i="17"/>
  <c r="F207" i="17"/>
  <c r="C207" i="17" s="1"/>
  <c r="O206" i="17"/>
  <c r="L206" i="17"/>
  <c r="I206" i="17"/>
  <c r="F206" i="17"/>
  <c r="N205" i="17"/>
  <c r="M205" i="17"/>
  <c r="M204" i="17" s="1"/>
  <c r="K205" i="17"/>
  <c r="J205" i="17"/>
  <c r="J204" i="17" s="1"/>
  <c r="H205" i="17"/>
  <c r="G205" i="17"/>
  <c r="E205" i="17"/>
  <c r="D205" i="17"/>
  <c r="D204" i="17" s="1"/>
  <c r="O203" i="17"/>
  <c r="L203" i="17"/>
  <c r="I203" i="17"/>
  <c r="F203" i="17"/>
  <c r="O202" i="17"/>
  <c r="L202" i="17"/>
  <c r="I202" i="17"/>
  <c r="F202" i="17"/>
  <c r="O201" i="17"/>
  <c r="L201" i="17"/>
  <c r="I201" i="17"/>
  <c r="F201" i="17"/>
  <c r="O200" i="17"/>
  <c r="L200" i="17"/>
  <c r="I200" i="17"/>
  <c r="F200" i="17"/>
  <c r="O199" i="17"/>
  <c r="O198" i="17" s="1"/>
  <c r="L199" i="17"/>
  <c r="I199" i="17"/>
  <c r="I198" i="17" s="1"/>
  <c r="F199" i="17"/>
  <c r="F198" i="17" s="1"/>
  <c r="N198" i="17"/>
  <c r="M198" i="17"/>
  <c r="M196" i="17" s="1"/>
  <c r="K198" i="17"/>
  <c r="J198" i="17"/>
  <c r="H198" i="17"/>
  <c r="H196" i="17" s="1"/>
  <c r="G198" i="17"/>
  <c r="E198" i="17"/>
  <c r="E196" i="17" s="1"/>
  <c r="D198" i="17"/>
  <c r="D196" i="17" s="1"/>
  <c r="O197" i="17"/>
  <c r="O196" i="17" s="1"/>
  <c r="L197" i="17"/>
  <c r="I197" i="17"/>
  <c r="F197" i="17"/>
  <c r="N196" i="17"/>
  <c r="K196" i="17"/>
  <c r="J196" i="17"/>
  <c r="G196" i="17"/>
  <c r="O193" i="17"/>
  <c r="L193" i="17"/>
  <c r="L192" i="17" s="1"/>
  <c r="L191" i="17" s="1"/>
  <c r="I193" i="17"/>
  <c r="I192" i="17" s="1"/>
  <c r="I191" i="17" s="1"/>
  <c r="F193" i="17"/>
  <c r="O192" i="17"/>
  <c r="O191" i="17" s="1"/>
  <c r="N192" i="17"/>
  <c r="N191" i="17" s="1"/>
  <c r="M192" i="17"/>
  <c r="K192" i="17"/>
  <c r="J192" i="17"/>
  <c r="J191" i="17" s="1"/>
  <c r="H192" i="17"/>
  <c r="G192" i="17"/>
  <c r="G191" i="17" s="1"/>
  <c r="F192" i="17"/>
  <c r="E192" i="17"/>
  <c r="E191" i="17" s="1"/>
  <c r="D192" i="17"/>
  <c r="D191" i="17" s="1"/>
  <c r="M191" i="17"/>
  <c r="K191" i="17"/>
  <c r="H191" i="17"/>
  <c r="O190" i="17"/>
  <c r="L190" i="17"/>
  <c r="I190" i="17"/>
  <c r="F190" i="17"/>
  <c r="O189" i="17"/>
  <c r="L189" i="17"/>
  <c r="L188" i="17" s="1"/>
  <c r="I189" i="17"/>
  <c r="F189" i="17"/>
  <c r="O188" i="17"/>
  <c r="N188" i="17"/>
  <c r="M188" i="17"/>
  <c r="K188" i="17"/>
  <c r="J188" i="17"/>
  <c r="H188" i="17"/>
  <c r="G188" i="17"/>
  <c r="F188" i="17"/>
  <c r="E188" i="17"/>
  <c r="D188" i="17"/>
  <c r="H187" i="17"/>
  <c r="O186" i="17"/>
  <c r="L186" i="17"/>
  <c r="I186" i="17"/>
  <c r="F186" i="17"/>
  <c r="O185" i="17"/>
  <c r="L185" i="17"/>
  <c r="I185" i="17"/>
  <c r="I184" i="17" s="1"/>
  <c r="F185" i="17"/>
  <c r="O184" i="17"/>
  <c r="N184" i="17"/>
  <c r="M184" i="17"/>
  <c r="K184" i="17"/>
  <c r="J184" i="17"/>
  <c r="H184" i="17"/>
  <c r="G184" i="17"/>
  <c r="E184" i="17"/>
  <c r="D184" i="17"/>
  <c r="O183" i="17"/>
  <c r="L183" i="17"/>
  <c r="I183" i="17"/>
  <c r="F183" i="17"/>
  <c r="O182" i="17"/>
  <c r="L182" i="17"/>
  <c r="I182" i="17"/>
  <c r="F182" i="17"/>
  <c r="O181" i="17"/>
  <c r="L181" i="17"/>
  <c r="I181" i="17"/>
  <c r="F181" i="17"/>
  <c r="O180" i="17"/>
  <c r="L180" i="17"/>
  <c r="I180" i="17"/>
  <c r="F180" i="17"/>
  <c r="N179" i="17"/>
  <c r="M179" i="17"/>
  <c r="K179" i="17"/>
  <c r="J179" i="17"/>
  <c r="H179" i="17"/>
  <c r="G179" i="17"/>
  <c r="E179" i="17"/>
  <c r="D179" i="17"/>
  <c r="O178" i="17"/>
  <c r="L178" i="17"/>
  <c r="I178" i="17"/>
  <c r="D178" i="17"/>
  <c r="F178" i="17" s="1"/>
  <c r="O177" i="17"/>
  <c r="L177" i="17"/>
  <c r="I177" i="17"/>
  <c r="F177" i="17"/>
  <c r="O176" i="17"/>
  <c r="L176" i="17"/>
  <c r="I176" i="17"/>
  <c r="F176" i="17"/>
  <c r="N175" i="17"/>
  <c r="N174" i="17" s="1"/>
  <c r="N173" i="17" s="1"/>
  <c r="M175" i="17"/>
  <c r="K175" i="17"/>
  <c r="K174" i="17" s="1"/>
  <c r="K173" i="17" s="1"/>
  <c r="J175" i="17"/>
  <c r="J174" i="17" s="1"/>
  <c r="J173" i="17" s="1"/>
  <c r="H175" i="17"/>
  <c r="G175" i="17"/>
  <c r="E175" i="17"/>
  <c r="G174" i="17"/>
  <c r="G173" i="17" s="1"/>
  <c r="O172" i="17"/>
  <c r="L172" i="17"/>
  <c r="I172" i="17"/>
  <c r="F172" i="17"/>
  <c r="O171" i="17"/>
  <c r="L171" i="17"/>
  <c r="I171" i="17"/>
  <c r="F171" i="17"/>
  <c r="O170" i="17"/>
  <c r="L170" i="17"/>
  <c r="I170" i="17"/>
  <c r="F170" i="17"/>
  <c r="O169" i="17"/>
  <c r="L169" i="17"/>
  <c r="I169" i="17"/>
  <c r="F169" i="17"/>
  <c r="O168" i="17"/>
  <c r="L168" i="17"/>
  <c r="I168" i="17"/>
  <c r="F168" i="17"/>
  <c r="O167" i="17"/>
  <c r="L167" i="17"/>
  <c r="L166" i="17" s="1"/>
  <c r="I167" i="17"/>
  <c r="F167" i="17"/>
  <c r="F166" i="17" s="1"/>
  <c r="F165" i="17" s="1"/>
  <c r="O166" i="17"/>
  <c r="O165" i="17" s="1"/>
  <c r="N166" i="17"/>
  <c r="M166" i="17"/>
  <c r="M165" i="17" s="1"/>
  <c r="K166" i="17"/>
  <c r="K165" i="17" s="1"/>
  <c r="J166" i="17"/>
  <c r="H166" i="17"/>
  <c r="H165" i="17" s="1"/>
  <c r="G166" i="17"/>
  <c r="G165" i="17" s="1"/>
  <c r="E166" i="17"/>
  <c r="E165" i="17" s="1"/>
  <c r="D166" i="17"/>
  <c r="N165" i="17"/>
  <c r="J165" i="17"/>
  <c r="D165" i="17"/>
  <c r="O164" i="17"/>
  <c r="L164" i="17"/>
  <c r="I164" i="17"/>
  <c r="F164" i="17"/>
  <c r="O163" i="17"/>
  <c r="L163" i="17"/>
  <c r="I163" i="17"/>
  <c r="F163" i="17"/>
  <c r="O162" i="17"/>
  <c r="L162" i="17"/>
  <c r="I162" i="17"/>
  <c r="F162" i="17"/>
  <c r="C162" i="17" s="1"/>
  <c r="O161" i="17"/>
  <c r="L161" i="17"/>
  <c r="L160" i="17" s="1"/>
  <c r="I161" i="17"/>
  <c r="F161" i="17"/>
  <c r="N160" i="17"/>
  <c r="M160" i="17"/>
  <c r="K160" i="17"/>
  <c r="J160" i="17"/>
  <c r="H160" i="17"/>
  <c r="G160" i="17"/>
  <c r="E160" i="17"/>
  <c r="D160" i="17"/>
  <c r="O159" i="17"/>
  <c r="L159" i="17"/>
  <c r="I159" i="17"/>
  <c r="F159" i="17"/>
  <c r="O158" i="17"/>
  <c r="L158" i="17"/>
  <c r="I158" i="17"/>
  <c r="F158" i="17"/>
  <c r="O157" i="17"/>
  <c r="L157" i="17"/>
  <c r="I157" i="17"/>
  <c r="F157" i="17"/>
  <c r="O156" i="17"/>
  <c r="L156" i="17"/>
  <c r="I156" i="17"/>
  <c r="F156" i="17"/>
  <c r="O155" i="17"/>
  <c r="L155" i="17"/>
  <c r="I155" i="17"/>
  <c r="F155" i="17"/>
  <c r="O154" i="17"/>
  <c r="L154" i="17"/>
  <c r="I154" i="17"/>
  <c r="F154" i="17"/>
  <c r="O153" i="17"/>
  <c r="L153" i="17"/>
  <c r="I153" i="17"/>
  <c r="F153" i="17"/>
  <c r="O152" i="17"/>
  <c r="L152" i="17"/>
  <c r="I152" i="17"/>
  <c r="F152" i="17"/>
  <c r="N151" i="17"/>
  <c r="M151" i="17"/>
  <c r="K151" i="17"/>
  <c r="J151" i="17"/>
  <c r="H151" i="17"/>
  <c r="G151" i="17"/>
  <c r="E151" i="17"/>
  <c r="D151" i="17"/>
  <c r="O150" i="17"/>
  <c r="L150" i="17"/>
  <c r="I150" i="17"/>
  <c r="F150" i="17"/>
  <c r="O149" i="17"/>
  <c r="L149" i="17"/>
  <c r="I149" i="17"/>
  <c r="F149" i="17"/>
  <c r="O148" i="17"/>
  <c r="L148" i="17"/>
  <c r="I148" i="17"/>
  <c r="F148" i="17"/>
  <c r="O147" i="17"/>
  <c r="L147" i="17"/>
  <c r="I147" i="17"/>
  <c r="F147" i="17"/>
  <c r="O146" i="17"/>
  <c r="L146" i="17"/>
  <c r="I146" i="17"/>
  <c r="F146" i="17"/>
  <c r="O145" i="17"/>
  <c r="L145" i="17"/>
  <c r="I145" i="17"/>
  <c r="F145" i="17"/>
  <c r="N144" i="17"/>
  <c r="M144" i="17"/>
  <c r="K144" i="17"/>
  <c r="J144" i="17"/>
  <c r="H144" i="17"/>
  <c r="G144" i="17"/>
  <c r="E144" i="17"/>
  <c r="D144" i="17"/>
  <c r="O143" i="17"/>
  <c r="L143" i="17"/>
  <c r="I143" i="17"/>
  <c r="F143" i="17"/>
  <c r="O142" i="17"/>
  <c r="O141" i="17" s="1"/>
  <c r="L142" i="17"/>
  <c r="I142" i="17"/>
  <c r="I141" i="17" s="1"/>
  <c r="F142" i="17"/>
  <c r="N141" i="17"/>
  <c r="M141" i="17"/>
  <c r="K141" i="17"/>
  <c r="J141" i="17"/>
  <c r="H141" i="17"/>
  <c r="G141" i="17"/>
  <c r="F141" i="17"/>
  <c r="E141" i="17"/>
  <c r="D141" i="17"/>
  <c r="O140" i="17"/>
  <c r="L140" i="17"/>
  <c r="I140" i="17"/>
  <c r="F140" i="17"/>
  <c r="O139" i="17"/>
  <c r="L139" i="17"/>
  <c r="I139" i="17"/>
  <c r="F139" i="17"/>
  <c r="O138" i="17"/>
  <c r="L138" i="17"/>
  <c r="I138" i="17"/>
  <c r="F138" i="17"/>
  <c r="O137" i="17"/>
  <c r="L137" i="17"/>
  <c r="L136" i="17" s="1"/>
  <c r="I137" i="17"/>
  <c r="F137" i="17"/>
  <c r="N136" i="17"/>
  <c r="M136" i="17"/>
  <c r="K136" i="17"/>
  <c r="J136" i="17"/>
  <c r="I136" i="17"/>
  <c r="H136" i="17"/>
  <c r="G136" i="17"/>
  <c r="E136" i="17"/>
  <c r="D136" i="17"/>
  <c r="O135" i="17"/>
  <c r="L135" i="17"/>
  <c r="I135" i="17"/>
  <c r="F135" i="17"/>
  <c r="O134" i="17"/>
  <c r="L134" i="17"/>
  <c r="I134" i="17"/>
  <c r="F134" i="17"/>
  <c r="O133" i="17"/>
  <c r="L133" i="17"/>
  <c r="I133" i="17"/>
  <c r="F133" i="17"/>
  <c r="O132" i="17"/>
  <c r="L132" i="17"/>
  <c r="L131" i="17" s="1"/>
  <c r="I132" i="17"/>
  <c r="F132" i="17"/>
  <c r="N131" i="17"/>
  <c r="M131" i="17"/>
  <c r="K131" i="17"/>
  <c r="J131" i="17"/>
  <c r="H131" i="17"/>
  <c r="G131" i="17"/>
  <c r="E131" i="17"/>
  <c r="D131" i="17"/>
  <c r="M130" i="17"/>
  <c r="O129" i="17"/>
  <c r="L129" i="17"/>
  <c r="L128" i="17" s="1"/>
  <c r="I129" i="17"/>
  <c r="I128" i="17" s="1"/>
  <c r="F129" i="17"/>
  <c r="F128" i="17" s="1"/>
  <c r="O128" i="17"/>
  <c r="N128" i="17"/>
  <c r="M128" i="17"/>
  <c r="K128" i="17"/>
  <c r="J128" i="17"/>
  <c r="H128" i="17"/>
  <c r="G128" i="17"/>
  <c r="E128" i="17"/>
  <c r="D128" i="17"/>
  <c r="O127" i="17"/>
  <c r="L127" i="17"/>
  <c r="I127" i="17"/>
  <c r="D127" i="17"/>
  <c r="F127" i="17" s="1"/>
  <c r="O126" i="17"/>
  <c r="L126" i="17"/>
  <c r="I126" i="17"/>
  <c r="F126" i="17"/>
  <c r="O125" i="17"/>
  <c r="L125" i="17"/>
  <c r="I125" i="17"/>
  <c r="F125" i="17"/>
  <c r="D125" i="17"/>
  <c r="O124" i="17"/>
  <c r="L124" i="17"/>
  <c r="I124" i="17"/>
  <c r="F124" i="17"/>
  <c r="O123" i="17"/>
  <c r="L123" i="17"/>
  <c r="I123" i="17"/>
  <c r="F123" i="17"/>
  <c r="N122" i="17"/>
  <c r="M122" i="17"/>
  <c r="K122" i="17"/>
  <c r="J122" i="17"/>
  <c r="H122" i="17"/>
  <c r="G122" i="17"/>
  <c r="E122" i="17"/>
  <c r="D122" i="17"/>
  <c r="O121" i="17"/>
  <c r="L121" i="17"/>
  <c r="I121" i="17"/>
  <c r="F121" i="17"/>
  <c r="O120" i="17"/>
  <c r="L120" i="17"/>
  <c r="I120" i="17"/>
  <c r="F120" i="17"/>
  <c r="O119" i="17"/>
  <c r="L119" i="17"/>
  <c r="I119" i="17"/>
  <c r="F119" i="17"/>
  <c r="O118" i="17"/>
  <c r="L118" i="17"/>
  <c r="I118" i="17"/>
  <c r="F118" i="17"/>
  <c r="O117" i="17"/>
  <c r="L117" i="17"/>
  <c r="I117" i="17"/>
  <c r="F117" i="17"/>
  <c r="F116" i="17" s="1"/>
  <c r="N116" i="17"/>
  <c r="M116" i="17"/>
  <c r="K116" i="17"/>
  <c r="J116" i="17"/>
  <c r="I116" i="17"/>
  <c r="H116" i="17"/>
  <c r="G116" i="17"/>
  <c r="E116" i="17"/>
  <c r="D116" i="17"/>
  <c r="O115" i="17"/>
  <c r="L115" i="17"/>
  <c r="I115" i="17"/>
  <c r="F115" i="17"/>
  <c r="O114" i="17"/>
  <c r="L114" i="17"/>
  <c r="I114" i="17"/>
  <c r="F114" i="17"/>
  <c r="O113" i="17"/>
  <c r="L113" i="17"/>
  <c r="I113" i="17"/>
  <c r="I112" i="17" s="1"/>
  <c r="F113" i="17"/>
  <c r="C113" i="17" s="1"/>
  <c r="N112" i="17"/>
  <c r="M112" i="17"/>
  <c r="K112" i="17"/>
  <c r="J112" i="17"/>
  <c r="H112" i="17"/>
  <c r="G112" i="17"/>
  <c r="E112" i="17"/>
  <c r="D112" i="17"/>
  <c r="O111" i="17"/>
  <c r="L111" i="17"/>
  <c r="I111" i="17"/>
  <c r="F111" i="17"/>
  <c r="O110" i="17"/>
  <c r="L110" i="17"/>
  <c r="I110" i="17"/>
  <c r="F110" i="17"/>
  <c r="O109" i="17"/>
  <c r="L109" i="17"/>
  <c r="I109" i="17"/>
  <c r="F109" i="17"/>
  <c r="O108" i="17"/>
  <c r="L108" i="17"/>
  <c r="I108" i="17"/>
  <c r="C108" i="17" s="1"/>
  <c r="F108" i="17"/>
  <c r="O107" i="17"/>
  <c r="L107" i="17"/>
  <c r="I107" i="17"/>
  <c r="F107" i="17"/>
  <c r="O106" i="17"/>
  <c r="L106" i="17"/>
  <c r="I106" i="17"/>
  <c r="F106" i="17"/>
  <c r="O105" i="17"/>
  <c r="L105" i="17"/>
  <c r="I105" i="17"/>
  <c r="F105" i="17"/>
  <c r="O104" i="17"/>
  <c r="O103" i="17" s="1"/>
  <c r="L104" i="17"/>
  <c r="I104" i="17"/>
  <c r="F104" i="17"/>
  <c r="N103" i="17"/>
  <c r="M103" i="17"/>
  <c r="K103" i="17"/>
  <c r="J103" i="17"/>
  <c r="H103" i="17"/>
  <c r="G103" i="17"/>
  <c r="E103" i="17"/>
  <c r="D103" i="17"/>
  <c r="O102" i="17"/>
  <c r="L102" i="17"/>
  <c r="I102" i="17"/>
  <c r="F102" i="17"/>
  <c r="O101" i="17"/>
  <c r="L101" i="17"/>
  <c r="I101" i="17"/>
  <c r="F101" i="17"/>
  <c r="O100" i="17"/>
  <c r="L100" i="17"/>
  <c r="I100" i="17"/>
  <c r="F100" i="17"/>
  <c r="O99" i="17"/>
  <c r="L99" i="17"/>
  <c r="I99" i="17"/>
  <c r="F99" i="17"/>
  <c r="O98" i="17"/>
  <c r="L98" i="17"/>
  <c r="I98" i="17"/>
  <c r="F98" i="17"/>
  <c r="O97" i="17"/>
  <c r="L97" i="17"/>
  <c r="I97" i="17"/>
  <c r="F97" i="17"/>
  <c r="O96" i="17"/>
  <c r="L96" i="17"/>
  <c r="I96" i="17"/>
  <c r="F96" i="17"/>
  <c r="O95" i="17"/>
  <c r="N95" i="17"/>
  <c r="M95" i="17"/>
  <c r="K95" i="17"/>
  <c r="J95" i="17"/>
  <c r="H95" i="17"/>
  <c r="G95" i="17"/>
  <c r="F95" i="17"/>
  <c r="E95" i="17"/>
  <c r="D95" i="17"/>
  <c r="O94" i="17"/>
  <c r="L94" i="17"/>
  <c r="I94" i="17"/>
  <c r="F94" i="17"/>
  <c r="O93" i="17"/>
  <c r="L93" i="17"/>
  <c r="I93" i="17"/>
  <c r="F93" i="17"/>
  <c r="O92" i="17"/>
  <c r="L92" i="17"/>
  <c r="I92" i="17"/>
  <c r="F92" i="17"/>
  <c r="O91" i="17"/>
  <c r="L91" i="17"/>
  <c r="I91" i="17"/>
  <c r="F91" i="17"/>
  <c r="O90" i="17"/>
  <c r="L90" i="17"/>
  <c r="I90" i="17"/>
  <c r="F90" i="17"/>
  <c r="N89" i="17"/>
  <c r="M89" i="17"/>
  <c r="K89" i="17"/>
  <c r="J89" i="17"/>
  <c r="H89" i="17"/>
  <c r="G89" i="17"/>
  <c r="F89" i="17"/>
  <c r="E89" i="17"/>
  <c r="D89" i="17"/>
  <c r="O88" i="17"/>
  <c r="L88" i="17"/>
  <c r="I88" i="17"/>
  <c r="F88" i="17"/>
  <c r="O87" i="17"/>
  <c r="L87" i="17"/>
  <c r="I87" i="17"/>
  <c r="F87" i="17"/>
  <c r="O86" i="17"/>
  <c r="L86" i="17"/>
  <c r="I86" i="17"/>
  <c r="F86" i="17"/>
  <c r="O85" i="17"/>
  <c r="L85" i="17"/>
  <c r="I85" i="17"/>
  <c r="F85" i="17"/>
  <c r="N84" i="17"/>
  <c r="M84" i="17"/>
  <c r="M83" i="17" s="1"/>
  <c r="K84" i="17"/>
  <c r="J84" i="17"/>
  <c r="H84" i="17"/>
  <c r="H83" i="17" s="1"/>
  <c r="G84" i="17"/>
  <c r="E84" i="17"/>
  <c r="D84" i="17"/>
  <c r="D83" i="17" s="1"/>
  <c r="E83" i="17"/>
  <c r="O82" i="17"/>
  <c r="L82" i="17"/>
  <c r="I82" i="17"/>
  <c r="F82" i="17"/>
  <c r="C82" i="17" s="1"/>
  <c r="O81" i="17"/>
  <c r="O80" i="17" s="1"/>
  <c r="L81" i="17"/>
  <c r="L80" i="17" s="1"/>
  <c r="I81" i="17"/>
  <c r="I80" i="17" s="1"/>
  <c r="F81" i="17"/>
  <c r="F80" i="17" s="1"/>
  <c r="N80" i="17"/>
  <c r="M80" i="17"/>
  <c r="K80" i="17"/>
  <c r="J80" i="17"/>
  <c r="H80" i="17"/>
  <c r="G80" i="17"/>
  <c r="E80" i="17"/>
  <c r="D80" i="17"/>
  <c r="O79" i="17"/>
  <c r="L79" i="17"/>
  <c r="I79" i="17"/>
  <c r="F79" i="17"/>
  <c r="O78" i="17"/>
  <c r="L78" i="17"/>
  <c r="L77" i="17" s="1"/>
  <c r="I78" i="17"/>
  <c r="F78" i="17"/>
  <c r="F77" i="17" s="1"/>
  <c r="O77" i="17"/>
  <c r="O76" i="17" s="1"/>
  <c r="N77" i="17"/>
  <c r="M77" i="17"/>
  <c r="M76" i="17" s="1"/>
  <c r="K77" i="17"/>
  <c r="K76" i="17" s="1"/>
  <c r="J77" i="17"/>
  <c r="H77" i="17"/>
  <c r="G77" i="17"/>
  <c r="G76" i="17" s="1"/>
  <c r="E77" i="17"/>
  <c r="E76" i="17" s="1"/>
  <c r="D77" i="17"/>
  <c r="N76" i="17"/>
  <c r="J76" i="17"/>
  <c r="H76" i="17"/>
  <c r="D76" i="17"/>
  <c r="O74" i="17"/>
  <c r="L74" i="17"/>
  <c r="I74" i="17"/>
  <c r="F74" i="17"/>
  <c r="O73" i="17"/>
  <c r="L73" i="17"/>
  <c r="I73" i="17"/>
  <c r="C73" i="17" s="1"/>
  <c r="F73" i="17"/>
  <c r="O72" i="17"/>
  <c r="L72" i="17"/>
  <c r="I72" i="17"/>
  <c r="F72" i="17"/>
  <c r="O71" i="17"/>
  <c r="L71" i="17"/>
  <c r="I71" i="17"/>
  <c r="F71" i="17"/>
  <c r="O70" i="17"/>
  <c r="L70" i="17"/>
  <c r="L69" i="17" s="1"/>
  <c r="I70" i="17"/>
  <c r="F70" i="17"/>
  <c r="F69" i="17" s="1"/>
  <c r="N69" i="17"/>
  <c r="N67" i="17" s="1"/>
  <c r="M69" i="17"/>
  <c r="K69" i="17"/>
  <c r="K67" i="17" s="1"/>
  <c r="J69" i="17"/>
  <c r="J67" i="17" s="1"/>
  <c r="H69" i="17"/>
  <c r="H67" i="17" s="1"/>
  <c r="G69" i="17"/>
  <c r="G67" i="17" s="1"/>
  <c r="E69" i="17"/>
  <c r="D69" i="17"/>
  <c r="D67" i="17" s="1"/>
  <c r="O68" i="17"/>
  <c r="L68" i="17"/>
  <c r="I68" i="17"/>
  <c r="F68" i="17"/>
  <c r="M67" i="17"/>
  <c r="E67" i="17"/>
  <c r="O66" i="17"/>
  <c r="L66" i="17"/>
  <c r="I66" i="17"/>
  <c r="F66" i="17"/>
  <c r="O65" i="17"/>
  <c r="L65" i="17"/>
  <c r="I65" i="17"/>
  <c r="F65" i="17"/>
  <c r="O64" i="17"/>
  <c r="L64" i="17"/>
  <c r="I64" i="17"/>
  <c r="F64" i="17"/>
  <c r="O63" i="17"/>
  <c r="L63" i="17"/>
  <c r="I63" i="17"/>
  <c r="F63" i="17"/>
  <c r="O62" i="17"/>
  <c r="L62" i="17"/>
  <c r="I62" i="17"/>
  <c r="F62" i="17"/>
  <c r="O61" i="17"/>
  <c r="L61" i="17"/>
  <c r="I61" i="17"/>
  <c r="F61" i="17"/>
  <c r="O60" i="17"/>
  <c r="L60" i="17"/>
  <c r="I60" i="17"/>
  <c r="F60" i="17"/>
  <c r="O59" i="17"/>
  <c r="O58" i="17" s="1"/>
  <c r="L59" i="17"/>
  <c r="I59" i="17"/>
  <c r="I58" i="17" s="1"/>
  <c r="F59" i="17"/>
  <c r="N58" i="17"/>
  <c r="M58" i="17"/>
  <c r="K58" i="17"/>
  <c r="J58" i="17"/>
  <c r="H58" i="17"/>
  <c r="G58" i="17"/>
  <c r="F58" i="17"/>
  <c r="E58" i="17"/>
  <c r="D58" i="17"/>
  <c r="O57" i="17"/>
  <c r="L57" i="17"/>
  <c r="I57" i="17"/>
  <c r="F57" i="17"/>
  <c r="O56" i="17"/>
  <c r="L56" i="17"/>
  <c r="L55" i="17" s="1"/>
  <c r="I56" i="17"/>
  <c r="F56" i="17"/>
  <c r="C56" i="17" s="1"/>
  <c r="N55" i="17"/>
  <c r="M55" i="17"/>
  <c r="M54" i="17" s="1"/>
  <c r="M53" i="17" s="1"/>
  <c r="K55" i="17"/>
  <c r="K54" i="17" s="1"/>
  <c r="K53" i="17" s="1"/>
  <c r="J55" i="17"/>
  <c r="I55" i="17"/>
  <c r="H55" i="17"/>
  <c r="G55" i="17"/>
  <c r="G54" i="17" s="1"/>
  <c r="G53" i="17" s="1"/>
  <c r="E55" i="17"/>
  <c r="E54" i="17" s="1"/>
  <c r="E53" i="17" s="1"/>
  <c r="D55" i="17"/>
  <c r="N54" i="17"/>
  <c r="N53" i="17" s="1"/>
  <c r="J54" i="17"/>
  <c r="J53" i="17" s="1"/>
  <c r="H54" i="17"/>
  <c r="D54" i="17"/>
  <c r="O47" i="17"/>
  <c r="C47" i="17" s="1"/>
  <c r="O46" i="17"/>
  <c r="C46" i="17" s="1"/>
  <c r="N45" i="17"/>
  <c r="M45" i="17"/>
  <c r="L44" i="17"/>
  <c r="L43" i="17" s="1"/>
  <c r="I44" i="17"/>
  <c r="I43" i="17" s="1"/>
  <c r="F44" i="17"/>
  <c r="F43" i="17" s="1"/>
  <c r="K43" i="17"/>
  <c r="J43" i="17"/>
  <c r="H43" i="17"/>
  <c r="G43" i="17"/>
  <c r="E43" i="17"/>
  <c r="D43" i="17"/>
  <c r="F42" i="17"/>
  <c r="C42" i="17" s="1"/>
  <c r="E41" i="17"/>
  <c r="D41" i="17"/>
  <c r="L40" i="17"/>
  <c r="C40" i="17" s="1"/>
  <c r="L39" i="17"/>
  <c r="C39" i="17" s="1"/>
  <c r="L38" i="17"/>
  <c r="C38" i="17" s="1"/>
  <c r="L37" i="17"/>
  <c r="C37" i="17" s="1"/>
  <c r="K36" i="17"/>
  <c r="J36" i="17"/>
  <c r="L35" i="17"/>
  <c r="C35" i="17" s="1"/>
  <c r="L34" i="17"/>
  <c r="C34" i="17" s="1"/>
  <c r="K33" i="17"/>
  <c r="J33" i="17"/>
  <c r="L32" i="17"/>
  <c r="C32" i="17" s="1"/>
  <c r="K31" i="17"/>
  <c r="J31" i="17"/>
  <c r="L30" i="17"/>
  <c r="C30" i="17" s="1"/>
  <c r="L29" i="17"/>
  <c r="C29" i="17" s="1"/>
  <c r="L28" i="17"/>
  <c r="C28" i="17" s="1"/>
  <c r="K27" i="17"/>
  <c r="K26" i="17" s="1"/>
  <c r="J27" i="17"/>
  <c r="F25" i="17"/>
  <c r="C25" i="17" s="1"/>
  <c r="I24" i="17"/>
  <c r="O23" i="17"/>
  <c r="L23" i="17"/>
  <c r="I23" i="17"/>
  <c r="F23" i="17"/>
  <c r="O22" i="17"/>
  <c r="L22" i="17"/>
  <c r="L21" i="17" s="1"/>
  <c r="I22" i="17"/>
  <c r="F22" i="17"/>
  <c r="F21" i="17" s="1"/>
  <c r="O21" i="17"/>
  <c r="O289" i="17" s="1"/>
  <c r="O288" i="17" s="1"/>
  <c r="N21" i="17"/>
  <c r="N289" i="17" s="1"/>
  <c r="N288" i="17" s="1"/>
  <c r="M21" i="17"/>
  <c r="M289" i="17" s="1"/>
  <c r="M288" i="17" s="1"/>
  <c r="K21" i="17"/>
  <c r="K289" i="17" s="1"/>
  <c r="K288" i="17" s="1"/>
  <c r="J21" i="17"/>
  <c r="J289" i="17" s="1"/>
  <c r="J288" i="17" s="1"/>
  <c r="H21" i="17"/>
  <c r="H289" i="17" s="1"/>
  <c r="H288" i="17" s="1"/>
  <c r="G21" i="17"/>
  <c r="G289" i="17" s="1"/>
  <c r="G288" i="17" s="1"/>
  <c r="E21" i="17"/>
  <c r="E289" i="17" s="1"/>
  <c r="E288" i="17" s="1"/>
  <c r="D21" i="17"/>
  <c r="D289" i="17" s="1"/>
  <c r="D288" i="17" s="1"/>
  <c r="N20" i="17"/>
  <c r="H20" i="17"/>
  <c r="C110" i="17" l="1"/>
  <c r="M187" i="17"/>
  <c r="H204" i="17"/>
  <c r="C271" i="17"/>
  <c r="C65" i="17"/>
  <c r="L204" i="18"/>
  <c r="L195" i="18" s="1"/>
  <c r="F41" i="17"/>
  <c r="C41" i="17" s="1"/>
  <c r="C170" i="17"/>
  <c r="C172" i="17"/>
  <c r="C183" i="17"/>
  <c r="C100" i="17"/>
  <c r="C115" i="17"/>
  <c r="C126" i="17"/>
  <c r="C203" i="17"/>
  <c r="K270" i="17"/>
  <c r="K269" i="17" s="1"/>
  <c r="C291" i="17"/>
  <c r="M52" i="18"/>
  <c r="M51" i="18" s="1"/>
  <c r="E52" i="18"/>
  <c r="E51" i="18" s="1"/>
  <c r="E286" i="18"/>
  <c r="J75" i="18"/>
  <c r="L53" i="18"/>
  <c r="I130" i="18"/>
  <c r="C67" i="18"/>
  <c r="C61" i="17"/>
  <c r="C87" i="17"/>
  <c r="C88" i="17"/>
  <c r="C91" i="17"/>
  <c r="I179" i="17"/>
  <c r="E75" i="17"/>
  <c r="I89" i="17"/>
  <c r="C124" i="17"/>
  <c r="C125" i="17"/>
  <c r="O122" i="17"/>
  <c r="C132" i="17"/>
  <c r="E130" i="17"/>
  <c r="M174" i="17"/>
  <c r="M173" i="17" s="1"/>
  <c r="D187" i="17"/>
  <c r="L187" i="17"/>
  <c r="C201" i="17"/>
  <c r="C211" i="17"/>
  <c r="C247" i="17"/>
  <c r="O252" i="17"/>
  <c r="O251" i="17" s="1"/>
  <c r="C266" i="17"/>
  <c r="O264" i="17"/>
  <c r="C275" i="17"/>
  <c r="D270" i="17"/>
  <c r="D269" i="17" s="1"/>
  <c r="O276" i="17"/>
  <c r="D53" i="17"/>
  <c r="L89" i="17"/>
  <c r="C92" i="17"/>
  <c r="C107" i="17"/>
  <c r="C120" i="17"/>
  <c r="C127" i="17"/>
  <c r="C154" i="17"/>
  <c r="O160" i="17"/>
  <c r="C185" i="17"/>
  <c r="E187" i="17"/>
  <c r="O187" i="17"/>
  <c r="C223" i="17"/>
  <c r="M231" i="17"/>
  <c r="C263" i="17"/>
  <c r="M270" i="17"/>
  <c r="M269" i="17" s="1"/>
  <c r="C284" i="17"/>
  <c r="C285" i="17"/>
  <c r="O45" i="17"/>
  <c r="C45" i="17" s="1"/>
  <c r="C72" i="17"/>
  <c r="O69" i="17"/>
  <c r="O67" i="17" s="1"/>
  <c r="N83" i="17"/>
  <c r="C158" i="17"/>
  <c r="I160" i="17"/>
  <c r="C178" i="17"/>
  <c r="H195" i="17"/>
  <c r="E204" i="17"/>
  <c r="I205" i="17"/>
  <c r="C215" i="17"/>
  <c r="F216" i="17"/>
  <c r="C218" i="17"/>
  <c r="K231" i="17"/>
  <c r="K230" i="17" s="1"/>
  <c r="C243" i="17"/>
  <c r="G259" i="17"/>
  <c r="O270" i="17"/>
  <c r="O269" i="17" s="1"/>
  <c r="L270" i="17"/>
  <c r="L269" i="17" s="1"/>
  <c r="C279" i="17"/>
  <c r="E269" i="17"/>
  <c r="C295" i="17"/>
  <c r="I21" i="17"/>
  <c r="L27" i="17"/>
  <c r="C27" i="17" s="1"/>
  <c r="J26" i="17"/>
  <c r="J20" i="17" s="1"/>
  <c r="C62" i="17"/>
  <c r="C64" i="17"/>
  <c r="J83" i="17"/>
  <c r="C86" i="17"/>
  <c r="O84" i="17"/>
  <c r="C93" i="17"/>
  <c r="C94" i="17"/>
  <c r="C96" i="17"/>
  <c r="C98" i="17"/>
  <c r="C102" i="17"/>
  <c r="F103" i="17"/>
  <c r="C106" i="17"/>
  <c r="C118" i="17"/>
  <c r="C134" i="17"/>
  <c r="C148" i="17"/>
  <c r="C150" i="17"/>
  <c r="C157" i="17"/>
  <c r="C164" i="17"/>
  <c r="C169" i="17"/>
  <c r="H174" i="17"/>
  <c r="H173" i="17" s="1"/>
  <c r="O175" i="17"/>
  <c r="E174" i="17"/>
  <c r="E173" i="17" s="1"/>
  <c r="C181" i="17"/>
  <c r="O179" i="17"/>
  <c r="C199" i="17"/>
  <c r="M195" i="17"/>
  <c r="C209" i="17"/>
  <c r="C212" i="17"/>
  <c r="C214" i="17"/>
  <c r="C221" i="17"/>
  <c r="C224" i="17"/>
  <c r="C226" i="17"/>
  <c r="C229" i="17"/>
  <c r="L246" i="17"/>
  <c r="C248" i="17"/>
  <c r="C257" i="17"/>
  <c r="C262" i="17"/>
  <c r="O260" i="17"/>
  <c r="O259" i="17" s="1"/>
  <c r="C278" i="17"/>
  <c r="I290" i="17"/>
  <c r="C296" i="17"/>
  <c r="C297" i="17"/>
  <c r="C276" i="18"/>
  <c r="O83" i="18"/>
  <c r="O75" i="18" s="1"/>
  <c r="O52" i="18" s="1"/>
  <c r="L36" i="17"/>
  <c r="C36" i="17" s="1"/>
  <c r="C44" i="17"/>
  <c r="C57" i="17"/>
  <c r="C63" i="17"/>
  <c r="C66" i="17"/>
  <c r="C68" i="17"/>
  <c r="M75" i="17"/>
  <c r="M52" i="17" s="1"/>
  <c r="C79" i="17"/>
  <c r="I84" i="17"/>
  <c r="L95" i="17"/>
  <c r="I103" i="17"/>
  <c r="C111" i="17"/>
  <c r="O112" i="17"/>
  <c r="L116" i="17"/>
  <c r="C123" i="17"/>
  <c r="C133" i="17"/>
  <c r="O136" i="17"/>
  <c r="L141" i="17"/>
  <c r="C156" i="17"/>
  <c r="C171" i="17"/>
  <c r="D175" i="17"/>
  <c r="D174" i="17" s="1"/>
  <c r="D173" i="17" s="1"/>
  <c r="C177" i="17"/>
  <c r="L175" i="17"/>
  <c r="C182" i="17"/>
  <c r="G187" i="17"/>
  <c r="C202" i="17"/>
  <c r="L205" i="17"/>
  <c r="L204" i="17" s="1"/>
  <c r="C213" i="17"/>
  <c r="N204" i="17"/>
  <c r="L216" i="17"/>
  <c r="C225" i="17"/>
  <c r="C240" i="17"/>
  <c r="L252" i="17"/>
  <c r="L251" i="17" s="1"/>
  <c r="L264" i="17"/>
  <c r="L259" i="17" s="1"/>
  <c r="C274" i="17"/>
  <c r="I276" i="17"/>
  <c r="C276" i="17" s="1"/>
  <c r="N286" i="18"/>
  <c r="L230" i="18"/>
  <c r="C216" i="18"/>
  <c r="I204" i="18"/>
  <c r="K194" i="18"/>
  <c r="F288" i="18"/>
  <c r="I53" i="18"/>
  <c r="L83" i="18"/>
  <c r="L75" i="18" s="1"/>
  <c r="L52" i="18" s="1"/>
  <c r="H53" i="17"/>
  <c r="E52" i="17"/>
  <c r="L58" i="17"/>
  <c r="C58" i="17" s="1"/>
  <c r="N75" i="17"/>
  <c r="L76" i="17"/>
  <c r="O116" i="17"/>
  <c r="C116" i="17" s="1"/>
  <c r="C128" i="17"/>
  <c r="O144" i="17"/>
  <c r="L151" i="17"/>
  <c r="E195" i="17"/>
  <c r="C227" i="17"/>
  <c r="M230" i="17"/>
  <c r="M286" i="17" s="1"/>
  <c r="L290" i="17"/>
  <c r="J286" i="18"/>
  <c r="H52" i="18"/>
  <c r="C60" i="17"/>
  <c r="L67" i="17"/>
  <c r="C71" i="17"/>
  <c r="C74" i="17"/>
  <c r="C90" i="17"/>
  <c r="K83" i="17"/>
  <c r="C99" i="17"/>
  <c r="L103" i="17"/>
  <c r="C103" i="17" s="1"/>
  <c r="G83" i="17"/>
  <c r="G75" i="17" s="1"/>
  <c r="G52" i="17" s="1"/>
  <c r="C119" i="17"/>
  <c r="L122" i="17"/>
  <c r="J130" i="17"/>
  <c r="J75" i="17" s="1"/>
  <c r="N130" i="17"/>
  <c r="G130" i="17"/>
  <c r="K130" i="17"/>
  <c r="C140" i="17"/>
  <c r="C153" i="17"/>
  <c r="C163" i="17"/>
  <c r="L165" i="17"/>
  <c r="L184" i="17"/>
  <c r="C190" i="17"/>
  <c r="K187" i="17"/>
  <c r="D195" i="17"/>
  <c r="L198" i="17"/>
  <c r="L196" i="17" s="1"/>
  <c r="L195" i="17" s="1"/>
  <c r="C210" i="17"/>
  <c r="C222" i="17"/>
  <c r="G204" i="17"/>
  <c r="G195" i="17" s="1"/>
  <c r="K204" i="17"/>
  <c r="K195" i="17" s="1"/>
  <c r="K194" i="17" s="1"/>
  <c r="C228" i="17"/>
  <c r="E231" i="17"/>
  <c r="E230" i="17" s="1"/>
  <c r="D231" i="17"/>
  <c r="D230" i="17" s="1"/>
  <c r="C245" i="17"/>
  <c r="C258" i="17"/>
  <c r="J259" i="17"/>
  <c r="J230" i="17" s="1"/>
  <c r="J269" i="17"/>
  <c r="N269" i="17"/>
  <c r="I283" i="17"/>
  <c r="C292" i="17"/>
  <c r="O195" i="18"/>
  <c r="D52" i="18"/>
  <c r="D51" i="18" s="1"/>
  <c r="D50" i="18" s="1"/>
  <c r="K51" i="18"/>
  <c r="C76" i="18"/>
  <c r="G52" i="18"/>
  <c r="G51" i="18" s="1"/>
  <c r="G286" i="18"/>
  <c r="D286" i="18"/>
  <c r="K50" i="18"/>
  <c r="K287" i="18"/>
  <c r="F259" i="18"/>
  <c r="C260" i="18"/>
  <c r="F231" i="18"/>
  <c r="C233" i="18"/>
  <c r="F187" i="18"/>
  <c r="C188" i="18"/>
  <c r="F251" i="18"/>
  <c r="C251" i="18" s="1"/>
  <c r="C252" i="18"/>
  <c r="J52" i="18"/>
  <c r="N194" i="18"/>
  <c r="I187" i="18"/>
  <c r="I195" i="18"/>
  <c r="C125" i="18"/>
  <c r="F122" i="18"/>
  <c r="C151" i="18"/>
  <c r="I83" i="18"/>
  <c r="I75" i="18" s="1"/>
  <c r="H194" i="18"/>
  <c r="H51" i="18" s="1"/>
  <c r="F174" i="18"/>
  <c r="C175" i="18"/>
  <c r="C112" i="18"/>
  <c r="F54" i="18"/>
  <c r="F270" i="18"/>
  <c r="C165" i="18"/>
  <c r="C26" i="18"/>
  <c r="I289" i="18"/>
  <c r="I288" i="18" s="1"/>
  <c r="C288" i="18" s="1"/>
  <c r="I20" i="18"/>
  <c r="C21" i="18"/>
  <c r="C84" i="18"/>
  <c r="O259" i="18"/>
  <c r="O230" i="18" s="1"/>
  <c r="C192" i="18"/>
  <c r="C264" i="18"/>
  <c r="F130" i="18"/>
  <c r="C130" i="18" s="1"/>
  <c r="C131" i="18"/>
  <c r="C144" i="18"/>
  <c r="C80" i="18"/>
  <c r="L194" i="18"/>
  <c r="C205" i="18"/>
  <c r="F204" i="18"/>
  <c r="C196" i="18"/>
  <c r="I231" i="18"/>
  <c r="I230" i="18" s="1"/>
  <c r="C191" i="18"/>
  <c r="C238" i="18"/>
  <c r="J194" i="18"/>
  <c r="C289" i="18"/>
  <c r="N52" i="18"/>
  <c r="F289" i="17"/>
  <c r="C21" i="17"/>
  <c r="I289" i="17"/>
  <c r="I20" i="17"/>
  <c r="C43" i="17"/>
  <c r="K75" i="17"/>
  <c r="F76" i="17"/>
  <c r="L289" i="17"/>
  <c r="L288" i="17" s="1"/>
  <c r="I54" i="17"/>
  <c r="C80" i="17"/>
  <c r="K52" i="17"/>
  <c r="L33" i="17"/>
  <c r="C33" i="17" s="1"/>
  <c r="C142" i="17"/>
  <c r="C145" i="17"/>
  <c r="F144" i="17"/>
  <c r="C168" i="17"/>
  <c r="I166" i="17"/>
  <c r="I165" i="17" s="1"/>
  <c r="C165" i="17" s="1"/>
  <c r="I188" i="17"/>
  <c r="I187" i="17" s="1"/>
  <c r="C189" i="17"/>
  <c r="C236" i="17"/>
  <c r="L235" i="17"/>
  <c r="L231" i="17" s="1"/>
  <c r="L230" i="17" s="1"/>
  <c r="L194" i="17" s="1"/>
  <c r="C242" i="17"/>
  <c r="F238" i="17"/>
  <c r="C249" i="17"/>
  <c r="I246" i="17"/>
  <c r="I260" i="17"/>
  <c r="C261" i="17"/>
  <c r="C298" i="17"/>
  <c r="E20" i="17"/>
  <c r="M20" i="17"/>
  <c r="C22" i="17"/>
  <c r="F55" i="17"/>
  <c r="F67" i="17"/>
  <c r="C70" i="17"/>
  <c r="C78" i="17"/>
  <c r="L84" i="17"/>
  <c r="O89" i="17"/>
  <c r="O83" i="17" s="1"/>
  <c r="C101" i="17"/>
  <c r="C121" i="17"/>
  <c r="D130" i="17"/>
  <c r="D75" i="17" s="1"/>
  <c r="H130" i="17"/>
  <c r="H75" i="17" s="1"/>
  <c r="I131" i="17"/>
  <c r="C135" i="17"/>
  <c r="C139" i="17"/>
  <c r="C143" i="17"/>
  <c r="C147" i="17"/>
  <c r="F151" i="17"/>
  <c r="I151" i="17"/>
  <c r="C152" i="17"/>
  <c r="C155" i="17"/>
  <c r="F175" i="17"/>
  <c r="I175" i="17"/>
  <c r="I174" i="17" s="1"/>
  <c r="I173" i="17" s="1"/>
  <c r="C176" i="17"/>
  <c r="L179" i="17"/>
  <c r="L174" i="17" s="1"/>
  <c r="L173" i="17" s="1"/>
  <c r="I196" i="17"/>
  <c r="C197" i="17"/>
  <c r="C254" i="17"/>
  <c r="F252" i="17"/>
  <c r="C137" i="17"/>
  <c r="F136" i="17"/>
  <c r="C136" i="17" s="1"/>
  <c r="C141" i="17"/>
  <c r="C146" i="17"/>
  <c r="C23" i="17"/>
  <c r="L31" i="17"/>
  <c r="O55" i="17"/>
  <c r="O54" i="17" s="1"/>
  <c r="O53" i="17" s="1"/>
  <c r="C59" i="17"/>
  <c r="I69" i="17"/>
  <c r="I67" i="17" s="1"/>
  <c r="I77" i="17"/>
  <c r="I76" i="17" s="1"/>
  <c r="F84" i="17"/>
  <c r="C97" i="17"/>
  <c r="C104" i="17"/>
  <c r="C109" i="17"/>
  <c r="L112" i="17"/>
  <c r="C117" i="17"/>
  <c r="I122" i="17"/>
  <c r="F122" i="17"/>
  <c r="I144" i="17"/>
  <c r="L144" i="17"/>
  <c r="L130" i="17" s="1"/>
  <c r="C149" i="17"/>
  <c r="C159" i="17"/>
  <c r="C81" i="17"/>
  <c r="C114" i="17"/>
  <c r="C138" i="17"/>
  <c r="G20" i="17"/>
  <c r="K20" i="17"/>
  <c r="O20" i="17"/>
  <c r="C85" i="17"/>
  <c r="I95" i="17"/>
  <c r="C105" i="17"/>
  <c r="F112" i="17"/>
  <c r="C129" i="17"/>
  <c r="F131" i="17"/>
  <c r="O131" i="17"/>
  <c r="O151" i="17"/>
  <c r="C161" i="17"/>
  <c r="F160" i="17"/>
  <c r="C160" i="17" s="1"/>
  <c r="C180" i="17"/>
  <c r="F179" i="17"/>
  <c r="C186" i="17"/>
  <c r="F184" i="17"/>
  <c r="I204" i="17"/>
  <c r="C167" i="17"/>
  <c r="J187" i="17"/>
  <c r="N187" i="17"/>
  <c r="F191" i="17"/>
  <c r="C191" i="17" s="1"/>
  <c r="C192" i="17"/>
  <c r="C193" i="17"/>
  <c r="F196" i="17"/>
  <c r="E194" i="17"/>
  <c r="E51" i="17" s="1"/>
  <c r="C206" i="17"/>
  <c r="F205" i="17"/>
  <c r="O205" i="17"/>
  <c r="C217" i="17"/>
  <c r="O216" i="17"/>
  <c r="C216" i="17" s="1"/>
  <c r="H231" i="17"/>
  <c r="H230" i="17" s="1"/>
  <c r="H194" i="17" s="1"/>
  <c r="C241" i="17"/>
  <c r="I238" i="17"/>
  <c r="C244" i="17"/>
  <c r="I252" i="17"/>
  <c r="I251" i="17" s="1"/>
  <c r="C253" i="17"/>
  <c r="C256" i="17"/>
  <c r="F272" i="17"/>
  <c r="C277" i="17"/>
  <c r="C282" i="17"/>
  <c r="F281" i="17"/>
  <c r="C281" i="17" s="1"/>
  <c r="C283" i="17"/>
  <c r="I288" i="17"/>
  <c r="F187" i="17"/>
  <c r="C187" i="17" s="1"/>
  <c r="C188" i="17"/>
  <c r="N195" i="17"/>
  <c r="C200" i="17"/>
  <c r="C208" i="17"/>
  <c r="C220" i="17"/>
  <c r="C232" i="17"/>
  <c r="N259" i="17"/>
  <c r="N230" i="17" s="1"/>
  <c r="N286" i="17" s="1"/>
  <c r="I264" i="17"/>
  <c r="C264" i="17" s="1"/>
  <c r="C265" i="17"/>
  <c r="C268" i="17"/>
  <c r="C280" i="17"/>
  <c r="J195" i="17"/>
  <c r="M194" i="17"/>
  <c r="G230" i="17"/>
  <c r="G194" i="17" s="1"/>
  <c r="C234" i="17"/>
  <c r="F233" i="17"/>
  <c r="C237" i="17"/>
  <c r="I235" i="17"/>
  <c r="O238" i="17"/>
  <c r="O231" i="17" s="1"/>
  <c r="O230" i="17" s="1"/>
  <c r="C250" i="17"/>
  <c r="F246" i="17"/>
  <c r="F259" i="17"/>
  <c r="C260" i="17"/>
  <c r="I272" i="17"/>
  <c r="I270" i="17" s="1"/>
  <c r="I269" i="17" s="1"/>
  <c r="C273" i="17"/>
  <c r="E286" i="17"/>
  <c r="C293" i="17"/>
  <c r="C294" i="17"/>
  <c r="F290" i="17"/>
  <c r="C290" i="17" s="1"/>
  <c r="E287" i="18" l="1"/>
  <c r="E50" i="18"/>
  <c r="M287" i="18"/>
  <c r="M50" i="18"/>
  <c r="J52" i="17"/>
  <c r="K286" i="17"/>
  <c r="N51" i="18"/>
  <c r="C89" i="17"/>
  <c r="C166" i="17"/>
  <c r="D24" i="18"/>
  <c r="C235" i="17"/>
  <c r="I83" i="17"/>
  <c r="C179" i="17"/>
  <c r="N52" i="17"/>
  <c r="C184" i="17"/>
  <c r="L54" i="17"/>
  <c r="L53" i="17" s="1"/>
  <c r="J286" i="17"/>
  <c r="C198" i="17"/>
  <c r="C112" i="17"/>
  <c r="H52" i="17"/>
  <c r="H51" i="17" s="1"/>
  <c r="H287" i="17" s="1"/>
  <c r="J194" i="17"/>
  <c r="L83" i="17"/>
  <c r="L75" i="17" s="1"/>
  <c r="G51" i="17"/>
  <c r="J51" i="18"/>
  <c r="O174" i="17"/>
  <c r="O173" i="17" s="1"/>
  <c r="K51" i="17"/>
  <c r="K50" i="17" s="1"/>
  <c r="D194" i="17"/>
  <c r="M51" i="17"/>
  <c r="M50" i="17" s="1"/>
  <c r="G286" i="17"/>
  <c r="O204" i="17"/>
  <c r="O195" i="17" s="1"/>
  <c r="O194" i="17" s="1"/>
  <c r="C77" i="17"/>
  <c r="L51" i="18"/>
  <c r="L50" i="18" s="1"/>
  <c r="L286" i="18"/>
  <c r="O286" i="18"/>
  <c r="O194" i="18"/>
  <c r="O51" i="18" s="1"/>
  <c r="F24" i="18"/>
  <c r="D20" i="18"/>
  <c r="I286" i="18"/>
  <c r="C270" i="18"/>
  <c r="F269" i="18"/>
  <c r="F173" i="18"/>
  <c r="C173" i="18" s="1"/>
  <c r="C174" i="18"/>
  <c r="C122" i="18"/>
  <c r="F83" i="18"/>
  <c r="J50" i="18"/>
  <c r="J287" i="18"/>
  <c r="C187" i="18"/>
  <c r="C259" i="18"/>
  <c r="I52" i="18"/>
  <c r="C54" i="18"/>
  <c r="F53" i="18"/>
  <c r="H287" i="18"/>
  <c r="H50" i="18"/>
  <c r="D287" i="18"/>
  <c r="C204" i="18"/>
  <c r="F195" i="18"/>
  <c r="L287" i="18"/>
  <c r="I194" i="18"/>
  <c r="F230" i="18"/>
  <c r="C230" i="18" s="1"/>
  <c r="C231" i="18"/>
  <c r="G287" i="18"/>
  <c r="G50" i="18"/>
  <c r="N50" i="18"/>
  <c r="N287" i="18"/>
  <c r="D286" i="17"/>
  <c r="D52" i="17"/>
  <c r="D51" i="17" s="1"/>
  <c r="G287" i="17"/>
  <c r="G50" i="17"/>
  <c r="H50" i="17"/>
  <c r="E287" i="17"/>
  <c r="E50" i="17"/>
  <c r="M287" i="17"/>
  <c r="F231" i="17"/>
  <c r="C233" i="17"/>
  <c r="N194" i="17"/>
  <c r="C205" i="17"/>
  <c r="F204" i="17"/>
  <c r="F195" i="17" s="1"/>
  <c r="C196" i="17"/>
  <c r="H286" i="17"/>
  <c r="C84" i="17"/>
  <c r="F83" i="17"/>
  <c r="I130" i="17"/>
  <c r="I75" i="17" s="1"/>
  <c r="C95" i="17"/>
  <c r="J51" i="17"/>
  <c r="C246" i="17"/>
  <c r="F270" i="17"/>
  <c r="C272" i="17"/>
  <c r="O130" i="17"/>
  <c r="O75" i="17" s="1"/>
  <c r="K287" i="17"/>
  <c r="C122" i="17"/>
  <c r="F251" i="17"/>
  <c r="C251" i="17" s="1"/>
  <c r="C252" i="17"/>
  <c r="C67" i="17"/>
  <c r="C238" i="17"/>
  <c r="I53" i="17"/>
  <c r="C131" i="17"/>
  <c r="F130" i="17"/>
  <c r="C130" i="17" s="1"/>
  <c r="C31" i="17"/>
  <c r="L26" i="17"/>
  <c r="I195" i="17"/>
  <c r="F174" i="17"/>
  <c r="C175" i="17"/>
  <c r="C55" i="17"/>
  <c r="F54" i="17"/>
  <c r="F288" i="17"/>
  <c r="C288" i="17" s="1"/>
  <c r="I259" i="17"/>
  <c r="C259" i="17" s="1"/>
  <c r="I231" i="17"/>
  <c r="C151" i="17"/>
  <c r="C144" i="17"/>
  <c r="C69" i="17"/>
  <c r="C76" i="17"/>
  <c r="C289" i="17"/>
  <c r="F75" i="17" l="1"/>
  <c r="C75" i="17" s="1"/>
  <c r="L52" i="17"/>
  <c r="L51" i="17" s="1"/>
  <c r="L50" i="17" s="1"/>
  <c r="L286" i="17"/>
  <c r="N51" i="17"/>
  <c r="N50" i="17" s="1"/>
  <c r="C83" i="17"/>
  <c r="C204" i="17"/>
  <c r="I51" i="18"/>
  <c r="F194" i="18"/>
  <c r="C194" i="18" s="1"/>
  <c r="C195" i="18"/>
  <c r="C83" i="18"/>
  <c r="F75" i="18"/>
  <c r="C75" i="18" s="1"/>
  <c r="C269" i="18"/>
  <c r="C24" i="18"/>
  <c r="F20" i="18"/>
  <c r="C20" i="18" s="1"/>
  <c r="C53" i="18"/>
  <c r="O50" i="18"/>
  <c r="O287" i="18"/>
  <c r="O52" i="17"/>
  <c r="O51" i="17" s="1"/>
  <c r="O286" i="17"/>
  <c r="F173" i="17"/>
  <c r="C173" i="17" s="1"/>
  <c r="C174" i="17"/>
  <c r="C195" i="17"/>
  <c r="I230" i="17"/>
  <c r="I286" i="17" s="1"/>
  <c r="F53" i="17"/>
  <c r="C54" i="17"/>
  <c r="F230" i="17"/>
  <c r="C230" i="17" s="1"/>
  <c r="C231" i="17"/>
  <c r="D24" i="17"/>
  <c r="D287" i="17" s="1"/>
  <c r="D50" i="17"/>
  <c r="C26" i="17"/>
  <c r="L20" i="17"/>
  <c r="I52" i="17"/>
  <c r="C270" i="17"/>
  <c r="F269" i="17"/>
  <c r="J50" i="17"/>
  <c r="J287" i="17"/>
  <c r="L287" i="17" l="1"/>
  <c r="F52" i="18"/>
  <c r="F51" i="18" s="1"/>
  <c r="N287" i="17"/>
  <c r="F286" i="18"/>
  <c r="C286" i="18" s="1"/>
  <c r="I287" i="18"/>
  <c r="I50" i="18"/>
  <c r="C269" i="17"/>
  <c r="F286" i="17"/>
  <c r="C286" i="17" s="1"/>
  <c r="F194" i="17"/>
  <c r="C53" i="17"/>
  <c r="F52" i="17"/>
  <c r="D20" i="17"/>
  <c r="F24" i="17"/>
  <c r="I194" i="17"/>
  <c r="I51" i="17" s="1"/>
  <c r="O50" i="17"/>
  <c r="O287" i="17"/>
  <c r="C52" i="18" l="1"/>
  <c r="F287" i="18"/>
  <c r="C287" i="18" s="1"/>
  <c r="C51" i="18"/>
  <c r="F50" i="18"/>
  <c r="C50" i="18" s="1"/>
  <c r="I287" i="17"/>
  <c r="I50" i="17"/>
  <c r="C52" i="17"/>
  <c r="F51" i="17"/>
  <c r="C24" i="17"/>
  <c r="F20" i="17"/>
  <c r="C20" i="17" s="1"/>
  <c r="C194" i="17"/>
  <c r="F287" i="17" l="1"/>
  <c r="C287" i="17" s="1"/>
  <c r="C51" i="17"/>
  <c r="F50" i="17"/>
  <c r="C50" i="17" s="1"/>
  <c r="O298" i="16" l="1"/>
  <c r="L298" i="16"/>
  <c r="I298" i="16"/>
  <c r="F298" i="16"/>
  <c r="O297" i="16"/>
  <c r="L297" i="16"/>
  <c r="I297" i="16"/>
  <c r="F297" i="16"/>
  <c r="O296" i="16"/>
  <c r="L296" i="16"/>
  <c r="I296" i="16"/>
  <c r="F296" i="16"/>
  <c r="O295" i="16"/>
  <c r="L295" i="16"/>
  <c r="I295" i="16"/>
  <c r="F295" i="16"/>
  <c r="O294" i="16"/>
  <c r="L294" i="16"/>
  <c r="I294" i="16"/>
  <c r="F294" i="16"/>
  <c r="O293" i="16"/>
  <c r="L293" i="16"/>
  <c r="I293" i="16"/>
  <c r="F293" i="16"/>
  <c r="O292" i="16"/>
  <c r="L292" i="16"/>
  <c r="I292" i="16"/>
  <c r="F292" i="16"/>
  <c r="O291" i="16"/>
  <c r="L291" i="16"/>
  <c r="I291" i="16"/>
  <c r="F291" i="16"/>
  <c r="N290" i="16"/>
  <c r="M290" i="16"/>
  <c r="K290" i="16"/>
  <c r="J290" i="16"/>
  <c r="H290" i="16"/>
  <c r="G290" i="16"/>
  <c r="E290" i="16"/>
  <c r="D290" i="16"/>
  <c r="O285" i="16"/>
  <c r="L285" i="16"/>
  <c r="I285" i="16"/>
  <c r="F285" i="16"/>
  <c r="O284" i="16"/>
  <c r="L284" i="16"/>
  <c r="L283" i="16" s="1"/>
  <c r="I284" i="16"/>
  <c r="I283" i="16" s="1"/>
  <c r="F284" i="16"/>
  <c r="O283" i="16"/>
  <c r="N283" i="16"/>
  <c r="M283" i="16"/>
  <c r="K283" i="16"/>
  <c r="J283" i="16"/>
  <c r="H283" i="16"/>
  <c r="G283" i="16"/>
  <c r="F283" i="16"/>
  <c r="E283" i="16"/>
  <c r="D283" i="16"/>
  <c r="O282" i="16"/>
  <c r="O281" i="16" s="1"/>
  <c r="L282" i="16"/>
  <c r="L281" i="16" s="1"/>
  <c r="I282" i="16"/>
  <c r="I281" i="16" s="1"/>
  <c r="F282" i="16"/>
  <c r="N281" i="16"/>
  <c r="M281" i="16"/>
  <c r="K281" i="16"/>
  <c r="J281" i="16"/>
  <c r="H281" i="16"/>
  <c r="G281" i="16"/>
  <c r="E281" i="16"/>
  <c r="D281" i="16"/>
  <c r="O280" i="16"/>
  <c r="L280" i="16"/>
  <c r="I280" i="16"/>
  <c r="F280" i="16"/>
  <c r="O279" i="16"/>
  <c r="L279" i="16"/>
  <c r="I279" i="16"/>
  <c r="F279" i="16"/>
  <c r="O278" i="16"/>
  <c r="L278" i="16"/>
  <c r="I278" i="16"/>
  <c r="F278" i="16"/>
  <c r="O277" i="16"/>
  <c r="L277" i="16"/>
  <c r="I277" i="16"/>
  <c r="I276" i="16" s="1"/>
  <c r="F277" i="16"/>
  <c r="N276" i="16"/>
  <c r="M276" i="16"/>
  <c r="K276" i="16"/>
  <c r="K270" i="16" s="1"/>
  <c r="J276" i="16"/>
  <c r="H276" i="16"/>
  <c r="G276" i="16"/>
  <c r="F276" i="16"/>
  <c r="E276" i="16"/>
  <c r="D276" i="16"/>
  <c r="O275" i="16"/>
  <c r="L275" i="16"/>
  <c r="I275" i="16"/>
  <c r="F275" i="16"/>
  <c r="O274" i="16"/>
  <c r="L274" i="16"/>
  <c r="I274" i="16"/>
  <c r="F274" i="16"/>
  <c r="O273" i="16"/>
  <c r="L273" i="16"/>
  <c r="L272" i="16" s="1"/>
  <c r="I273" i="16"/>
  <c r="I272" i="16" s="1"/>
  <c r="F273" i="16"/>
  <c r="N272" i="16"/>
  <c r="N270" i="16" s="1"/>
  <c r="N269" i="16" s="1"/>
  <c r="M272" i="16"/>
  <c r="K272" i="16"/>
  <c r="J272" i="16"/>
  <c r="J270" i="16" s="1"/>
  <c r="J269" i="16" s="1"/>
  <c r="H272" i="16"/>
  <c r="G272" i="16"/>
  <c r="F272" i="16"/>
  <c r="E272" i="16"/>
  <c r="E270" i="16" s="1"/>
  <c r="E269" i="16" s="1"/>
  <c r="D272" i="16"/>
  <c r="D270" i="16" s="1"/>
  <c r="D269" i="16" s="1"/>
  <c r="O271" i="16"/>
  <c r="L271" i="16"/>
  <c r="I271" i="16"/>
  <c r="C271" i="16" s="1"/>
  <c r="F271" i="16"/>
  <c r="O268" i="16"/>
  <c r="L268" i="16"/>
  <c r="I268" i="16"/>
  <c r="F268" i="16"/>
  <c r="O267" i="16"/>
  <c r="L267" i="16"/>
  <c r="I267" i="16"/>
  <c r="F267" i="16"/>
  <c r="O266" i="16"/>
  <c r="L266" i="16"/>
  <c r="I266" i="16"/>
  <c r="F266" i="16"/>
  <c r="O265" i="16"/>
  <c r="L265" i="16"/>
  <c r="I265" i="16"/>
  <c r="I264" i="16" s="1"/>
  <c r="F265" i="16"/>
  <c r="N264" i="16"/>
  <c r="M264" i="16"/>
  <c r="K264" i="16"/>
  <c r="J264" i="16"/>
  <c r="H264" i="16"/>
  <c r="G264" i="16"/>
  <c r="E264" i="16"/>
  <c r="D264" i="16"/>
  <c r="O263" i="16"/>
  <c r="L263" i="16"/>
  <c r="I263" i="16"/>
  <c r="F263" i="16"/>
  <c r="O262" i="16"/>
  <c r="L262" i="16"/>
  <c r="I262" i="16"/>
  <c r="F262" i="16"/>
  <c r="O261" i="16"/>
  <c r="L261" i="16"/>
  <c r="I261" i="16"/>
  <c r="F261" i="16"/>
  <c r="F260" i="16" s="1"/>
  <c r="N260" i="16"/>
  <c r="M260" i="16"/>
  <c r="M259" i="16" s="1"/>
  <c r="K260" i="16"/>
  <c r="K259" i="16" s="1"/>
  <c r="J260" i="16"/>
  <c r="H260" i="16"/>
  <c r="G260" i="16"/>
  <c r="G259" i="16" s="1"/>
  <c r="E260" i="16"/>
  <c r="D260" i="16"/>
  <c r="O258" i="16"/>
  <c r="L258" i="16"/>
  <c r="I258" i="16"/>
  <c r="F258" i="16"/>
  <c r="O257" i="16"/>
  <c r="L257" i="16"/>
  <c r="I257" i="16"/>
  <c r="F257" i="16"/>
  <c r="O256" i="16"/>
  <c r="L256" i="16"/>
  <c r="I256" i="16"/>
  <c r="F256" i="16"/>
  <c r="O255" i="16"/>
  <c r="L255" i="16"/>
  <c r="I255" i="16"/>
  <c r="F255" i="16"/>
  <c r="O254" i="16"/>
  <c r="L254" i="16"/>
  <c r="I254" i="16"/>
  <c r="F254" i="16"/>
  <c r="O253" i="16"/>
  <c r="L253" i="16"/>
  <c r="I253" i="16"/>
  <c r="F253" i="16"/>
  <c r="F252" i="16" s="1"/>
  <c r="N252" i="16"/>
  <c r="N251" i="16" s="1"/>
  <c r="M252" i="16"/>
  <c r="M251" i="16" s="1"/>
  <c r="K252" i="16"/>
  <c r="J252" i="16"/>
  <c r="J251" i="16" s="1"/>
  <c r="H252" i="16"/>
  <c r="H251" i="16" s="1"/>
  <c r="G252" i="16"/>
  <c r="G251" i="16" s="1"/>
  <c r="E252" i="16"/>
  <c r="E251" i="16" s="1"/>
  <c r="D252" i="16"/>
  <c r="D251" i="16" s="1"/>
  <c r="K251" i="16"/>
  <c r="O250" i="16"/>
  <c r="L250" i="16"/>
  <c r="I250" i="16"/>
  <c r="F250" i="16"/>
  <c r="O249" i="16"/>
  <c r="L249" i="16"/>
  <c r="I249" i="16"/>
  <c r="F249" i="16"/>
  <c r="O248" i="16"/>
  <c r="L248" i="16"/>
  <c r="I248" i="16"/>
  <c r="F248" i="16"/>
  <c r="O247" i="16"/>
  <c r="O246" i="16" s="1"/>
  <c r="L247" i="16"/>
  <c r="L246" i="16" s="1"/>
  <c r="I247" i="16"/>
  <c r="F247" i="16"/>
  <c r="N246" i="16"/>
  <c r="M246" i="16"/>
  <c r="K246" i="16"/>
  <c r="J246" i="16"/>
  <c r="H246" i="16"/>
  <c r="G246" i="16"/>
  <c r="E246" i="16"/>
  <c r="D246" i="16"/>
  <c r="O245" i="16"/>
  <c r="L245" i="16"/>
  <c r="I245" i="16"/>
  <c r="F245" i="16"/>
  <c r="O244" i="16"/>
  <c r="L244" i="16"/>
  <c r="I244" i="16"/>
  <c r="F244" i="16"/>
  <c r="O243" i="16"/>
  <c r="L243" i="16"/>
  <c r="I243" i="16"/>
  <c r="F243" i="16"/>
  <c r="O242" i="16"/>
  <c r="L242" i="16"/>
  <c r="I242" i="16"/>
  <c r="F242" i="16"/>
  <c r="O241" i="16"/>
  <c r="L241" i="16"/>
  <c r="I241" i="16"/>
  <c r="F241" i="16"/>
  <c r="O240" i="16"/>
  <c r="L240" i="16"/>
  <c r="I240" i="16"/>
  <c r="C240" i="16" s="1"/>
  <c r="F240" i="16"/>
  <c r="O239" i="16"/>
  <c r="L239" i="16"/>
  <c r="I239" i="16"/>
  <c r="C239" i="16" s="1"/>
  <c r="F239" i="16"/>
  <c r="N238" i="16"/>
  <c r="M238" i="16"/>
  <c r="K238" i="16"/>
  <c r="K231" i="16" s="1"/>
  <c r="J238" i="16"/>
  <c r="H238" i="16"/>
  <c r="G238" i="16"/>
  <c r="E238" i="16"/>
  <c r="D238" i="16"/>
  <c r="O237" i="16"/>
  <c r="L237" i="16"/>
  <c r="I237" i="16"/>
  <c r="F237" i="16"/>
  <c r="O236" i="16"/>
  <c r="L236" i="16"/>
  <c r="L235" i="16" s="1"/>
  <c r="I236" i="16"/>
  <c r="I235" i="16" s="1"/>
  <c r="F236" i="16"/>
  <c r="O235" i="16"/>
  <c r="N235" i="16"/>
  <c r="M235" i="16"/>
  <c r="K235" i="16"/>
  <c r="J235" i="16"/>
  <c r="H235" i="16"/>
  <c r="G235" i="16"/>
  <c r="F235" i="16"/>
  <c r="E235" i="16"/>
  <c r="D235" i="16"/>
  <c r="O234" i="16"/>
  <c r="O233" i="16" s="1"/>
  <c r="L234" i="16"/>
  <c r="L233" i="16" s="1"/>
  <c r="I234" i="16"/>
  <c r="I233" i="16" s="1"/>
  <c r="F234" i="16"/>
  <c r="N233" i="16"/>
  <c r="N231" i="16" s="1"/>
  <c r="M233" i="16"/>
  <c r="K233" i="16"/>
  <c r="J233" i="16"/>
  <c r="H233" i="16"/>
  <c r="G233" i="16"/>
  <c r="E233" i="16"/>
  <c r="D233" i="16"/>
  <c r="O232" i="16"/>
  <c r="L232" i="16"/>
  <c r="I232" i="16"/>
  <c r="F232" i="16"/>
  <c r="O229" i="16"/>
  <c r="L229" i="16"/>
  <c r="I229" i="16"/>
  <c r="F229" i="16"/>
  <c r="O228" i="16"/>
  <c r="L228" i="16"/>
  <c r="L227" i="16" s="1"/>
  <c r="I228" i="16"/>
  <c r="F228" i="16"/>
  <c r="O227" i="16"/>
  <c r="N227" i="16"/>
  <c r="M227" i="16"/>
  <c r="K227" i="16"/>
  <c r="J227" i="16"/>
  <c r="H227" i="16"/>
  <c r="G227" i="16"/>
  <c r="F227" i="16"/>
  <c r="E227" i="16"/>
  <c r="D227" i="16"/>
  <c r="O226" i="16"/>
  <c r="L226" i="16"/>
  <c r="I226" i="16"/>
  <c r="F226" i="16"/>
  <c r="O225" i="16"/>
  <c r="L225" i="16"/>
  <c r="I225" i="16"/>
  <c r="F225" i="16"/>
  <c r="O224" i="16"/>
  <c r="L224" i="16"/>
  <c r="I224" i="16"/>
  <c r="F224" i="16"/>
  <c r="O223" i="16"/>
  <c r="L223" i="16"/>
  <c r="I223" i="16"/>
  <c r="F223" i="16"/>
  <c r="C223" i="16" s="1"/>
  <c r="O222" i="16"/>
  <c r="L222" i="16"/>
  <c r="I222" i="16"/>
  <c r="F222" i="16"/>
  <c r="O221" i="16"/>
  <c r="L221" i="16"/>
  <c r="I221" i="16"/>
  <c r="F221" i="16"/>
  <c r="O220" i="16"/>
  <c r="L220" i="16"/>
  <c r="I220" i="16"/>
  <c r="F220" i="16"/>
  <c r="O219" i="16"/>
  <c r="L219" i="16"/>
  <c r="I219" i="16"/>
  <c r="F219" i="16"/>
  <c r="O218" i="16"/>
  <c r="L218" i="16"/>
  <c r="I218" i="16"/>
  <c r="F218" i="16"/>
  <c r="O217" i="16"/>
  <c r="L217" i="16"/>
  <c r="I217" i="16"/>
  <c r="F217" i="16"/>
  <c r="F216" i="16" s="1"/>
  <c r="N216" i="16"/>
  <c r="M216" i="16"/>
  <c r="K216" i="16"/>
  <c r="J216" i="16"/>
  <c r="H216" i="16"/>
  <c r="G216" i="16"/>
  <c r="E216" i="16"/>
  <c r="D216" i="16"/>
  <c r="O215" i="16"/>
  <c r="L215" i="16"/>
  <c r="I215" i="16"/>
  <c r="F215" i="16"/>
  <c r="O214" i="16"/>
  <c r="L214" i="16"/>
  <c r="I214" i="16"/>
  <c r="F214" i="16"/>
  <c r="O213" i="16"/>
  <c r="L213" i="16"/>
  <c r="I213" i="16"/>
  <c r="F213" i="16"/>
  <c r="O212" i="16"/>
  <c r="L212" i="16"/>
  <c r="I212" i="16"/>
  <c r="F212" i="16"/>
  <c r="O211" i="16"/>
  <c r="L211" i="16"/>
  <c r="I211" i="16"/>
  <c r="F211" i="16"/>
  <c r="O210" i="16"/>
  <c r="L210" i="16"/>
  <c r="I210" i="16"/>
  <c r="F210" i="16"/>
  <c r="O209" i="16"/>
  <c r="L209" i="16"/>
  <c r="I209" i="16"/>
  <c r="F209" i="16"/>
  <c r="O208" i="16"/>
  <c r="L208" i="16"/>
  <c r="I208" i="16"/>
  <c r="F208" i="16"/>
  <c r="O207" i="16"/>
  <c r="L207" i="16"/>
  <c r="I207" i="16"/>
  <c r="F207" i="16"/>
  <c r="O206" i="16"/>
  <c r="L206" i="16"/>
  <c r="I206" i="16"/>
  <c r="F206" i="16"/>
  <c r="N205" i="16"/>
  <c r="N204" i="16" s="1"/>
  <c r="M205" i="16"/>
  <c r="K205" i="16"/>
  <c r="J205" i="16"/>
  <c r="J204" i="16" s="1"/>
  <c r="H205" i="16"/>
  <c r="H204" i="16" s="1"/>
  <c r="G205" i="16"/>
  <c r="E205" i="16"/>
  <c r="E204" i="16" s="1"/>
  <c r="D205" i="16"/>
  <c r="O203" i="16"/>
  <c r="L203" i="16"/>
  <c r="I203" i="16"/>
  <c r="F203" i="16"/>
  <c r="O202" i="16"/>
  <c r="L202" i="16"/>
  <c r="I202" i="16"/>
  <c r="F202" i="16"/>
  <c r="O201" i="16"/>
  <c r="L201" i="16"/>
  <c r="I201" i="16"/>
  <c r="F201" i="16"/>
  <c r="O200" i="16"/>
  <c r="L200" i="16"/>
  <c r="I200" i="16"/>
  <c r="F200" i="16"/>
  <c r="O199" i="16"/>
  <c r="O198" i="16" s="1"/>
  <c r="L199" i="16"/>
  <c r="L198" i="16" s="1"/>
  <c r="I199" i="16"/>
  <c r="I198" i="16" s="1"/>
  <c r="F199" i="16"/>
  <c r="N198" i="16"/>
  <c r="N196" i="16" s="1"/>
  <c r="M198" i="16"/>
  <c r="K198" i="16"/>
  <c r="K196" i="16" s="1"/>
  <c r="J198" i="16"/>
  <c r="J196" i="16" s="1"/>
  <c r="J195" i="16" s="1"/>
  <c r="H198" i="16"/>
  <c r="H196" i="16" s="1"/>
  <c r="G198" i="16"/>
  <c r="G196" i="16" s="1"/>
  <c r="F198" i="16"/>
  <c r="E198" i="16"/>
  <c r="E196" i="16" s="1"/>
  <c r="D198" i="16"/>
  <c r="D196" i="16" s="1"/>
  <c r="O197" i="16"/>
  <c r="L197" i="16"/>
  <c r="I197" i="16"/>
  <c r="F197" i="16"/>
  <c r="M196" i="16"/>
  <c r="O193" i="16"/>
  <c r="L193" i="16"/>
  <c r="I193" i="16"/>
  <c r="I192" i="16" s="1"/>
  <c r="I191" i="16" s="1"/>
  <c r="F193" i="16"/>
  <c r="O192" i="16"/>
  <c r="O191" i="16" s="1"/>
  <c r="N192" i="16"/>
  <c r="N191" i="16" s="1"/>
  <c r="M192" i="16"/>
  <c r="L192" i="16"/>
  <c r="L191" i="16" s="1"/>
  <c r="K192" i="16"/>
  <c r="K191" i="16" s="1"/>
  <c r="J192" i="16"/>
  <c r="J191" i="16" s="1"/>
  <c r="H192" i="16"/>
  <c r="G192" i="16"/>
  <c r="G191" i="16" s="1"/>
  <c r="E192" i="16"/>
  <c r="E191" i="16" s="1"/>
  <c r="D192" i="16"/>
  <c r="M191" i="16"/>
  <c r="H191" i="16"/>
  <c r="D191" i="16"/>
  <c r="O190" i="16"/>
  <c r="L190" i="16"/>
  <c r="I190" i="16"/>
  <c r="F190" i="16"/>
  <c r="O189" i="16"/>
  <c r="L189" i="16"/>
  <c r="L188" i="16" s="1"/>
  <c r="I189" i="16"/>
  <c r="F189" i="16"/>
  <c r="O188" i="16"/>
  <c r="N188" i="16"/>
  <c r="M188" i="16"/>
  <c r="K188" i="16"/>
  <c r="J188" i="16"/>
  <c r="H188" i="16"/>
  <c r="H187" i="16" s="1"/>
  <c r="G188" i="16"/>
  <c r="F188" i="16"/>
  <c r="E188" i="16"/>
  <c r="D188" i="16"/>
  <c r="D187" i="16" s="1"/>
  <c r="M187" i="16"/>
  <c r="O186" i="16"/>
  <c r="L186" i="16"/>
  <c r="I186" i="16"/>
  <c r="F186" i="16"/>
  <c r="O185" i="16"/>
  <c r="L185" i="16"/>
  <c r="L184" i="16" s="1"/>
  <c r="I185" i="16"/>
  <c r="F185" i="16"/>
  <c r="O184" i="16"/>
  <c r="N184" i="16"/>
  <c r="M184" i="16"/>
  <c r="K184" i="16"/>
  <c r="J184" i="16"/>
  <c r="H184" i="16"/>
  <c r="G184" i="16"/>
  <c r="F184" i="16"/>
  <c r="E184" i="16"/>
  <c r="D184" i="16"/>
  <c r="O183" i="16"/>
  <c r="L183" i="16"/>
  <c r="I183" i="16"/>
  <c r="F183" i="16"/>
  <c r="O182" i="16"/>
  <c r="L182" i="16"/>
  <c r="I182" i="16"/>
  <c r="F182" i="16"/>
  <c r="O181" i="16"/>
  <c r="L181" i="16"/>
  <c r="I181" i="16"/>
  <c r="F181" i="16"/>
  <c r="O180" i="16"/>
  <c r="L180" i="16"/>
  <c r="I180" i="16"/>
  <c r="I179" i="16" s="1"/>
  <c r="F180" i="16"/>
  <c r="N179" i="16"/>
  <c r="M179" i="16"/>
  <c r="K179" i="16"/>
  <c r="J179" i="16"/>
  <c r="H179" i="16"/>
  <c r="G179" i="16"/>
  <c r="E179" i="16"/>
  <c r="D179" i="16"/>
  <c r="O178" i="16"/>
  <c r="L178" i="16"/>
  <c r="I178" i="16"/>
  <c r="F178" i="16"/>
  <c r="O177" i="16"/>
  <c r="L177" i="16"/>
  <c r="I177" i="16"/>
  <c r="F177" i="16"/>
  <c r="O176" i="16"/>
  <c r="O175" i="16" s="1"/>
  <c r="L176" i="16"/>
  <c r="L175" i="16" s="1"/>
  <c r="I176" i="16"/>
  <c r="I175" i="16" s="1"/>
  <c r="F176" i="16"/>
  <c r="N175" i="16"/>
  <c r="M175" i="16"/>
  <c r="M174" i="16" s="1"/>
  <c r="K175" i="16"/>
  <c r="J175" i="16"/>
  <c r="J174" i="16" s="1"/>
  <c r="J173" i="16" s="1"/>
  <c r="H175" i="16"/>
  <c r="G175" i="16"/>
  <c r="E175" i="16"/>
  <c r="D175" i="16"/>
  <c r="D174" i="16" s="1"/>
  <c r="O172" i="16"/>
  <c r="L172" i="16"/>
  <c r="I172" i="16"/>
  <c r="F172" i="16"/>
  <c r="O171" i="16"/>
  <c r="L171" i="16"/>
  <c r="I171" i="16"/>
  <c r="F171" i="16"/>
  <c r="O170" i="16"/>
  <c r="L170" i="16"/>
  <c r="I170" i="16"/>
  <c r="F170" i="16"/>
  <c r="O169" i="16"/>
  <c r="L169" i="16"/>
  <c r="I169" i="16"/>
  <c r="F169" i="16"/>
  <c r="O168" i="16"/>
  <c r="L168" i="16"/>
  <c r="I168" i="16"/>
  <c r="F168" i="16"/>
  <c r="O167" i="16"/>
  <c r="O166" i="16" s="1"/>
  <c r="L167" i="16"/>
  <c r="I167" i="16"/>
  <c r="F167" i="16"/>
  <c r="N166" i="16"/>
  <c r="M166" i="16"/>
  <c r="K166" i="16"/>
  <c r="K165" i="16" s="1"/>
  <c r="J166" i="16"/>
  <c r="J165" i="16" s="1"/>
  <c r="H166" i="16"/>
  <c r="H165" i="16" s="1"/>
  <c r="G166" i="16"/>
  <c r="G165" i="16" s="1"/>
  <c r="E166" i="16"/>
  <c r="D166" i="16"/>
  <c r="D165" i="16" s="1"/>
  <c r="N165" i="16"/>
  <c r="M165" i="16"/>
  <c r="E165" i="16"/>
  <c r="O164" i="16"/>
  <c r="L164" i="16"/>
  <c r="I164" i="16"/>
  <c r="F164" i="16"/>
  <c r="O163" i="16"/>
  <c r="L163" i="16"/>
  <c r="I163" i="16"/>
  <c r="F163" i="16"/>
  <c r="O162" i="16"/>
  <c r="L162" i="16"/>
  <c r="I162" i="16"/>
  <c r="F162" i="16"/>
  <c r="O161" i="16"/>
  <c r="L161" i="16"/>
  <c r="I161" i="16"/>
  <c r="I160" i="16" s="1"/>
  <c r="F161" i="16"/>
  <c r="N160" i="16"/>
  <c r="M160" i="16"/>
  <c r="L160" i="16"/>
  <c r="K160" i="16"/>
  <c r="J160" i="16"/>
  <c r="H160" i="16"/>
  <c r="G160" i="16"/>
  <c r="F160" i="16"/>
  <c r="E160" i="16"/>
  <c r="D160" i="16"/>
  <c r="O159" i="16"/>
  <c r="L159" i="16"/>
  <c r="I159" i="16"/>
  <c r="F159" i="16"/>
  <c r="O158" i="16"/>
  <c r="L158" i="16"/>
  <c r="I158" i="16"/>
  <c r="F158" i="16"/>
  <c r="O157" i="16"/>
  <c r="L157" i="16"/>
  <c r="I157" i="16"/>
  <c r="F157" i="16"/>
  <c r="O156" i="16"/>
  <c r="L156" i="16"/>
  <c r="I156" i="16"/>
  <c r="F156" i="16"/>
  <c r="O155" i="16"/>
  <c r="L155" i="16"/>
  <c r="I155" i="16"/>
  <c r="F155" i="16"/>
  <c r="O154" i="16"/>
  <c r="L154" i="16"/>
  <c r="I154" i="16"/>
  <c r="F154" i="16"/>
  <c r="O153" i="16"/>
  <c r="L153" i="16"/>
  <c r="I153" i="16"/>
  <c r="F153" i="16"/>
  <c r="O152" i="16"/>
  <c r="L152" i="16"/>
  <c r="I152" i="16"/>
  <c r="F152" i="16"/>
  <c r="N151" i="16"/>
  <c r="M151" i="16"/>
  <c r="K151" i="16"/>
  <c r="J151" i="16"/>
  <c r="H151" i="16"/>
  <c r="G151" i="16"/>
  <c r="E151" i="16"/>
  <c r="D151" i="16"/>
  <c r="O150" i="16"/>
  <c r="L150" i="16"/>
  <c r="I150" i="16"/>
  <c r="F150" i="16"/>
  <c r="O149" i="16"/>
  <c r="L149" i="16"/>
  <c r="I149" i="16"/>
  <c r="F149" i="16"/>
  <c r="O148" i="16"/>
  <c r="L148" i="16"/>
  <c r="I148" i="16"/>
  <c r="F148" i="16"/>
  <c r="O147" i="16"/>
  <c r="L147" i="16"/>
  <c r="I147" i="16"/>
  <c r="F147" i="16"/>
  <c r="C147" i="16"/>
  <c r="O146" i="16"/>
  <c r="L146" i="16"/>
  <c r="I146" i="16"/>
  <c r="F146" i="16"/>
  <c r="C146" i="16" s="1"/>
  <c r="O145" i="16"/>
  <c r="L145" i="16"/>
  <c r="I145" i="16"/>
  <c r="F145" i="16"/>
  <c r="F144" i="16" s="1"/>
  <c r="N144" i="16"/>
  <c r="M144" i="16"/>
  <c r="K144" i="16"/>
  <c r="J144" i="16"/>
  <c r="H144" i="16"/>
  <c r="G144" i="16"/>
  <c r="E144" i="16"/>
  <c r="D144" i="16"/>
  <c r="O143" i="16"/>
  <c r="L143" i="16"/>
  <c r="I143" i="16"/>
  <c r="F143" i="16"/>
  <c r="O142" i="16"/>
  <c r="L142" i="16"/>
  <c r="L141" i="16" s="1"/>
  <c r="I142" i="16"/>
  <c r="I141" i="16" s="1"/>
  <c r="F142" i="16"/>
  <c r="N141" i="16"/>
  <c r="M141" i="16"/>
  <c r="K141" i="16"/>
  <c r="J141" i="16"/>
  <c r="H141" i="16"/>
  <c r="G141" i="16"/>
  <c r="E141" i="16"/>
  <c r="D141" i="16"/>
  <c r="O140" i="16"/>
  <c r="L140" i="16"/>
  <c r="I140" i="16"/>
  <c r="F140" i="16"/>
  <c r="O139" i="16"/>
  <c r="L139" i="16"/>
  <c r="I139" i="16"/>
  <c r="F139" i="16"/>
  <c r="O138" i="16"/>
  <c r="L138" i="16"/>
  <c r="I138" i="16"/>
  <c r="F138" i="16"/>
  <c r="O137" i="16"/>
  <c r="L137" i="16"/>
  <c r="I137" i="16"/>
  <c r="I136" i="16" s="1"/>
  <c r="F137" i="16"/>
  <c r="F136" i="16" s="1"/>
  <c r="N136" i="16"/>
  <c r="M136" i="16"/>
  <c r="K136" i="16"/>
  <c r="J136" i="16"/>
  <c r="H136" i="16"/>
  <c r="G136" i="16"/>
  <c r="E136" i="16"/>
  <c r="D136" i="16"/>
  <c r="O135" i="16"/>
  <c r="L135" i="16"/>
  <c r="I135" i="16"/>
  <c r="F135" i="16"/>
  <c r="O134" i="16"/>
  <c r="L134" i="16"/>
  <c r="I134" i="16"/>
  <c r="F134" i="16"/>
  <c r="O133" i="16"/>
  <c r="L133" i="16"/>
  <c r="I133" i="16"/>
  <c r="F133" i="16"/>
  <c r="O132" i="16"/>
  <c r="L132" i="16"/>
  <c r="I132" i="16"/>
  <c r="F132" i="16"/>
  <c r="N131" i="16"/>
  <c r="M131" i="16"/>
  <c r="K131" i="16"/>
  <c r="J131" i="16"/>
  <c r="H131" i="16"/>
  <c r="G131" i="16"/>
  <c r="E131" i="16"/>
  <c r="D131" i="16"/>
  <c r="O129" i="16"/>
  <c r="L129" i="16"/>
  <c r="L128" i="16" s="1"/>
  <c r="I129" i="16"/>
  <c r="I128" i="16" s="1"/>
  <c r="F129" i="16"/>
  <c r="O128" i="16"/>
  <c r="N128" i="16"/>
  <c r="M128" i="16"/>
  <c r="K128" i="16"/>
  <c r="J128" i="16"/>
  <c r="H128" i="16"/>
  <c r="G128" i="16"/>
  <c r="F128" i="16"/>
  <c r="E128" i="16"/>
  <c r="D128" i="16"/>
  <c r="O127" i="16"/>
  <c r="L127" i="16"/>
  <c r="I127" i="16"/>
  <c r="F127" i="16"/>
  <c r="O126" i="16"/>
  <c r="L126" i="16"/>
  <c r="I126" i="16"/>
  <c r="F126" i="16"/>
  <c r="O125" i="16"/>
  <c r="L125" i="16"/>
  <c r="I125" i="16"/>
  <c r="F125" i="16"/>
  <c r="O124" i="16"/>
  <c r="L124" i="16"/>
  <c r="I124" i="16"/>
  <c r="F124" i="16"/>
  <c r="O123" i="16"/>
  <c r="L123" i="16"/>
  <c r="L122" i="16" s="1"/>
  <c r="I123" i="16"/>
  <c r="F123" i="16"/>
  <c r="N122" i="16"/>
  <c r="M122" i="16"/>
  <c r="K122" i="16"/>
  <c r="J122" i="16"/>
  <c r="H122" i="16"/>
  <c r="G122" i="16"/>
  <c r="E122" i="16"/>
  <c r="D122" i="16"/>
  <c r="O121" i="16"/>
  <c r="L121" i="16"/>
  <c r="I121" i="16"/>
  <c r="F121" i="16"/>
  <c r="O120" i="16"/>
  <c r="L120" i="16"/>
  <c r="I120" i="16"/>
  <c r="F120" i="16"/>
  <c r="O119" i="16"/>
  <c r="L119" i="16"/>
  <c r="I119" i="16"/>
  <c r="F119" i="16"/>
  <c r="O118" i="16"/>
  <c r="L118" i="16"/>
  <c r="I118" i="16"/>
  <c r="F118" i="16"/>
  <c r="C118" i="16" s="1"/>
  <c r="O117" i="16"/>
  <c r="L117" i="16"/>
  <c r="I117" i="16"/>
  <c r="F117" i="16"/>
  <c r="C117" i="16" s="1"/>
  <c r="N116" i="16"/>
  <c r="M116" i="16"/>
  <c r="K116" i="16"/>
  <c r="J116" i="16"/>
  <c r="H116" i="16"/>
  <c r="G116" i="16"/>
  <c r="E116" i="16"/>
  <c r="D116" i="16"/>
  <c r="O115" i="16"/>
  <c r="L115" i="16"/>
  <c r="I115" i="16"/>
  <c r="F115" i="16"/>
  <c r="C115" i="16" s="1"/>
  <c r="O114" i="16"/>
  <c r="L114" i="16"/>
  <c r="I114" i="16"/>
  <c r="F114" i="16"/>
  <c r="O113" i="16"/>
  <c r="L113" i="16"/>
  <c r="I113" i="16"/>
  <c r="I112" i="16" s="1"/>
  <c r="F113" i="16"/>
  <c r="F112" i="16" s="1"/>
  <c r="N112" i="16"/>
  <c r="M112" i="16"/>
  <c r="K112" i="16"/>
  <c r="J112" i="16"/>
  <c r="H112" i="16"/>
  <c r="G112" i="16"/>
  <c r="E112" i="16"/>
  <c r="D112" i="16"/>
  <c r="O111" i="16"/>
  <c r="L111" i="16"/>
  <c r="I111" i="16"/>
  <c r="F111" i="16"/>
  <c r="O110" i="16"/>
  <c r="L110" i="16"/>
  <c r="I110" i="16"/>
  <c r="F110" i="16"/>
  <c r="O109" i="16"/>
  <c r="L109" i="16"/>
  <c r="I109" i="16"/>
  <c r="F109" i="16"/>
  <c r="O108" i="16"/>
  <c r="L108" i="16"/>
  <c r="I108" i="16"/>
  <c r="F108" i="16"/>
  <c r="O107" i="16"/>
  <c r="L107" i="16"/>
  <c r="I107" i="16"/>
  <c r="F107" i="16"/>
  <c r="O106" i="16"/>
  <c r="L106" i="16"/>
  <c r="I106" i="16"/>
  <c r="F106" i="16"/>
  <c r="O105" i="16"/>
  <c r="L105" i="16"/>
  <c r="I105" i="16"/>
  <c r="F105" i="16"/>
  <c r="O104" i="16"/>
  <c r="L104" i="16"/>
  <c r="I104" i="16"/>
  <c r="I103" i="16" s="1"/>
  <c r="F104" i="16"/>
  <c r="N103" i="16"/>
  <c r="M103" i="16"/>
  <c r="K103" i="16"/>
  <c r="J103" i="16"/>
  <c r="H103" i="16"/>
  <c r="G103" i="16"/>
  <c r="E103" i="16"/>
  <c r="D103" i="16"/>
  <c r="O102" i="16"/>
  <c r="L102" i="16"/>
  <c r="I102" i="16"/>
  <c r="F102" i="16"/>
  <c r="O101" i="16"/>
  <c r="L101" i="16"/>
  <c r="I101" i="16"/>
  <c r="F101" i="16"/>
  <c r="O100" i="16"/>
  <c r="L100" i="16"/>
  <c r="I100" i="16"/>
  <c r="F100" i="16"/>
  <c r="O99" i="16"/>
  <c r="L99" i="16"/>
  <c r="I99" i="16"/>
  <c r="F99" i="16"/>
  <c r="O98" i="16"/>
  <c r="L98" i="16"/>
  <c r="I98" i="16"/>
  <c r="F98" i="16"/>
  <c r="O97" i="16"/>
  <c r="L97" i="16"/>
  <c r="I97" i="16"/>
  <c r="F97" i="16"/>
  <c r="O96" i="16"/>
  <c r="L96" i="16"/>
  <c r="I96" i="16"/>
  <c r="F96" i="16"/>
  <c r="N95" i="16"/>
  <c r="M95" i="16"/>
  <c r="K95" i="16"/>
  <c r="J95" i="16"/>
  <c r="H95" i="16"/>
  <c r="G95" i="16"/>
  <c r="E95" i="16"/>
  <c r="D95" i="16"/>
  <c r="O94" i="16"/>
  <c r="L94" i="16"/>
  <c r="I94" i="16"/>
  <c r="F94" i="16"/>
  <c r="O93" i="16"/>
  <c r="L93" i="16"/>
  <c r="I93" i="16"/>
  <c r="F93" i="16"/>
  <c r="O92" i="16"/>
  <c r="L92" i="16"/>
  <c r="I92" i="16"/>
  <c r="F92" i="16"/>
  <c r="O91" i="16"/>
  <c r="L91" i="16"/>
  <c r="I91" i="16"/>
  <c r="F91" i="16"/>
  <c r="O90" i="16"/>
  <c r="O89" i="16" s="1"/>
  <c r="L90" i="16"/>
  <c r="I90" i="16"/>
  <c r="I89" i="16" s="1"/>
  <c r="F90" i="16"/>
  <c r="N89" i="16"/>
  <c r="M89" i="16"/>
  <c r="K89" i="16"/>
  <c r="J89" i="16"/>
  <c r="H89" i="16"/>
  <c r="G89" i="16"/>
  <c r="E89" i="16"/>
  <c r="D89" i="16"/>
  <c r="O88" i="16"/>
  <c r="L88" i="16"/>
  <c r="I88" i="16"/>
  <c r="F88" i="16"/>
  <c r="O87" i="16"/>
  <c r="L87" i="16"/>
  <c r="I87" i="16"/>
  <c r="F87" i="16"/>
  <c r="O86" i="16"/>
  <c r="L86" i="16"/>
  <c r="I86" i="16"/>
  <c r="F86" i="16"/>
  <c r="O85" i="16"/>
  <c r="L85" i="16"/>
  <c r="I85" i="16"/>
  <c r="F85" i="16"/>
  <c r="F84" i="16" s="1"/>
  <c r="N84" i="16"/>
  <c r="M84" i="16"/>
  <c r="K84" i="16"/>
  <c r="J84" i="16"/>
  <c r="H84" i="16"/>
  <c r="G84" i="16"/>
  <c r="E84" i="16"/>
  <c r="E83" i="16" s="1"/>
  <c r="D84" i="16"/>
  <c r="O82" i="16"/>
  <c r="L82" i="16"/>
  <c r="I82" i="16"/>
  <c r="F82" i="16"/>
  <c r="O81" i="16"/>
  <c r="L81" i="16"/>
  <c r="L80" i="16" s="1"/>
  <c r="I81" i="16"/>
  <c r="I80" i="16" s="1"/>
  <c r="F81" i="16"/>
  <c r="N80" i="16"/>
  <c r="M80" i="16"/>
  <c r="K80" i="16"/>
  <c r="J80" i="16"/>
  <c r="H80" i="16"/>
  <c r="G80" i="16"/>
  <c r="E80" i="16"/>
  <c r="D80" i="16"/>
  <c r="O79" i="16"/>
  <c r="L79" i="16"/>
  <c r="I79" i="16"/>
  <c r="F79" i="16"/>
  <c r="O78" i="16"/>
  <c r="L78" i="16"/>
  <c r="L77" i="16" s="1"/>
  <c r="L76" i="16" s="1"/>
  <c r="I78" i="16"/>
  <c r="I77" i="16" s="1"/>
  <c r="F78" i="16"/>
  <c r="N77" i="16"/>
  <c r="N76" i="16" s="1"/>
  <c r="M77" i="16"/>
  <c r="M76" i="16" s="1"/>
  <c r="K77" i="16"/>
  <c r="J77" i="16"/>
  <c r="H77" i="16"/>
  <c r="H76" i="16" s="1"/>
  <c r="G77" i="16"/>
  <c r="E77" i="16"/>
  <c r="E76" i="16" s="1"/>
  <c r="D77" i="16"/>
  <c r="D76" i="16" s="1"/>
  <c r="J76" i="16"/>
  <c r="O74" i="16"/>
  <c r="L74" i="16"/>
  <c r="I74" i="16"/>
  <c r="F74" i="16"/>
  <c r="O73" i="16"/>
  <c r="L73" i="16"/>
  <c r="I73" i="16"/>
  <c r="F73" i="16"/>
  <c r="O72" i="16"/>
  <c r="L72" i="16"/>
  <c r="I72" i="16"/>
  <c r="F72" i="16"/>
  <c r="O71" i="16"/>
  <c r="L71" i="16"/>
  <c r="I71" i="16"/>
  <c r="F71" i="16"/>
  <c r="O70" i="16"/>
  <c r="O69" i="16" s="1"/>
  <c r="L70" i="16"/>
  <c r="I70" i="16"/>
  <c r="F70" i="16"/>
  <c r="N69" i="16"/>
  <c r="N67" i="16" s="1"/>
  <c r="M69" i="16"/>
  <c r="M67" i="16" s="1"/>
  <c r="K69" i="16"/>
  <c r="J69" i="16"/>
  <c r="J67" i="16" s="1"/>
  <c r="H69" i="16"/>
  <c r="H67" i="16" s="1"/>
  <c r="G69" i="16"/>
  <c r="G67" i="16" s="1"/>
  <c r="E69" i="16"/>
  <c r="E67" i="16" s="1"/>
  <c r="D69" i="16"/>
  <c r="D67" i="16" s="1"/>
  <c r="O68" i="16"/>
  <c r="L68" i="16"/>
  <c r="I68" i="16"/>
  <c r="F68" i="16"/>
  <c r="K67" i="16"/>
  <c r="O66" i="16"/>
  <c r="L66" i="16"/>
  <c r="I66" i="16"/>
  <c r="F66" i="16"/>
  <c r="O65" i="16"/>
  <c r="L65" i="16"/>
  <c r="H65" i="16"/>
  <c r="I65" i="16" s="1"/>
  <c r="F65" i="16"/>
  <c r="O64" i="16"/>
  <c r="L64" i="16"/>
  <c r="I64" i="16"/>
  <c r="F64" i="16"/>
  <c r="O63" i="16"/>
  <c r="L63" i="16"/>
  <c r="I63" i="16"/>
  <c r="F63" i="16"/>
  <c r="O62" i="16"/>
  <c r="L62" i="16"/>
  <c r="I62" i="16"/>
  <c r="F62" i="16"/>
  <c r="O61" i="16"/>
  <c r="L61" i="16"/>
  <c r="I61" i="16"/>
  <c r="F61" i="16"/>
  <c r="O60" i="16"/>
  <c r="L60" i="16"/>
  <c r="I60" i="16"/>
  <c r="F60" i="16"/>
  <c r="O59" i="16"/>
  <c r="L59" i="16"/>
  <c r="I59" i="16"/>
  <c r="F59" i="16"/>
  <c r="N58" i="16"/>
  <c r="M58" i="16"/>
  <c r="K58" i="16"/>
  <c r="J58" i="16"/>
  <c r="H58" i="16"/>
  <c r="G58" i="16"/>
  <c r="E58" i="16"/>
  <c r="D58" i="16"/>
  <c r="O57" i="16"/>
  <c r="L57" i="16"/>
  <c r="H57" i="16"/>
  <c r="I57" i="16" s="1"/>
  <c r="F57" i="16"/>
  <c r="O56" i="16"/>
  <c r="O55" i="16" s="1"/>
  <c r="L56" i="16"/>
  <c r="I56" i="16"/>
  <c r="F56" i="16"/>
  <c r="N55" i="16"/>
  <c r="N54" i="16" s="1"/>
  <c r="M55" i="16"/>
  <c r="M54" i="16" s="1"/>
  <c r="K55" i="16"/>
  <c r="K54" i="16" s="1"/>
  <c r="K53" i="16" s="1"/>
  <c r="J55" i="16"/>
  <c r="H55" i="16"/>
  <c r="H54" i="16" s="1"/>
  <c r="G55" i="16"/>
  <c r="G54" i="16" s="1"/>
  <c r="F55" i="16"/>
  <c r="E55" i="16"/>
  <c r="D55" i="16"/>
  <c r="D54" i="16" s="1"/>
  <c r="O47" i="16"/>
  <c r="C47" i="16" s="1"/>
  <c r="O46" i="16"/>
  <c r="C46" i="16" s="1"/>
  <c r="N45" i="16"/>
  <c r="M45" i="16"/>
  <c r="L44" i="16"/>
  <c r="I44" i="16"/>
  <c r="I43" i="16" s="1"/>
  <c r="F44" i="16"/>
  <c r="C44" i="16" s="1"/>
  <c r="L43" i="16"/>
  <c r="K43" i="16"/>
  <c r="J43" i="16"/>
  <c r="H43" i="16"/>
  <c r="G43" i="16"/>
  <c r="E43" i="16"/>
  <c r="D43" i="16"/>
  <c r="F42" i="16"/>
  <c r="C42" i="16" s="1"/>
  <c r="E41" i="16"/>
  <c r="D41" i="16"/>
  <c r="L40" i="16"/>
  <c r="C40" i="16" s="1"/>
  <c r="L39" i="16"/>
  <c r="C39" i="16" s="1"/>
  <c r="L38" i="16"/>
  <c r="C38" i="16" s="1"/>
  <c r="L37" i="16"/>
  <c r="C37" i="16" s="1"/>
  <c r="K36" i="16"/>
  <c r="J36" i="16"/>
  <c r="L35" i="16"/>
  <c r="C35" i="16" s="1"/>
  <c r="L34" i="16"/>
  <c r="K33" i="16"/>
  <c r="J33" i="16"/>
  <c r="L32" i="16"/>
  <c r="C32" i="16" s="1"/>
  <c r="K31" i="16"/>
  <c r="J31" i="16"/>
  <c r="L30" i="16"/>
  <c r="C30" i="16" s="1"/>
  <c r="L29" i="16"/>
  <c r="C29" i="16" s="1"/>
  <c r="L28" i="16"/>
  <c r="C28" i="16" s="1"/>
  <c r="K27" i="16"/>
  <c r="J27" i="16"/>
  <c r="F25" i="16"/>
  <c r="C25" i="16" s="1"/>
  <c r="I24" i="16"/>
  <c r="F24" i="16"/>
  <c r="O23" i="16"/>
  <c r="L23" i="16"/>
  <c r="I23" i="16"/>
  <c r="F23" i="16"/>
  <c r="O22" i="16"/>
  <c r="L22" i="16"/>
  <c r="L21" i="16" s="1"/>
  <c r="L289" i="16" s="1"/>
  <c r="I22" i="16"/>
  <c r="I21" i="16" s="1"/>
  <c r="F22" i="16"/>
  <c r="O21" i="16"/>
  <c r="N21" i="16"/>
  <c r="N289" i="16" s="1"/>
  <c r="N288" i="16" s="1"/>
  <c r="M21" i="16"/>
  <c r="M289" i="16" s="1"/>
  <c r="M288" i="16" s="1"/>
  <c r="K21" i="16"/>
  <c r="J21" i="16"/>
  <c r="J289" i="16" s="1"/>
  <c r="H21" i="16"/>
  <c r="H289" i="16" s="1"/>
  <c r="G21" i="16"/>
  <c r="F21" i="16"/>
  <c r="E21" i="16"/>
  <c r="E289" i="16" s="1"/>
  <c r="E288" i="16" s="1"/>
  <c r="D21" i="16"/>
  <c r="D289" i="16" s="1"/>
  <c r="L33" i="16" l="1"/>
  <c r="C33" i="16" s="1"/>
  <c r="H130" i="16"/>
  <c r="C203" i="16"/>
  <c r="G270" i="16"/>
  <c r="G269" i="16" s="1"/>
  <c r="H174" i="16"/>
  <c r="H173" i="16" s="1"/>
  <c r="C99" i="16"/>
  <c r="I131" i="16"/>
  <c r="G53" i="16"/>
  <c r="M53" i="16"/>
  <c r="E187" i="16"/>
  <c r="O187" i="16"/>
  <c r="C193" i="16"/>
  <c r="C207" i="16"/>
  <c r="C211" i="16"/>
  <c r="C219" i="16"/>
  <c r="C222" i="16"/>
  <c r="D288" i="16"/>
  <c r="C68" i="16"/>
  <c r="C119" i="16"/>
  <c r="N130" i="16"/>
  <c r="C159" i="16"/>
  <c r="C171" i="16"/>
  <c r="M173" i="16"/>
  <c r="C255" i="16"/>
  <c r="C267" i="16"/>
  <c r="J288" i="16"/>
  <c r="C21" i="16"/>
  <c r="F43" i="16"/>
  <c r="C43" i="16" s="1"/>
  <c r="O45" i="16"/>
  <c r="C45" i="16" s="1"/>
  <c r="C91" i="16"/>
  <c r="C94" i="16"/>
  <c r="C97" i="16"/>
  <c r="D130" i="16"/>
  <c r="H20" i="16"/>
  <c r="F41" i="16"/>
  <c r="C41" i="16" s="1"/>
  <c r="M20" i="16"/>
  <c r="C59" i="16"/>
  <c r="C60" i="16"/>
  <c r="C127" i="16"/>
  <c r="C139" i="16"/>
  <c r="C163" i="16"/>
  <c r="C167" i="16"/>
  <c r="G187" i="16"/>
  <c r="L196" i="16"/>
  <c r="C210" i="16"/>
  <c r="G231" i="16"/>
  <c r="J231" i="16"/>
  <c r="C254" i="16"/>
  <c r="L264" i="16"/>
  <c r="K269" i="16"/>
  <c r="C279" i="16"/>
  <c r="C280" i="16"/>
  <c r="C295" i="16"/>
  <c r="C296" i="16"/>
  <c r="C297" i="16"/>
  <c r="L27" i="16"/>
  <c r="C27" i="16" s="1"/>
  <c r="C34" i="16"/>
  <c r="L69" i="16"/>
  <c r="L67" i="16" s="1"/>
  <c r="C79" i="16"/>
  <c r="O95" i="16"/>
  <c r="C123" i="16"/>
  <c r="C124" i="16"/>
  <c r="C215" i="16"/>
  <c r="D204" i="16"/>
  <c r="C243" i="16"/>
  <c r="C245" i="16"/>
  <c r="C247" i="16"/>
  <c r="H259" i="16"/>
  <c r="M270" i="16"/>
  <c r="M269" i="16" s="1"/>
  <c r="C291" i="16"/>
  <c r="C65" i="16"/>
  <c r="K76" i="16"/>
  <c r="K83" i="16"/>
  <c r="C107" i="16"/>
  <c r="L136" i="16"/>
  <c r="C143" i="16"/>
  <c r="C155" i="16"/>
  <c r="C183" i="16"/>
  <c r="C199" i="16"/>
  <c r="I238" i="16"/>
  <c r="D259" i="16"/>
  <c r="O272" i="16"/>
  <c r="L276" i="16"/>
  <c r="L270" i="16" s="1"/>
  <c r="L269" i="16" s="1"/>
  <c r="L290" i="16"/>
  <c r="D20" i="16"/>
  <c r="C24" i="16"/>
  <c r="C61" i="16"/>
  <c r="G76" i="16"/>
  <c r="C87" i="16"/>
  <c r="C135" i="16"/>
  <c r="E174" i="16"/>
  <c r="E173" i="16" s="1"/>
  <c r="L238" i="16"/>
  <c r="C263" i="16"/>
  <c r="C275" i="16"/>
  <c r="H270" i="16"/>
  <c r="H269" i="16" s="1"/>
  <c r="C285" i="16"/>
  <c r="G230" i="16"/>
  <c r="K187" i="16"/>
  <c r="L187" i="16"/>
  <c r="E20" i="16"/>
  <c r="O103" i="16"/>
  <c r="C111" i="16"/>
  <c r="L112" i="16"/>
  <c r="J130" i="16"/>
  <c r="C132" i="16"/>
  <c r="C133" i="16"/>
  <c r="O131" i="16"/>
  <c r="M130" i="16"/>
  <c r="C140" i="16"/>
  <c r="O141" i="16"/>
  <c r="I144" i="16"/>
  <c r="C149" i="16"/>
  <c r="C150" i="16"/>
  <c r="O151" i="16"/>
  <c r="C162" i="16"/>
  <c r="L166" i="16"/>
  <c r="L165" i="16" s="1"/>
  <c r="C172" i="16"/>
  <c r="N174" i="16"/>
  <c r="N173" i="16" s="1"/>
  <c r="L179" i="16"/>
  <c r="L174" i="16" s="1"/>
  <c r="L173" i="16" s="1"/>
  <c r="C190" i="16"/>
  <c r="M204" i="16"/>
  <c r="M195" i="16" s="1"/>
  <c r="I205" i="16"/>
  <c r="C214" i="16"/>
  <c r="C225" i="16"/>
  <c r="C226" i="16"/>
  <c r="G204" i="16"/>
  <c r="G195" i="16" s="1"/>
  <c r="G194" i="16" s="1"/>
  <c r="K204" i="16"/>
  <c r="K195" i="16" s="1"/>
  <c r="C229" i="16"/>
  <c r="M231" i="16"/>
  <c r="M230" i="16" s="1"/>
  <c r="M194" i="16" s="1"/>
  <c r="I252" i="16"/>
  <c r="C256" i="16"/>
  <c r="C258" i="16"/>
  <c r="O260" i="16"/>
  <c r="L260" i="16"/>
  <c r="L259" i="16" s="1"/>
  <c r="C273" i="16"/>
  <c r="C274" i="16"/>
  <c r="I76" i="16"/>
  <c r="J83" i="16"/>
  <c r="J75" i="16" s="1"/>
  <c r="E195" i="16"/>
  <c r="I290" i="16"/>
  <c r="F289" i="16"/>
  <c r="C22" i="16"/>
  <c r="C23" i="16"/>
  <c r="J26" i="16"/>
  <c r="J20" i="16" s="1"/>
  <c r="D53" i="16"/>
  <c r="H53" i="16"/>
  <c r="L55" i="16"/>
  <c r="F58" i="16"/>
  <c r="F54" i="16" s="1"/>
  <c r="I58" i="16"/>
  <c r="C62" i="16"/>
  <c r="C63" i="16"/>
  <c r="C64" i="16"/>
  <c r="C70" i="16"/>
  <c r="C71" i="16"/>
  <c r="C72" i="16"/>
  <c r="C86" i="16"/>
  <c r="C102" i="16"/>
  <c r="K26" i="16"/>
  <c r="L36" i="16"/>
  <c r="C36" i="16" s="1"/>
  <c r="E54" i="16"/>
  <c r="E53" i="16" s="1"/>
  <c r="J54" i="16"/>
  <c r="C56" i="16"/>
  <c r="C57" i="16"/>
  <c r="F69" i="16"/>
  <c r="F67" i="16" s="1"/>
  <c r="I69" i="16"/>
  <c r="I67" i="16" s="1"/>
  <c r="C73" i="16"/>
  <c r="C74" i="16"/>
  <c r="C78" i="16"/>
  <c r="O80" i="16"/>
  <c r="I84" i="16"/>
  <c r="D83" i="16"/>
  <c r="D75" i="16" s="1"/>
  <c r="L89" i="16"/>
  <c r="C109" i="16"/>
  <c r="C110" i="16"/>
  <c r="K130" i="16"/>
  <c r="K75" i="16" s="1"/>
  <c r="C158" i="16"/>
  <c r="D173" i="16"/>
  <c r="D195" i="16"/>
  <c r="H195" i="16"/>
  <c r="C200" i="16"/>
  <c r="C202" i="16"/>
  <c r="C213" i="16"/>
  <c r="C228" i="16"/>
  <c r="E231" i="16"/>
  <c r="C250" i="16"/>
  <c r="E259" i="16"/>
  <c r="C262" i="16"/>
  <c r="O276" i="16"/>
  <c r="C276" i="16" s="1"/>
  <c r="O160" i="16"/>
  <c r="L288" i="16"/>
  <c r="I55" i="16"/>
  <c r="O58" i="16"/>
  <c r="L58" i="16"/>
  <c r="C66" i="16"/>
  <c r="C82" i="16"/>
  <c r="G83" i="16"/>
  <c r="C114" i="16"/>
  <c r="L116" i="16"/>
  <c r="C126" i="16"/>
  <c r="L131" i="16"/>
  <c r="C138" i="16"/>
  <c r="L151" i="16"/>
  <c r="C156" i="16"/>
  <c r="C164" i="16"/>
  <c r="C170" i="16"/>
  <c r="O179" i="16"/>
  <c r="O174" i="16" s="1"/>
  <c r="O173" i="16" s="1"/>
  <c r="C186" i="16"/>
  <c r="J187" i="16"/>
  <c r="N187" i="16"/>
  <c r="F192" i="16"/>
  <c r="C201" i="16"/>
  <c r="C212" i="16"/>
  <c r="C218" i="16"/>
  <c r="C224" i="16"/>
  <c r="I227" i="16"/>
  <c r="C227" i="16" s="1"/>
  <c r="C235" i="16"/>
  <c r="C241" i="16"/>
  <c r="C248" i="16"/>
  <c r="O252" i="16"/>
  <c r="O251" i="16" s="1"/>
  <c r="L252" i="16"/>
  <c r="L251" i="16" s="1"/>
  <c r="I260" i="16"/>
  <c r="I259" i="16" s="1"/>
  <c r="C265" i="16"/>
  <c r="C278" i="16"/>
  <c r="C283" i="16"/>
  <c r="C292" i="16"/>
  <c r="C294" i="16"/>
  <c r="I289" i="16"/>
  <c r="I288" i="16" s="1"/>
  <c r="I20" i="16"/>
  <c r="N53" i="16"/>
  <c r="O54" i="16"/>
  <c r="L54" i="16"/>
  <c r="L53" i="16" s="1"/>
  <c r="K289" i="16"/>
  <c r="K288" i="16" s="1"/>
  <c r="K20" i="16"/>
  <c r="G289" i="16"/>
  <c r="G288" i="16" s="1"/>
  <c r="G20" i="16"/>
  <c r="J53" i="16"/>
  <c r="O289" i="16"/>
  <c r="O20" i="16"/>
  <c r="O67" i="16"/>
  <c r="C98" i="16"/>
  <c r="F95" i="16"/>
  <c r="F191" i="16"/>
  <c r="C191" i="16" s="1"/>
  <c r="C192" i="16"/>
  <c r="C298" i="16"/>
  <c r="H288" i="16"/>
  <c r="L31" i="16"/>
  <c r="C55" i="16"/>
  <c r="C69" i="16"/>
  <c r="M83" i="16"/>
  <c r="L84" i="16"/>
  <c r="C88" i="16"/>
  <c r="C90" i="16"/>
  <c r="F89" i="16"/>
  <c r="I95" i="16"/>
  <c r="C101" i="16"/>
  <c r="L103" i="16"/>
  <c r="C108" i="16"/>
  <c r="O112" i="16"/>
  <c r="C112" i="16" s="1"/>
  <c r="F116" i="16"/>
  <c r="I116" i="16"/>
  <c r="C121" i="16"/>
  <c r="G130" i="16"/>
  <c r="G75" i="16" s="1"/>
  <c r="O136" i="16"/>
  <c r="C142" i="16"/>
  <c r="F141" i="16"/>
  <c r="L144" i="16"/>
  <c r="L130" i="16" s="1"/>
  <c r="C148" i="16"/>
  <c r="O165" i="16"/>
  <c r="K174" i="16"/>
  <c r="K173" i="16" s="1"/>
  <c r="C177" i="16"/>
  <c r="C178" i="16"/>
  <c r="F175" i="16"/>
  <c r="I196" i="16"/>
  <c r="C197" i="16"/>
  <c r="C266" i="16"/>
  <c r="F264" i="16"/>
  <c r="F259" i="16" s="1"/>
  <c r="F20" i="16"/>
  <c r="N20" i="16"/>
  <c r="F77" i="16"/>
  <c r="N83" i="16"/>
  <c r="N75" i="16" s="1"/>
  <c r="O84" i="16"/>
  <c r="C93" i="16"/>
  <c r="L95" i="16"/>
  <c r="C100" i="16"/>
  <c r="C113" i="16"/>
  <c r="C120" i="16"/>
  <c r="O122" i="16"/>
  <c r="C128" i="16"/>
  <c r="E130" i="16"/>
  <c r="E75" i="16" s="1"/>
  <c r="C137" i="16"/>
  <c r="O144" i="16"/>
  <c r="C153" i="16"/>
  <c r="C154" i="16"/>
  <c r="F151" i="16"/>
  <c r="C160" i="16"/>
  <c r="C161" i="16"/>
  <c r="C169" i="16"/>
  <c r="G174" i="16"/>
  <c r="G173" i="16" s="1"/>
  <c r="I174" i="16"/>
  <c r="F270" i="16"/>
  <c r="C272" i="16"/>
  <c r="C134" i="16"/>
  <c r="F131" i="16"/>
  <c r="O77" i="16"/>
  <c r="F80" i="16"/>
  <c r="C80" i="16" s="1"/>
  <c r="C81" i="16"/>
  <c r="C85" i="16"/>
  <c r="H83" i="16"/>
  <c r="H75" i="16" s="1"/>
  <c r="C92" i="16"/>
  <c r="C105" i="16"/>
  <c r="C106" i="16"/>
  <c r="F103" i="16"/>
  <c r="O116" i="16"/>
  <c r="C125" i="16"/>
  <c r="C129" i="16"/>
  <c r="C145" i="16"/>
  <c r="I151" i="16"/>
  <c r="I130" i="16" s="1"/>
  <c r="C157" i="16"/>
  <c r="C168" i="16"/>
  <c r="C181" i="16"/>
  <c r="C182" i="16"/>
  <c r="F179" i="16"/>
  <c r="C179" i="16" s="1"/>
  <c r="C242" i="16"/>
  <c r="F238" i="16"/>
  <c r="C96" i="16"/>
  <c r="C104" i="16"/>
  <c r="I122" i="16"/>
  <c r="C152" i="16"/>
  <c r="I166" i="16"/>
  <c r="I165" i="16" s="1"/>
  <c r="C176" i="16"/>
  <c r="C180" i="16"/>
  <c r="F196" i="16"/>
  <c r="C198" i="16"/>
  <c r="L205" i="16"/>
  <c r="C208" i="16"/>
  <c r="L216" i="16"/>
  <c r="C220" i="16"/>
  <c r="H231" i="16"/>
  <c r="H230" i="16" s="1"/>
  <c r="H194" i="16" s="1"/>
  <c r="N259" i="16"/>
  <c r="N230" i="16" s="1"/>
  <c r="C268" i="16"/>
  <c r="O270" i="16"/>
  <c r="O269" i="16" s="1"/>
  <c r="I270" i="16"/>
  <c r="I269" i="16" s="1"/>
  <c r="C282" i="16"/>
  <c r="F281" i="16"/>
  <c r="C281" i="16" s="1"/>
  <c r="F122" i="16"/>
  <c r="F166" i="16"/>
  <c r="I184" i="16"/>
  <c r="C184" i="16" s="1"/>
  <c r="C185" i="16"/>
  <c r="I188" i="16"/>
  <c r="I187" i="16" s="1"/>
  <c r="C189" i="16"/>
  <c r="N195" i="16"/>
  <c r="O196" i="16"/>
  <c r="C206" i="16"/>
  <c r="F205" i="16"/>
  <c r="O205" i="16"/>
  <c r="C217" i="16"/>
  <c r="O216" i="16"/>
  <c r="K230" i="16"/>
  <c r="C237" i="16"/>
  <c r="D231" i="16"/>
  <c r="D230" i="16" s="1"/>
  <c r="D194" i="16" s="1"/>
  <c r="C244" i="16"/>
  <c r="C253" i="16"/>
  <c r="J259" i="16"/>
  <c r="J230" i="16" s="1"/>
  <c r="J194" i="16" s="1"/>
  <c r="C261" i="16"/>
  <c r="C277" i="16"/>
  <c r="O290" i="16"/>
  <c r="C209" i="16"/>
  <c r="I216" i="16"/>
  <c r="I204" i="16" s="1"/>
  <c r="C221" i="16"/>
  <c r="C232" i="16"/>
  <c r="L231" i="16"/>
  <c r="C234" i="16"/>
  <c r="F233" i="16"/>
  <c r="O238" i="16"/>
  <c r="O231" i="16" s="1"/>
  <c r="C249" i="16"/>
  <c r="F251" i="16"/>
  <c r="I251" i="16"/>
  <c r="C257" i="16"/>
  <c r="C260" i="16"/>
  <c r="O264" i="16"/>
  <c r="C293" i="16"/>
  <c r="C236" i="16"/>
  <c r="I246" i="16"/>
  <c r="I231" i="16" s="1"/>
  <c r="C284" i="16"/>
  <c r="F246" i="16"/>
  <c r="F290" i="16"/>
  <c r="I236" i="15"/>
  <c r="H236" i="15"/>
  <c r="I235" i="15"/>
  <c r="H235" i="15"/>
  <c r="I234" i="15"/>
  <c r="H234" i="15"/>
  <c r="I233" i="15"/>
  <c r="I232" i="15" s="1"/>
  <c r="H233" i="15"/>
  <c r="G232" i="15"/>
  <c r="F232" i="15"/>
  <c r="E232" i="15"/>
  <c r="D232" i="15"/>
  <c r="I231" i="15"/>
  <c r="H231" i="15"/>
  <c r="H229" i="15" s="1"/>
  <c r="I230" i="15"/>
  <c r="H230" i="15"/>
  <c r="G229" i="15"/>
  <c r="F229" i="15"/>
  <c r="E229" i="15"/>
  <c r="E225" i="15" s="1"/>
  <c r="D229" i="15"/>
  <c r="I228" i="15"/>
  <c r="H228" i="15"/>
  <c r="I227" i="15"/>
  <c r="H227" i="15"/>
  <c r="I226" i="15"/>
  <c r="H226" i="15"/>
  <c r="G225" i="15"/>
  <c r="D225" i="15"/>
  <c r="I224" i="15"/>
  <c r="I223" i="15" s="1"/>
  <c r="H224" i="15"/>
  <c r="H223" i="15" s="1"/>
  <c r="G223" i="15"/>
  <c r="F223" i="15"/>
  <c r="E223" i="15"/>
  <c r="D223" i="15"/>
  <c r="I222" i="15"/>
  <c r="H222" i="15"/>
  <c r="I221" i="15"/>
  <c r="H221" i="15"/>
  <c r="I220" i="15"/>
  <c r="H220" i="15"/>
  <c r="I219" i="15"/>
  <c r="H219" i="15"/>
  <c r="I218" i="15"/>
  <c r="G218" i="15"/>
  <c r="F218" i="15"/>
  <c r="E218" i="15"/>
  <c r="D218" i="15"/>
  <c r="I217" i="15"/>
  <c r="H217" i="15"/>
  <c r="I216" i="15"/>
  <c r="H216" i="15"/>
  <c r="I215" i="15"/>
  <c r="H215" i="15"/>
  <c r="I214" i="15"/>
  <c r="H214" i="15"/>
  <c r="I213" i="15"/>
  <c r="I212" i="15" s="1"/>
  <c r="H213" i="15"/>
  <c r="G212" i="15"/>
  <c r="F212" i="15"/>
  <c r="E212" i="15"/>
  <c r="D212" i="15"/>
  <c r="I211" i="15"/>
  <c r="H211" i="15"/>
  <c r="I210" i="15"/>
  <c r="H210" i="15"/>
  <c r="I209" i="15"/>
  <c r="H209" i="15"/>
  <c r="I208" i="15"/>
  <c r="H208" i="15"/>
  <c r="I207" i="15"/>
  <c r="G207" i="15"/>
  <c r="F207" i="15"/>
  <c r="E207" i="15"/>
  <c r="D207" i="15"/>
  <c r="I206" i="15"/>
  <c r="H206" i="15"/>
  <c r="I205" i="15"/>
  <c r="H205" i="15"/>
  <c r="I204" i="15"/>
  <c r="H204" i="15"/>
  <c r="I203" i="15"/>
  <c r="H203" i="15"/>
  <c r="I202" i="15"/>
  <c r="H202" i="15"/>
  <c r="I201" i="15"/>
  <c r="H201" i="15"/>
  <c r="I200" i="15"/>
  <c r="H200" i="15"/>
  <c r="I199" i="15"/>
  <c r="H199" i="15"/>
  <c r="H198" i="15" s="1"/>
  <c r="I198" i="15"/>
  <c r="G198" i="15"/>
  <c r="F198" i="15"/>
  <c r="F197" i="15" s="1"/>
  <c r="E198" i="15"/>
  <c r="D198" i="15"/>
  <c r="G197" i="15"/>
  <c r="E197" i="15"/>
  <c r="D197" i="15"/>
  <c r="I196" i="15"/>
  <c r="H196" i="15"/>
  <c r="I195" i="15"/>
  <c r="H195" i="15"/>
  <c r="I194" i="15"/>
  <c r="H194" i="15"/>
  <c r="I193" i="15"/>
  <c r="H193" i="15"/>
  <c r="I192" i="15"/>
  <c r="H192" i="15"/>
  <c r="I191" i="15"/>
  <c r="I190" i="15" s="1"/>
  <c r="H191" i="15"/>
  <c r="H190" i="15" s="1"/>
  <c r="G190" i="15"/>
  <c r="F190" i="15"/>
  <c r="E190" i="15"/>
  <c r="D190" i="15"/>
  <c r="I189" i="15"/>
  <c r="H189" i="15"/>
  <c r="H185" i="15" s="1"/>
  <c r="H188" i="15"/>
  <c r="I187" i="15"/>
  <c r="H187" i="15"/>
  <c r="I186" i="15"/>
  <c r="I185" i="15" s="1"/>
  <c r="H186" i="15"/>
  <c r="G185" i="15"/>
  <c r="F185" i="15"/>
  <c r="E185" i="15"/>
  <c r="D185" i="15"/>
  <c r="I184" i="15"/>
  <c r="I183" i="15" s="1"/>
  <c r="H184" i="15"/>
  <c r="H183" i="15"/>
  <c r="G183" i="15"/>
  <c r="F183" i="15"/>
  <c r="E183" i="15"/>
  <c r="D183" i="15"/>
  <c r="I182" i="15"/>
  <c r="I181" i="15" s="1"/>
  <c r="H182" i="15"/>
  <c r="H181" i="15" s="1"/>
  <c r="G181" i="15"/>
  <c r="G159" i="15" s="1"/>
  <c r="F181" i="15"/>
  <c r="E181" i="15"/>
  <c r="D181" i="15"/>
  <c r="I180" i="15"/>
  <c r="I179" i="15" s="1"/>
  <c r="H180" i="15"/>
  <c r="H179" i="15"/>
  <c r="G179" i="15"/>
  <c r="F179" i="15"/>
  <c r="E179" i="15"/>
  <c r="D179" i="15"/>
  <c r="I178" i="15"/>
  <c r="H178" i="15"/>
  <c r="I177" i="15"/>
  <c r="H177" i="15"/>
  <c r="I176" i="15"/>
  <c r="H176" i="15"/>
  <c r="H175" i="15" s="1"/>
  <c r="G175" i="15"/>
  <c r="F175" i="15"/>
  <c r="E175" i="15"/>
  <c r="D175" i="15"/>
  <c r="I174" i="15"/>
  <c r="H174" i="15"/>
  <c r="I173" i="15"/>
  <c r="H173" i="15"/>
  <c r="I172" i="15"/>
  <c r="H172" i="15"/>
  <c r="I171" i="15"/>
  <c r="H171" i="15"/>
  <c r="I170" i="15"/>
  <c r="H170" i="15"/>
  <c r="H169" i="15"/>
  <c r="G169" i="15"/>
  <c r="F169" i="15"/>
  <c r="E169" i="15"/>
  <c r="D169" i="15"/>
  <c r="I168" i="15"/>
  <c r="H168" i="15"/>
  <c r="I167" i="15"/>
  <c r="H167" i="15"/>
  <c r="I166" i="15"/>
  <c r="H166" i="15"/>
  <c r="I165" i="15"/>
  <c r="H165" i="15"/>
  <c r="I164" i="15"/>
  <c r="H164" i="15"/>
  <c r="I163" i="15"/>
  <c r="I162" i="15" s="1"/>
  <c r="H163" i="15"/>
  <c r="H162" i="15" s="1"/>
  <c r="G162" i="15"/>
  <c r="F162" i="15"/>
  <c r="E162" i="15"/>
  <c r="D162" i="15"/>
  <c r="I161" i="15"/>
  <c r="I160" i="15" s="1"/>
  <c r="H161" i="15"/>
  <c r="H160" i="15" s="1"/>
  <c r="G160" i="15"/>
  <c r="F160" i="15"/>
  <c r="E160" i="15"/>
  <c r="D160" i="15"/>
  <c r="D159" i="15"/>
  <c r="I158" i="15"/>
  <c r="I157" i="15" s="1"/>
  <c r="H158" i="15"/>
  <c r="H157" i="15" s="1"/>
  <c r="G157" i="15"/>
  <c r="F157" i="15"/>
  <c r="E157" i="15"/>
  <c r="D157" i="15"/>
  <c r="I156" i="15"/>
  <c r="H156" i="15"/>
  <c r="I155" i="15"/>
  <c r="H155" i="15"/>
  <c r="H154" i="15" s="1"/>
  <c r="I154" i="15"/>
  <c r="G154" i="15"/>
  <c r="F154" i="15"/>
  <c r="E154" i="15"/>
  <c r="D154" i="15"/>
  <c r="D143" i="15" s="1"/>
  <c r="I153" i="15"/>
  <c r="H153" i="15"/>
  <c r="H152" i="15" s="1"/>
  <c r="I152" i="15"/>
  <c r="G152" i="15"/>
  <c r="F152" i="15"/>
  <c r="E152" i="15"/>
  <c r="D152" i="15"/>
  <c r="I151" i="15"/>
  <c r="I150" i="15" s="1"/>
  <c r="H151" i="15"/>
  <c r="H150" i="15"/>
  <c r="G150" i="15"/>
  <c r="F150" i="15"/>
  <c r="E150" i="15"/>
  <c r="D150" i="15"/>
  <c r="I149" i="15"/>
  <c r="H149" i="15"/>
  <c r="I148" i="15"/>
  <c r="H148" i="15"/>
  <c r="I147" i="15"/>
  <c r="H147" i="15"/>
  <c r="I146" i="15"/>
  <c r="H146" i="15"/>
  <c r="I145" i="15"/>
  <c r="I144" i="15" s="1"/>
  <c r="H145" i="15"/>
  <c r="H144" i="15"/>
  <c r="G144" i="15"/>
  <c r="F144" i="15"/>
  <c r="E144" i="15"/>
  <c r="E143" i="15" s="1"/>
  <c r="D144" i="15"/>
  <c r="G143" i="15"/>
  <c r="F143" i="15"/>
  <c r="I142" i="15"/>
  <c r="I141" i="15" s="1"/>
  <c r="H142" i="15"/>
  <c r="H141" i="15" s="1"/>
  <c r="G141" i="15"/>
  <c r="F141" i="15"/>
  <c r="E141" i="15"/>
  <c r="D141" i="15"/>
  <c r="I140" i="15"/>
  <c r="I139" i="15" s="1"/>
  <c r="H140" i="15"/>
  <c r="H139" i="15" s="1"/>
  <c r="G139" i="15"/>
  <c r="F139" i="15"/>
  <c r="E139" i="15"/>
  <c r="D139" i="15"/>
  <c r="I138" i="15"/>
  <c r="I137" i="15" s="1"/>
  <c r="H138" i="15"/>
  <c r="H137" i="15" s="1"/>
  <c r="G137" i="15"/>
  <c r="F137" i="15"/>
  <c r="E137" i="15"/>
  <c r="D137" i="15"/>
  <c r="I136" i="15"/>
  <c r="I135" i="15" s="1"/>
  <c r="I134" i="15" s="1"/>
  <c r="H136" i="15"/>
  <c r="H135" i="15" s="1"/>
  <c r="G135" i="15"/>
  <c r="G134" i="15" s="1"/>
  <c r="F135" i="15"/>
  <c r="F134" i="15" s="1"/>
  <c r="E135" i="15"/>
  <c r="D135" i="15"/>
  <c r="D134" i="15" s="1"/>
  <c r="E134" i="15"/>
  <c r="I133" i="15"/>
  <c r="H133" i="15"/>
  <c r="I132" i="15"/>
  <c r="H132" i="15"/>
  <c r="I131" i="15"/>
  <c r="H131" i="15"/>
  <c r="I130" i="15"/>
  <c r="I129" i="15" s="1"/>
  <c r="H130" i="15"/>
  <c r="G129" i="15"/>
  <c r="F129" i="15"/>
  <c r="E129" i="15"/>
  <c r="D129" i="15"/>
  <c r="I128" i="15"/>
  <c r="H128" i="15"/>
  <c r="I127" i="15"/>
  <c r="H127" i="15"/>
  <c r="I126" i="15"/>
  <c r="H126" i="15"/>
  <c r="H125" i="15" s="1"/>
  <c r="G125" i="15"/>
  <c r="F125" i="15"/>
  <c r="E125" i="15"/>
  <c r="D125" i="15"/>
  <c r="I124" i="15"/>
  <c r="H124" i="15"/>
  <c r="I123" i="15"/>
  <c r="H123" i="15"/>
  <c r="I122" i="15"/>
  <c r="I120" i="15" s="1"/>
  <c r="H122" i="15"/>
  <c r="I121" i="15"/>
  <c r="H121" i="15"/>
  <c r="H120" i="15"/>
  <c r="G120" i="15"/>
  <c r="F120" i="15"/>
  <c r="E120" i="15"/>
  <c r="D120" i="15"/>
  <c r="I119" i="15"/>
  <c r="H119" i="15"/>
  <c r="I118" i="15"/>
  <c r="H118" i="15"/>
  <c r="I117" i="15"/>
  <c r="H117" i="15"/>
  <c r="I116" i="15"/>
  <c r="I115" i="15" s="1"/>
  <c r="H116" i="15"/>
  <c r="H115" i="15" s="1"/>
  <c r="G115" i="15"/>
  <c r="F115" i="15"/>
  <c r="E115" i="15"/>
  <c r="D115" i="15"/>
  <c r="I114" i="15"/>
  <c r="H114" i="15"/>
  <c r="I113" i="15"/>
  <c r="H113" i="15"/>
  <c r="I112" i="15"/>
  <c r="H112" i="15"/>
  <c r="I111" i="15"/>
  <c r="I110" i="15" s="1"/>
  <c r="H111" i="15"/>
  <c r="H110" i="15" s="1"/>
  <c r="G110" i="15"/>
  <c r="F110" i="15"/>
  <c r="F88" i="15" s="1"/>
  <c r="E110" i="15"/>
  <c r="D110" i="15"/>
  <c r="I109" i="15"/>
  <c r="H109" i="15"/>
  <c r="I108" i="15"/>
  <c r="H108" i="15"/>
  <c r="I107" i="15"/>
  <c r="H107" i="15"/>
  <c r="H106" i="15" s="1"/>
  <c r="G106" i="15"/>
  <c r="F106" i="15"/>
  <c r="E106" i="15"/>
  <c r="D106" i="15"/>
  <c r="I105" i="15"/>
  <c r="H105" i="15"/>
  <c r="I104" i="15"/>
  <c r="H104" i="15"/>
  <c r="I103" i="15"/>
  <c r="H103" i="15"/>
  <c r="I102" i="15"/>
  <c r="H102" i="15"/>
  <c r="I101" i="15"/>
  <c r="H101" i="15"/>
  <c r="H100" i="15" s="1"/>
  <c r="I100" i="15"/>
  <c r="G100" i="15"/>
  <c r="F100" i="15"/>
  <c r="E100" i="15"/>
  <c r="D100" i="15"/>
  <c r="I99" i="15"/>
  <c r="H99" i="15"/>
  <c r="I98" i="15"/>
  <c r="H98" i="15"/>
  <c r="I97" i="15"/>
  <c r="H97" i="15"/>
  <c r="H96" i="15" s="1"/>
  <c r="I96" i="15"/>
  <c r="G96" i="15"/>
  <c r="F96" i="15"/>
  <c r="E96" i="15"/>
  <c r="D96" i="15"/>
  <c r="I95" i="15"/>
  <c r="H95" i="15"/>
  <c r="I94" i="15"/>
  <c r="H94" i="15"/>
  <c r="I93" i="15"/>
  <c r="H93" i="15"/>
  <c r="H92" i="15" s="1"/>
  <c r="I92" i="15"/>
  <c r="G92" i="15"/>
  <c r="F92" i="15"/>
  <c r="E92" i="15"/>
  <c r="D92" i="15"/>
  <c r="I91" i="15"/>
  <c r="H91" i="15"/>
  <c r="I90" i="15"/>
  <c r="I89" i="15" s="1"/>
  <c r="H90" i="15"/>
  <c r="G89" i="15"/>
  <c r="F89" i="15"/>
  <c r="E89" i="15"/>
  <c r="E88" i="15" s="1"/>
  <c r="D89" i="15"/>
  <c r="D88" i="15"/>
  <c r="I87" i="15"/>
  <c r="H87" i="15"/>
  <c r="I86" i="15"/>
  <c r="H86" i="15"/>
  <c r="I85" i="15"/>
  <c r="H85" i="15"/>
  <c r="I84" i="15"/>
  <c r="I83" i="15" s="1"/>
  <c r="H84" i="15"/>
  <c r="H83" i="15" s="1"/>
  <c r="G83" i="15"/>
  <c r="F83" i="15"/>
  <c r="E83" i="15"/>
  <c r="D83" i="15"/>
  <c r="I82" i="15"/>
  <c r="H82" i="15"/>
  <c r="I81" i="15"/>
  <c r="H81" i="15"/>
  <c r="I80" i="15"/>
  <c r="H80" i="15"/>
  <c r="G79" i="15"/>
  <c r="F79" i="15"/>
  <c r="F59" i="15" s="1"/>
  <c r="E79" i="15"/>
  <c r="D79" i="15"/>
  <c r="I78" i="15"/>
  <c r="H78" i="15"/>
  <c r="I77" i="15"/>
  <c r="H77" i="15"/>
  <c r="I76" i="15"/>
  <c r="H76" i="15"/>
  <c r="I75" i="15"/>
  <c r="H75" i="15"/>
  <c r="I74" i="15"/>
  <c r="H74" i="15"/>
  <c r="G74" i="15"/>
  <c r="F74" i="15"/>
  <c r="E74" i="15"/>
  <c r="D74" i="15"/>
  <c r="I73" i="15"/>
  <c r="H73" i="15"/>
  <c r="I72" i="15"/>
  <c r="H72" i="15"/>
  <c r="I71" i="15"/>
  <c r="H71" i="15"/>
  <c r="I70" i="15"/>
  <c r="H70" i="15"/>
  <c r="G70" i="15"/>
  <c r="F70" i="15"/>
  <c r="E70" i="15"/>
  <c r="D70" i="15"/>
  <c r="I69" i="15"/>
  <c r="H69" i="15"/>
  <c r="I68" i="15"/>
  <c r="H68" i="15"/>
  <c r="I67" i="15"/>
  <c r="H67" i="15"/>
  <c r="I66" i="15"/>
  <c r="I65" i="15" s="1"/>
  <c r="H66" i="15"/>
  <c r="H65" i="15" s="1"/>
  <c r="G65" i="15"/>
  <c r="F65" i="15"/>
  <c r="E65" i="15"/>
  <c r="D65" i="15"/>
  <c r="D59" i="15" s="1"/>
  <c r="I64" i="15"/>
  <c r="H64" i="15"/>
  <c r="I63" i="15"/>
  <c r="H63" i="15"/>
  <c r="I62" i="15"/>
  <c r="H62" i="15"/>
  <c r="I61" i="15"/>
  <c r="H61" i="15"/>
  <c r="H60" i="15" s="1"/>
  <c r="I60" i="15"/>
  <c r="G60" i="15"/>
  <c r="E60" i="15"/>
  <c r="E59" i="15" s="1"/>
  <c r="I58" i="15"/>
  <c r="H58" i="15"/>
  <c r="I57" i="15"/>
  <c r="H57" i="15"/>
  <c r="I56" i="15"/>
  <c r="H56" i="15"/>
  <c r="I55" i="15"/>
  <c r="H55" i="15"/>
  <c r="I54" i="15"/>
  <c r="H54" i="15"/>
  <c r="I53" i="15"/>
  <c r="H53" i="15"/>
  <c r="H52" i="15" s="1"/>
  <c r="G52" i="15"/>
  <c r="F52" i="15"/>
  <c r="E52" i="15"/>
  <c r="D52" i="15"/>
  <c r="I51" i="15"/>
  <c r="H51" i="15"/>
  <c r="I50" i="15"/>
  <c r="H50" i="15"/>
  <c r="I49" i="15"/>
  <c r="H49" i="15"/>
  <c r="I48" i="15"/>
  <c r="H48" i="15"/>
  <c r="I47" i="15"/>
  <c r="H47" i="15"/>
  <c r="I46" i="15"/>
  <c r="H46" i="15"/>
  <c r="I45" i="15"/>
  <c r="I44" i="15" s="1"/>
  <c r="H45" i="15"/>
  <c r="H44" i="15" s="1"/>
  <c r="G44" i="15"/>
  <c r="F44" i="15"/>
  <c r="E44" i="15"/>
  <c r="D44" i="15"/>
  <c r="I43" i="15"/>
  <c r="H43" i="15"/>
  <c r="I42" i="15"/>
  <c r="H42" i="15"/>
  <c r="I41" i="15"/>
  <c r="H41" i="15"/>
  <c r="I40" i="15"/>
  <c r="H40" i="15"/>
  <c r="I39" i="15"/>
  <c r="H39" i="15"/>
  <c r="I38" i="15"/>
  <c r="H38" i="15"/>
  <c r="I37" i="15"/>
  <c r="H37" i="15"/>
  <c r="H36" i="15" s="1"/>
  <c r="G36" i="15"/>
  <c r="F36" i="15"/>
  <c r="E36" i="15"/>
  <c r="D36" i="15"/>
  <c r="I35" i="15"/>
  <c r="H35" i="15"/>
  <c r="I34" i="15"/>
  <c r="H34" i="15"/>
  <c r="I33" i="15"/>
  <c r="H33" i="15"/>
  <c r="I32" i="15"/>
  <c r="H32" i="15"/>
  <c r="I31" i="15"/>
  <c r="I30" i="15" s="1"/>
  <c r="H31" i="15"/>
  <c r="H30" i="15" s="1"/>
  <c r="H29" i="15" s="1"/>
  <c r="G30" i="15"/>
  <c r="F30" i="15"/>
  <c r="E30" i="15"/>
  <c r="E29" i="15" s="1"/>
  <c r="D30" i="15"/>
  <c r="F29" i="15"/>
  <c r="D29" i="15"/>
  <c r="I28" i="15"/>
  <c r="H28" i="15"/>
  <c r="I27" i="15"/>
  <c r="H27" i="15"/>
  <c r="I26" i="15"/>
  <c r="H26" i="15"/>
  <c r="I25" i="15"/>
  <c r="H25" i="15"/>
  <c r="I24" i="15"/>
  <c r="H24" i="15"/>
  <c r="I23" i="15"/>
  <c r="H23" i="15"/>
  <c r="I22" i="15"/>
  <c r="H22" i="15"/>
  <c r="I21" i="15"/>
  <c r="H21" i="15"/>
  <c r="H20" i="15" s="1"/>
  <c r="G20" i="15"/>
  <c r="F20" i="15"/>
  <c r="E20" i="15"/>
  <c r="D20" i="15"/>
  <c r="I19" i="15"/>
  <c r="H19" i="15"/>
  <c r="I18" i="15"/>
  <c r="H18" i="15"/>
  <c r="I17" i="15"/>
  <c r="H17" i="15"/>
  <c r="I16" i="15"/>
  <c r="H16" i="15"/>
  <c r="I15" i="15"/>
  <c r="I13" i="15" s="1"/>
  <c r="H15" i="15"/>
  <c r="I14" i="15"/>
  <c r="H14" i="15"/>
  <c r="H13" i="15" s="1"/>
  <c r="G13" i="15"/>
  <c r="F13" i="15"/>
  <c r="E13" i="15"/>
  <c r="D13" i="15"/>
  <c r="O298" i="14"/>
  <c r="L298" i="14"/>
  <c r="I298" i="14"/>
  <c r="F298" i="14"/>
  <c r="O297" i="14"/>
  <c r="L297" i="14"/>
  <c r="I297" i="14"/>
  <c r="F297" i="14"/>
  <c r="O296" i="14"/>
  <c r="L296" i="14"/>
  <c r="I296" i="14"/>
  <c r="F296" i="14"/>
  <c r="O295" i="14"/>
  <c r="L295" i="14"/>
  <c r="I295" i="14"/>
  <c r="F295" i="14"/>
  <c r="O294" i="14"/>
  <c r="L294" i="14"/>
  <c r="I294" i="14"/>
  <c r="F294" i="14"/>
  <c r="O293" i="14"/>
  <c r="L293" i="14"/>
  <c r="I293" i="14"/>
  <c r="F293" i="14"/>
  <c r="O292" i="14"/>
  <c r="L292" i="14"/>
  <c r="I292" i="14"/>
  <c r="F292" i="14"/>
  <c r="O291" i="14"/>
  <c r="L291" i="14"/>
  <c r="L290" i="14" s="1"/>
  <c r="I291" i="14"/>
  <c r="I290" i="14" s="1"/>
  <c r="F291" i="14"/>
  <c r="N290" i="14"/>
  <c r="M290" i="14"/>
  <c r="K290" i="14"/>
  <c r="J290" i="14"/>
  <c r="H290" i="14"/>
  <c r="G290" i="14"/>
  <c r="E290" i="14"/>
  <c r="D290" i="14"/>
  <c r="O285" i="14"/>
  <c r="L285" i="14"/>
  <c r="I285" i="14"/>
  <c r="F285" i="14"/>
  <c r="O284" i="14"/>
  <c r="L284" i="14"/>
  <c r="L283" i="14" s="1"/>
  <c r="I284" i="14"/>
  <c r="F284" i="14"/>
  <c r="F283" i="14" s="1"/>
  <c r="O283" i="14"/>
  <c r="N283" i="14"/>
  <c r="M283" i="14"/>
  <c r="K283" i="14"/>
  <c r="J283" i="14"/>
  <c r="H283" i="14"/>
  <c r="G283" i="14"/>
  <c r="E283" i="14"/>
  <c r="D283" i="14"/>
  <c r="O282" i="14"/>
  <c r="L282" i="14"/>
  <c r="L281" i="14" s="1"/>
  <c r="I282" i="14"/>
  <c r="I281" i="14" s="1"/>
  <c r="F282" i="14"/>
  <c r="O281" i="14"/>
  <c r="N281" i="14"/>
  <c r="M281" i="14"/>
  <c r="K281" i="14"/>
  <c r="J281" i="14"/>
  <c r="H281" i="14"/>
  <c r="G281" i="14"/>
  <c r="E281" i="14"/>
  <c r="D281" i="14"/>
  <c r="O280" i="14"/>
  <c r="L280" i="14"/>
  <c r="I280" i="14"/>
  <c r="F280" i="14"/>
  <c r="O279" i="14"/>
  <c r="L279" i="14"/>
  <c r="I279" i="14"/>
  <c r="F279" i="14"/>
  <c r="O278" i="14"/>
  <c r="L278" i="14"/>
  <c r="I278" i="14"/>
  <c r="F278" i="14"/>
  <c r="O277" i="14"/>
  <c r="L277" i="14"/>
  <c r="L276" i="14" s="1"/>
  <c r="I277" i="14"/>
  <c r="F277" i="14"/>
  <c r="F276" i="14" s="1"/>
  <c r="N276" i="14"/>
  <c r="M276" i="14"/>
  <c r="K276" i="14"/>
  <c r="J276" i="14"/>
  <c r="H276" i="14"/>
  <c r="G276" i="14"/>
  <c r="E276" i="14"/>
  <c r="D276" i="14"/>
  <c r="O275" i="14"/>
  <c r="L275" i="14"/>
  <c r="I275" i="14"/>
  <c r="F275" i="14"/>
  <c r="O274" i="14"/>
  <c r="L274" i="14"/>
  <c r="I274" i="14"/>
  <c r="F274" i="14"/>
  <c r="O273" i="14"/>
  <c r="O272" i="14" s="1"/>
  <c r="L273" i="14"/>
  <c r="L272" i="14" s="1"/>
  <c r="I273" i="14"/>
  <c r="F273" i="14"/>
  <c r="F272" i="14" s="1"/>
  <c r="N272" i="14"/>
  <c r="M272" i="14"/>
  <c r="M270" i="14" s="1"/>
  <c r="M269" i="14" s="1"/>
  <c r="K272" i="14"/>
  <c r="J272" i="14"/>
  <c r="H272" i="14"/>
  <c r="G272" i="14"/>
  <c r="G270" i="14" s="1"/>
  <c r="E272" i="14"/>
  <c r="D272" i="14"/>
  <c r="D270" i="14" s="1"/>
  <c r="O271" i="14"/>
  <c r="L271" i="14"/>
  <c r="I271" i="14"/>
  <c r="F271" i="14"/>
  <c r="H270" i="14"/>
  <c r="H269" i="14" s="1"/>
  <c r="O268" i="14"/>
  <c r="L268" i="14"/>
  <c r="I268" i="14"/>
  <c r="F268" i="14"/>
  <c r="O267" i="14"/>
  <c r="L267" i="14"/>
  <c r="I267" i="14"/>
  <c r="F267" i="14"/>
  <c r="O266" i="14"/>
  <c r="L266" i="14"/>
  <c r="I266" i="14"/>
  <c r="F266" i="14"/>
  <c r="O265" i="14"/>
  <c r="O264" i="14" s="1"/>
  <c r="L265" i="14"/>
  <c r="I265" i="14"/>
  <c r="F265" i="14"/>
  <c r="F264" i="14" s="1"/>
  <c r="N264" i="14"/>
  <c r="M264" i="14"/>
  <c r="K264" i="14"/>
  <c r="J264" i="14"/>
  <c r="H264" i="14"/>
  <c r="G264" i="14"/>
  <c r="E264" i="14"/>
  <c r="D264" i="14"/>
  <c r="O263" i="14"/>
  <c r="L263" i="14"/>
  <c r="I263" i="14"/>
  <c r="F263" i="14"/>
  <c r="O262" i="14"/>
  <c r="L262" i="14"/>
  <c r="I262" i="14"/>
  <c r="F262" i="14"/>
  <c r="O261" i="14"/>
  <c r="L261" i="14"/>
  <c r="L260" i="14" s="1"/>
  <c r="I261" i="14"/>
  <c r="F261" i="14"/>
  <c r="N260" i="14"/>
  <c r="M260" i="14"/>
  <c r="M259" i="14" s="1"/>
  <c r="K260" i="14"/>
  <c r="K259" i="14" s="1"/>
  <c r="J260" i="14"/>
  <c r="H260" i="14"/>
  <c r="G260" i="14"/>
  <c r="E260" i="14"/>
  <c r="D260" i="14"/>
  <c r="E259" i="14"/>
  <c r="O258" i="14"/>
  <c r="L258" i="14"/>
  <c r="I258" i="14"/>
  <c r="F258" i="14"/>
  <c r="O257" i="14"/>
  <c r="L257" i="14"/>
  <c r="I257" i="14"/>
  <c r="F257" i="14"/>
  <c r="O256" i="14"/>
  <c r="L256" i="14"/>
  <c r="I256" i="14"/>
  <c r="F256" i="14"/>
  <c r="O255" i="14"/>
  <c r="L255" i="14"/>
  <c r="I255" i="14"/>
  <c r="F255" i="14"/>
  <c r="O254" i="14"/>
  <c r="L254" i="14"/>
  <c r="I254" i="14"/>
  <c r="F254" i="14"/>
  <c r="O253" i="14"/>
  <c r="L253" i="14"/>
  <c r="I253" i="14"/>
  <c r="F253" i="14"/>
  <c r="F252" i="14" s="1"/>
  <c r="N252" i="14"/>
  <c r="N251" i="14" s="1"/>
  <c r="M252" i="14"/>
  <c r="M251" i="14" s="1"/>
  <c r="K252" i="14"/>
  <c r="K251" i="14" s="1"/>
  <c r="J252" i="14"/>
  <c r="J251" i="14" s="1"/>
  <c r="H252" i="14"/>
  <c r="H251" i="14" s="1"/>
  <c r="G252" i="14"/>
  <c r="E252" i="14"/>
  <c r="E251" i="14" s="1"/>
  <c r="D252" i="14"/>
  <c r="D251" i="14" s="1"/>
  <c r="G251" i="14"/>
  <c r="O250" i="14"/>
  <c r="L250" i="14"/>
  <c r="I250" i="14"/>
  <c r="F250" i="14"/>
  <c r="O249" i="14"/>
  <c r="L249" i="14"/>
  <c r="I249" i="14"/>
  <c r="F249" i="14"/>
  <c r="O248" i="14"/>
  <c r="L248" i="14"/>
  <c r="I248" i="14"/>
  <c r="F248" i="14"/>
  <c r="O247" i="14"/>
  <c r="O246" i="14" s="1"/>
  <c r="L247" i="14"/>
  <c r="L246" i="14" s="1"/>
  <c r="I247" i="14"/>
  <c r="I246" i="14" s="1"/>
  <c r="F247" i="14"/>
  <c r="N246" i="14"/>
  <c r="M246" i="14"/>
  <c r="K246" i="14"/>
  <c r="J246" i="14"/>
  <c r="H246" i="14"/>
  <c r="G246" i="14"/>
  <c r="E246" i="14"/>
  <c r="D246" i="14"/>
  <c r="O245" i="14"/>
  <c r="L245" i="14"/>
  <c r="I245" i="14"/>
  <c r="F245" i="14"/>
  <c r="O244" i="14"/>
  <c r="L244" i="14"/>
  <c r="I244" i="14"/>
  <c r="F244" i="14"/>
  <c r="O243" i="14"/>
  <c r="L243" i="14"/>
  <c r="I243" i="14"/>
  <c r="F243" i="14"/>
  <c r="O242" i="14"/>
  <c r="L242" i="14"/>
  <c r="I242" i="14"/>
  <c r="F242" i="14"/>
  <c r="O241" i="14"/>
  <c r="L241" i="14"/>
  <c r="I241" i="14"/>
  <c r="F241" i="14"/>
  <c r="O240" i="14"/>
  <c r="L240" i="14"/>
  <c r="I240" i="14"/>
  <c r="F240" i="14"/>
  <c r="O239" i="14"/>
  <c r="L239" i="14"/>
  <c r="I239" i="14"/>
  <c r="I238" i="14" s="1"/>
  <c r="F239" i="14"/>
  <c r="N238" i="14"/>
  <c r="M238" i="14"/>
  <c r="K238" i="14"/>
  <c r="J238" i="14"/>
  <c r="H238" i="14"/>
  <c r="G238" i="14"/>
  <c r="E238" i="14"/>
  <c r="D238" i="14"/>
  <c r="O237" i="14"/>
  <c r="L237" i="14"/>
  <c r="I237" i="14"/>
  <c r="F237" i="14"/>
  <c r="O236" i="14"/>
  <c r="L236" i="14"/>
  <c r="L235" i="14" s="1"/>
  <c r="I236" i="14"/>
  <c r="F236" i="14"/>
  <c r="F235" i="14" s="1"/>
  <c r="O235" i="14"/>
  <c r="N235" i="14"/>
  <c r="M235" i="14"/>
  <c r="K235" i="14"/>
  <c r="J235" i="14"/>
  <c r="H235" i="14"/>
  <c r="G235" i="14"/>
  <c r="E235" i="14"/>
  <c r="D235" i="14"/>
  <c r="O234" i="14"/>
  <c r="L234" i="14"/>
  <c r="L233" i="14" s="1"/>
  <c r="I234" i="14"/>
  <c r="F234" i="14"/>
  <c r="O233" i="14"/>
  <c r="N233" i="14"/>
  <c r="M233" i="14"/>
  <c r="K233" i="14"/>
  <c r="J233" i="14"/>
  <c r="I233" i="14"/>
  <c r="H233" i="14"/>
  <c r="G233" i="14"/>
  <c r="E233" i="14"/>
  <c r="D233" i="14"/>
  <c r="O232" i="14"/>
  <c r="L232" i="14"/>
  <c r="I232" i="14"/>
  <c r="F232" i="14"/>
  <c r="O229" i="14"/>
  <c r="L229" i="14"/>
  <c r="I229" i="14"/>
  <c r="F229" i="14"/>
  <c r="O228" i="14"/>
  <c r="L228" i="14"/>
  <c r="L227" i="14" s="1"/>
  <c r="I228" i="14"/>
  <c r="I227" i="14" s="1"/>
  <c r="F228" i="14"/>
  <c r="F227" i="14" s="1"/>
  <c r="O227" i="14"/>
  <c r="N227" i="14"/>
  <c r="M227" i="14"/>
  <c r="K227" i="14"/>
  <c r="J227" i="14"/>
  <c r="H227" i="14"/>
  <c r="G227" i="14"/>
  <c r="E227" i="14"/>
  <c r="D227" i="14"/>
  <c r="O226" i="14"/>
  <c r="L226" i="14"/>
  <c r="I226" i="14"/>
  <c r="F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O219" i="14"/>
  <c r="L219" i="14"/>
  <c r="I219" i="14"/>
  <c r="F219" i="14"/>
  <c r="O218" i="14"/>
  <c r="L218" i="14"/>
  <c r="I218" i="14"/>
  <c r="F218" i="14"/>
  <c r="O217" i="14"/>
  <c r="L217" i="14"/>
  <c r="I217" i="14"/>
  <c r="F217" i="14"/>
  <c r="N216" i="14"/>
  <c r="M216" i="14"/>
  <c r="K216" i="14"/>
  <c r="J216" i="14"/>
  <c r="H216" i="14"/>
  <c r="G216" i="14"/>
  <c r="F216" i="14"/>
  <c r="E216" i="14"/>
  <c r="D216" i="14"/>
  <c r="O215" i="14"/>
  <c r="L215" i="14"/>
  <c r="I215" i="14"/>
  <c r="F215" i="14"/>
  <c r="O214" i="14"/>
  <c r="L214" i="14"/>
  <c r="I214" i="14"/>
  <c r="F214" i="14"/>
  <c r="O213" i="14"/>
  <c r="L213" i="14"/>
  <c r="I213" i="14"/>
  <c r="F213" i="14"/>
  <c r="O212" i="14"/>
  <c r="L212" i="14"/>
  <c r="I212" i="14"/>
  <c r="F212" i="14"/>
  <c r="O211" i="14"/>
  <c r="L211" i="14"/>
  <c r="I211" i="14"/>
  <c r="F211" i="14"/>
  <c r="O210" i="14"/>
  <c r="L210" i="14"/>
  <c r="I210" i="14"/>
  <c r="F210" i="14"/>
  <c r="O209" i="14"/>
  <c r="L209" i="14"/>
  <c r="I209" i="14"/>
  <c r="F209" i="14"/>
  <c r="O208" i="14"/>
  <c r="L208" i="14"/>
  <c r="I208" i="14"/>
  <c r="F208" i="14"/>
  <c r="O207" i="14"/>
  <c r="L207" i="14"/>
  <c r="I207" i="14"/>
  <c r="F207" i="14"/>
  <c r="O206" i="14"/>
  <c r="L206" i="14"/>
  <c r="I206" i="14"/>
  <c r="F206" i="14"/>
  <c r="N205" i="14"/>
  <c r="M205" i="14"/>
  <c r="K205" i="14"/>
  <c r="J205" i="14"/>
  <c r="I205" i="14"/>
  <c r="H205" i="14"/>
  <c r="G205" i="14"/>
  <c r="E205" i="14"/>
  <c r="D205" i="14"/>
  <c r="O203" i="14"/>
  <c r="L203" i="14"/>
  <c r="I203" i="14"/>
  <c r="F203" i="14"/>
  <c r="O202" i="14"/>
  <c r="L202" i="14"/>
  <c r="I202" i="14"/>
  <c r="F202" i="14"/>
  <c r="O201" i="14"/>
  <c r="L201" i="14"/>
  <c r="I201" i="14"/>
  <c r="F201" i="14"/>
  <c r="O200" i="14"/>
  <c r="L200" i="14"/>
  <c r="I200" i="14"/>
  <c r="F200" i="14"/>
  <c r="O199" i="14"/>
  <c r="O198" i="14" s="1"/>
  <c r="L199" i="14"/>
  <c r="L198" i="14" s="1"/>
  <c r="I199" i="14"/>
  <c r="F199" i="14"/>
  <c r="N198" i="14"/>
  <c r="N196" i="14" s="1"/>
  <c r="M198" i="14"/>
  <c r="M196" i="14" s="1"/>
  <c r="K198" i="14"/>
  <c r="K196" i="14" s="1"/>
  <c r="J198" i="14"/>
  <c r="J196" i="14" s="1"/>
  <c r="H198" i="14"/>
  <c r="H196" i="14" s="1"/>
  <c r="G198" i="14"/>
  <c r="E198" i="14"/>
  <c r="E196" i="14" s="1"/>
  <c r="D198" i="14"/>
  <c r="D196" i="14" s="1"/>
  <c r="O197" i="14"/>
  <c r="L197" i="14"/>
  <c r="I197" i="14"/>
  <c r="F197" i="14"/>
  <c r="G196" i="14"/>
  <c r="O193" i="14"/>
  <c r="O192" i="14" s="1"/>
  <c r="L193" i="14"/>
  <c r="L192" i="14" s="1"/>
  <c r="L191" i="14" s="1"/>
  <c r="I193" i="14"/>
  <c r="I192" i="14" s="1"/>
  <c r="F193" i="14"/>
  <c r="N192" i="14"/>
  <c r="N191" i="14" s="1"/>
  <c r="M192" i="14"/>
  <c r="M191" i="14" s="1"/>
  <c r="K192" i="14"/>
  <c r="K191" i="14" s="1"/>
  <c r="J192" i="14"/>
  <c r="J191" i="14" s="1"/>
  <c r="H192" i="14"/>
  <c r="H191" i="14" s="1"/>
  <c r="G192" i="14"/>
  <c r="G191" i="14" s="1"/>
  <c r="E192" i="14"/>
  <c r="E191" i="14" s="1"/>
  <c r="D192" i="14"/>
  <c r="D191" i="14" s="1"/>
  <c r="O191" i="14"/>
  <c r="I191" i="14"/>
  <c r="O190" i="14"/>
  <c r="L190" i="14"/>
  <c r="I190" i="14"/>
  <c r="F190" i="14"/>
  <c r="O189" i="14"/>
  <c r="L189" i="14"/>
  <c r="L188" i="14" s="1"/>
  <c r="I189" i="14"/>
  <c r="I188" i="14" s="1"/>
  <c r="F189" i="14"/>
  <c r="O188" i="14"/>
  <c r="N188" i="14"/>
  <c r="M188" i="14"/>
  <c r="K188" i="14"/>
  <c r="J188" i="14"/>
  <c r="H188" i="14"/>
  <c r="G188" i="14"/>
  <c r="F188" i="14"/>
  <c r="E188" i="14"/>
  <c r="D188" i="14"/>
  <c r="O186" i="14"/>
  <c r="L186" i="14"/>
  <c r="I186" i="14"/>
  <c r="F186" i="14"/>
  <c r="O185" i="14"/>
  <c r="L185" i="14"/>
  <c r="I185" i="14"/>
  <c r="I184" i="14" s="1"/>
  <c r="F185" i="14"/>
  <c r="O184" i="14"/>
  <c r="N184" i="14"/>
  <c r="M184" i="14"/>
  <c r="K184" i="14"/>
  <c r="J184" i="14"/>
  <c r="H184" i="14"/>
  <c r="G184" i="14"/>
  <c r="F184" i="14"/>
  <c r="E184" i="14"/>
  <c r="D184" i="14"/>
  <c r="O183" i="14"/>
  <c r="L183" i="14"/>
  <c r="I183" i="14"/>
  <c r="F183" i="14"/>
  <c r="O182" i="14"/>
  <c r="L182" i="14"/>
  <c r="I182" i="14"/>
  <c r="F182" i="14"/>
  <c r="O181" i="14"/>
  <c r="L181" i="14"/>
  <c r="I181" i="14"/>
  <c r="F181" i="14"/>
  <c r="O180" i="14"/>
  <c r="O179" i="14" s="1"/>
  <c r="L180" i="14"/>
  <c r="I180" i="14"/>
  <c r="F180" i="14"/>
  <c r="N179" i="14"/>
  <c r="M179" i="14"/>
  <c r="K179" i="14"/>
  <c r="J179" i="14"/>
  <c r="H179" i="14"/>
  <c r="G179" i="14"/>
  <c r="E179" i="14"/>
  <c r="D179" i="14"/>
  <c r="O178" i="14"/>
  <c r="L178" i="14"/>
  <c r="I178" i="14"/>
  <c r="F178" i="14"/>
  <c r="O177" i="14"/>
  <c r="L177" i="14"/>
  <c r="I177" i="14"/>
  <c r="F177" i="14"/>
  <c r="O176" i="14"/>
  <c r="O175" i="14" s="1"/>
  <c r="O174" i="14" s="1"/>
  <c r="L176" i="14"/>
  <c r="L175" i="14" s="1"/>
  <c r="I176" i="14"/>
  <c r="F176" i="14"/>
  <c r="N175" i="14"/>
  <c r="M175" i="14"/>
  <c r="M174" i="14" s="1"/>
  <c r="M173" i="14" s="1"/>
  <c r="K175" i="14"/>
  <c r="J175" i="14"/>
  <c r="J174" i="14" s="1"/>
  <c r="J173" i="14" s="1"/>
  <c r="H175" i="14"/>
  <c r="G175" i="14"/>
  <c r="G174" i="14" s="1"/>
  <c r="G173" i="14" s="1"/>
  <c r="E175" i="14"/>
  <c r="D175" i="14"/>
  <c r="O172" i="14"/>
  <c r="L172" i="14"/>
  <c r="I172" i="14"/>
  <c r="F172" i="14"/>
  <c r="O171" i="14"/>
  <c r="L171" i="14"/>
  <c r="I171" i="14"/>
  <c r="F171" i="14"/>
  <c r="O170" i="14"/>
  <c r="L170" i="14"/>
  <c r="I170" i="14"/>
  <c r="F170" i="14"/>
  <c r="O169" i="14"/>
  <c r="L169" i="14"/>
  <c r="I169" i="14"/>
  <c r="F169" i="14"/>
  <c r="O168" i="14"/>
  <c r="L168" i="14"/>
  <c r="I168" i="14"/>
  <c r="F168" i="14"/>
  <c r="O167" i="14"/>
  <c r="L167" i="14"/>
  <c r="I167" i="14"/>
  <c r="I166" i="14" s="1"/>
  <c r="I165" i="14" s="1"/>
  <c r="F167" i="14"/>
  <c r="N166" i="14"/>
  <c r="M166" i="14"/>
  <c r="M165" i="14" s="1"/>
  <c r="K166" i="14"/>
  <c r="K165" i="14" s="1"/>
  <c r="J166" i="14"/>
  <c r="J165" i="14" s="1"/>
  <c r="H166" i="14"/>
  <c r="H165" i="14" s="1"/>
  <c r="G166" i="14"/>
  <c r="G165" i="14" s="1"/>
  <c r="E166" i="14"/>
  <c r="E165" i="14" s="1"/>
  <c r="D166" i="14"/>
  <c r="D165" i="14" s="1"/>
  <c r="N165" i="14"/>
  <c r="O164" i="14"/>
  <c r="L164" i="14"/>
  <c r="I164" i="14"/>
  <c r="F164" i="14"/>
  <c r="O163" i="14"/>
  <c r="L163" i="14"/>
  <c r="I163" i="14"/>
  <c r="F163" i="14"/>
  <c r="O162" i="14"/>
  <c r="L162" i="14"/>
  <c r="I162" i="14"/>
  <c r="F162" i="14"/>
  <c r="O161" i="14"/>
  <c r="O160" i="14" s="1"/>
  <c r="L161" i="14"/>
  <c r="L160" i="14" s="1"/>
  <c r="I161" i="14"/>
  <c r="I160" i="14" s="1"/>
  <c r="F161" i="14"/>
  <c r="F160" i="14" s="1"/>
  <c r="N160" i="14"/>
  <c r="M160" i="14"/>
  <c r="K160" i="14"/>
  <c r="J160" i="14"/>
  <c r="H160" i="14"/>
  <c r="G160" i="14"/>
  <c r="E160" i="14"/>
  <c r="D160" i="14"/>
  <c r="O159" i="14"/>
  <c r="L159" i="14"/>
  <c r="I159" i="14"/>
  <c r="F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O151" i="14" s="1"/>
  <c r="L152" i="14"/>
  <c r="I152" i="14"/>
  <c r="F152" i="14"/>
  <c r="N151" i="14"/>
  <c r="M151" i="14"/>
  <c r="K151" i="14"/>
  <c r="J151" i="14"/>
  <c r="H151" i="14"/>
  <c r="G151" i="14"/>
  <c r="E151" i="14"/>
  <c r="D151" i="14"/>
  <c r="O150" i="14"/>
  <c r="L150" i="14"/>
  <c r="I150" i="14"/>
  <c r="F150" i="14"/>
  <c r="O149" i="14"/>
  <c r="L149" i="14"/>
  <c r="I149" i="14"/>
  <c r="F149" i="14"/>
  <c r="O148" i="14"/>
  <c r="L148" i="14"/>
  <c r="I148" i="14"/>
  <c r="F148" i="14"/>
  <c r="O147" i="14"/>
  <c r="L147" i="14"/>
  <c r="I147" i="14"/>
  <c r="F147" i="14"/>
  <c r="O146" i="14"/>
  <c r="L146" i="14"/>
  <c r="I146" i="14"/>
  <c r="F146" i="14"/>
  <c r="O145" i="14"/>
  <c r="L145" i="14"/>
  <c r="L144" i="14" s="1"/>
  <c r="I145" i="14"/>
  <c r="F145" i="14"/>
  <c r="N144" i="14"/>
  <c r="M144" i="14"/>
  <c r="K144" i="14"/>
  <c r="J144" i="14"/>
  <c r="H144" i="14"/>
  <c r="G144" i="14"/>
  <c r="E144" i="14"/>
  <c r="D144" i="14"/>
  <c r="O143" i="14"/>
  <c r="L143" i="14"/>
  <c r="I143" i="14"/>
  <c r="F143" i="14"/>
  <c r="O142" i="14"/>
  <c r="O141" i="14" s="1"/>
  <c r="L142" i="14"/>
  <c r="L141" i="14" s="1"/>
  <c r="I142" i="14"/>
  <c r="I141" i="14" s="1"/>
  <c r="F142" i="14"/>
  <c r="N141" i="14"/>
  <c r="M141" i="14"/>
  <c r="K141" i="14"/>
  <c r="J141" i="14"/>
  <c r="H141" i="14"/>
  <c r="G141" i="14"/>
  <c r="F141" i="14"/>
  <c r="E141" i="14"/>
  <c r="D141" i="14"/>
  <c r="O140" i="14"/>
  <c r="L140" i="14"/>
  <c r="I140" i="14"/>
  <c r="F140" i="14"/>
  <c r="O139" i="14"/>
  <c r="L139" i="14"/>
  <c r="I139" i="14"/>
  <c r="F139" i="14"/>
  <c r="O138" i="14"/>
  <c r="L138" i="14"/>
  <c r="I138" i="14"/>
  <c r="F138" i="14"/>
  <c r="O137" i="14"/>
  <c r="O136" i="14" s="1"/>
  <c r="L137" i="14"/>
  <c r="L136" i="14" s="1"/>
  <c r="I137" i="14"/>
  <c r="I136" i="14" s="1"/>
  <c r="F137" i="14"/>
  <c r="N136" i="14"/>
  <c r="M136" i="14"/>
  <c r="K136" i="14"/>
  <c r="J136" i="14"/>
  <c r="H136" i="14"/>
  <c r="G136" i="14"/>
  <c r="E136" i="14"/>
  <c r="D136" i="14"/>
  <c r="O135" i="14"/>
  <c r="L135" i="14"/>
  <c r="I135" i="14"/>
  <c r="F135" i="14"/>
  <c r="O134" i="14"/>
  <c r="L134" i="14"/>
  <c r="I134" i="14"/>
  <c r="F134" i="14"/>
  <c r="O133" i="14"/>
  <c r="L133" i="14"/>
  <c r="I133" i="14"/>
  <c r="F133" i="14"/>
  <c r="O132" i="14"/>
  <c r="O131" i="14" s="1"/>
  <c r="L132" i="14"/>
  <c r="L131" i="14" s="1"/>
  <c r="I132" i="14"/>
  <c r="F132" i="14"/>
  <c r="N131" i="14"/>
  <c r="M131" i="14"/>
  <c r="K131" i="14"/>
  <c r="J131" i="14"/>
  <c r="H131" i="14"/>
  <c r="H130" i="14" s="1"/>
  <c r="G131" i="14"/>
  <c r="E131" i="14"/>
  <c r="D131" i="14"/>
  <c r="O129" i="14"/>
  <c r="O128" i="14" s="1"/>
  <c r="L129" i="14"/>
  <c r="L128" i="14" s="1"/>
  <c r="I129" i="14"/>
  <c r="I128" i="14" s="1"/>
  <c r="F129" i="14"/>
  <c r="N128" i="14"/>
  <c r="M128" i="14"/>
  <c r="K128" i="14"/>
  <c r="J128" i="14"/>
  <c r="H128" i="14"/>
  <c r="G128" i="14"/>
  <c r="F128" i="14"/>
  <c r="E128" i="14"/>
  <c r="D128" i="14"/>
  <c r="O127" i="14"/>
  <c r="L127" i="14"/>
  <c r="I127" i="14"/>
  <c r="F127" i="14"/>
  <c r="O126" i="14"/>
  <c r="L126" i="14"/>
  <c r="I126" i="14"/>
  <c r="F126" i="14"/>
  <c r="O125" i="14"/>
  <c r="L125" i="14"/>
  <c r="I125" i="14"/>
  <c r="F125" i="14"/>
  <c r="O124" i="14"/>
  <c r="L124" i="14"/>
  <c r="I124" i="14"/>
  <c r="F124" i="14"/>
  <c r="O123" i="14"/>
  <c r="L123" i="14"/>
  <c r="I123" i="14"/>
  <c r="F123" i="14"/>
  <c r="N122" i="14"/>
  <c r="M122" i="14"/>
  <c r="K122" i="14"/>
  <c r="J122" i="14"/>
  <c r="H122" i="14"/>
  <c r="G122" i="14"/>
  <c r="E122" i="14"/>
  <c r="D122" i="14"/>
  <c r="O121" i="14"/>
  <c r="L121" i="14"/>
  <c r="I121" i="14"/>
  <c r="F121" i="14"/>
  <c r="O120" i="14"/>
  <c r="L120" i="14"/>
  <c r="I120" i="14"/>
  <c r="F120" i="14"/>
  <c r="O119" i="14"/>
  <c r="L119" i="14"/>
  <c r="I119" i="14"/>
  <c r="F119" i="14"/>
  <c r="O118" i="14"/>
  <c r="L118" i="14"/>
  <c r="I118" i="14"/>
  <c r="F118" i="14"/>
  <c r="O117" i="14"/>
  <c r="L117" i="14"/>
  <c r="I117" i="14"/>
  <c r="I116" i="14" s="1"/>
  <c r="F117" i="14"/>
  <c r="N116" i="14"/>
  <c r="M116" i="14"/>
  <c r="K116" i="14"/>
  <c r="J116" i="14"/>
  <c r="H116" i="14"/>
  <c r="G116" i="14"/>
  <c r="E116" i="14"/>
  <c r="D116" i="14"/>
  <c r="O115" i="14"/>
  <c r="L115" i="14"/>
  <c r="I115" i="14"/>
  <c r="F115" i="14"/>
  <c r="O114" i="14"/>
  <c r="L114" i="14"/>
  <c r="I114" i="14"/>
  <c r="F114" i="14"/>
  <c r="O113" i="14"/>
  <c r="L113" i="14"/>
  <c r="L112" i="14" s="1"/>
  <c r="I113" i="14"/>
  <c r="I112" i="14" s="1"/>
  <c r="F113" i="14"/>
  <c r="O112" i="14"/>
  <c r="N112" i="14"/>
  <c r="M112" i="14"/>
  <c r="K112" i="14"/>
  <c r="J112" i="14"/>
  <c r="H112" i="14"/>
  <c r="G112" i="14"/>
  <c r="E112" i="14"/>
  <c r="D112" i="14"/>
  <c r="O111" i="14"/>
  <c r="L111" i="14"/>
  <c r="I111" i="14"/>
  <c r="F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L104" i="14"/>
  <c r="L103" i="14" s="1"/>
  <c r="I104" i="14"/>
  <c r="F104" i="14"/>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O98" i="14"/>
  <c r="L98" i="14"/>
  <c r="I98" i="14"/>
  <c r="F98" i="14"/>
  <c r="O97" i="14"/>
  <c r="L97" i="14"/>
  <c r="I97" i="14"/>
  <c r="F97" i="14"/>
  <c r="O96" i="14"/>
  <c r="L96" i="14"/>
  <c r="L95" i="14" s="1"/>
  <c r="I96" i="14"/>
  <c r="F96" i="14"/>
  <c r="N95" i="14"/>
  <c r="M95" i="14"/>
  <c r="K95" i="14"/>
  <c r="J95" i="14"/>
  <c r="H95" i="14"/>
  <c r="G95" i="14"/>
  <c r="E95" i="14"/>
  <c r="D95" i="14"/>
  <c r="O94" i="14"/>
  <c r="L94" i="14"/>
  <c r="I94" i="14"/>
  <c r="F94" i="14"/>
  <c r="O93" i="14"/>
  <c r="L93" i="14"/>
  <c r="I93" i="14"/>
  <c r="F93" i="14"/>
  <c r="O92" i="14"/>
  <c r="L92" i="14"/>
  <c r="I92" i="14"/>
  <c r="F92" i="14"/>
  <c r="O91" i="14"/>
  <c r="L91" i="14"/>
  <c r="I91" i="14"/>
  <c r="F91" i="14"/>
  <c r="O90" i="14"/>
  <c r="L90" i="14"/>
  <c r="I90" i="14"/>
  <c r="I89" i="14" s="1"/>
  <c r="F90" i="14"/>
  <c r="N89" i="14"/>
  <c r="M89" i="14"/>
  <c r="K89" i="14"/>
  <c r="J89" i="14"/>
  <c r="H89" i="14"/>
  <c r="G89" i="14"/>
  <c r="E89" i="14"/>
  <c r="D89" i="14"/>
  <c r="O88" i="14"/>
  <c r="L88" i="14"/>
  <c r="I88" i="14"/>
  <c r="F88" i="14"/>
  <c r="O87" i="14"/>
  <c r="L87" i="14"/>
  <c r="I87" i="14"/>
  <c r="F87" i="14"/>
  <c r="O86" i="14"/>
  <c r="L86" i="14"/>
  <c r="I86" i="14"/>
  <c r="F86" i="14"/>
  <c r="O85" i="14"/>
  <c r="L85" i="14"/>
  <c r="I85" i="14"/>
  <c r="F85" i="14"/>
  <c r="N84" i="14"/>
  <c r="M84" i="14"/>
  <c r="K84" i="14"/>
  <c r="J84" i="14"/>
  <c r="H84" i="14"/>
  <c r="G84" i="14"/>
  <c r="E84" i="14"/>
  <c r="D84" i="14"/>
  <c r="O82" i="14"/>
  <c r="L82" i="14"/>
  <c r="I82" i="14"/>
  <c r="F82" i="14"/>
  <c r="O81" i="14"/>
  <c r="L81" i="14"/>
  <c r="L80" i="14" s="1"/>
  <c r="I81" i="14"/>
  <c r="I80" i="14" s="1"/>
  <c r="F81" i="14"/>
  <c r="N80" i="14"/>
  <c r="M80" i="14"/>
  <c r="K80" i="14"/>
  <c r="J80" i="14"/>
  <c r="H80" i="14"/>
  <c r="G80" i="14"/>
  <c r="E80" i="14"/>
  <c r="D80" i="14"/>
  <c r="O79" i="14"/>
  <c r="L79" i="14"/>
  <c r="I79" i="14"/>
  <c r="F79" i="14"/>
  <c r="O78" i="14"/>
  <c r="L78" i="14"/>
  <c r="L77" i="14" s="1"/>
  <c r="I78" i="14"/>
  <c r="I77" i="14" s="1"/>
  <c r="F78" i="14"/>
  <c r="O77" i="14"/>
  <c r="N77" i="14"/>
  <c r="M77" i="14"/>
  <c r="K77" i="14"/>
  <c r="J77" i="14"/>
  <c r="H77" i="14"/>
  <c r="G77" i="14"/>
  <c r="F77" i="14"/>
  <c r="E77" i="14"/>
  <c r="D77" i="14"/>
  <c r="D76" i="14" s="1"/>
  <c r="O74" i="14"/>
  <c r="L74" i="14"/>
  <c r="I74" i="14"/>
  <c r="F74" i="14"/>
  <c r="O73" i="14"/>
  <c r="L73" i="14"/>
  <c r="I73" i="14"/>
  <c r="F73" i="14"/>
  <c r="O72" i="14"/>
  <c r="L72" i="14"/>
  <c r="I72" i="14"/>
  <c r="F72" i="14"/>
  <c r="O71" i="14"/>
  <c r="L71" i="14"/>
  <c r="I71" i="14"/>
  <c r="F71" i="14"/>
  <c r="O70" i="14"/>
  <c r="L70" i="14"/>
  <c r="L69" i="14" s="1"/>
  <c r="I70" i="14"/>
  <c r="I69" i="14" s="1"/>
  <c r="F70" i="14"/>
  <c r="O69" i="14"/>
  <c r="N69" i="14"/>
  <c r="N67" i="14" s="1"/>
  <c r="M69" i="14"/>
  <c r="M67" i="14" s="1"/>
  <c r="K69" i="14"/>
  <c r="K67" i="14" s="1"/>
  <c r="J69" i="14"/>
  <c r="J67" i="14" s="1"/>
  <c r="H69" i="14"/>
  <c r="G69" i="14"/>
  <c r="G67" i="14" s="1"/>
  <c r="E69" i="14"/>
  <c r="E67" i="14" s="1"/>
  <c r="D69" i="14"/>
  <c r="D67" i="14" s="1"/>
  <c r="O68" i="14"/>
  <c r="O67" i="14" s="1"/>
  <c r="L68" i="14"/>
  <c r="I68" i="14"/>
  <c r="F68" i="14"/>
  <c r="H67" i="14"/>
  <c r="O66" i="14"/>
  <c r="L66" i="14"/>
  <c r="I66" i="14"/>
  <c r="F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L59" i="14"/>
  <c r="I59" i="14"/>
  <c r="I58" i="14" s="1"/>
  <c r="F59" i="14"/>
  <c r="N58" i="14"/>
  <c r="M58" i="14"/>
  <c r="K58" i="14"/>
  <c r="J58" i="14"/>
  <c r="H58" i="14"/>
  <c r="G58" i="14"/>
  <c r="E58" i="14"/>
  <c r="D58" i="14"/>
  <c r="O57" i="14"/>
  <c r="L57" i="14"/>
  <c r="I57" i="14"/>
  <c r="F57" i="14"/>
  <c r="O56" i="14"/>
  <c r="O55" i="14" s="1"/>
  <c r="L56" i="14"/>
  <c r="L55" i="14" s="1"/>
  <c r="I56" i="14"/>
  <c r="I55" i="14" s="1"/>
  <c r="I54" i="14" s="1"/>
  <c r="F56" i="14"/>
  <c r="N55" i="14"/>
  <c r="M55" i="14"/>
  <c r="M54" i="14" s="1"/>
  <c r="K55" i="14"/>
  <c r="J55" i="14"/>
  <c r="H55" i="14"/>
  <c r="H54" i="14" s="1"/>
  <c r="G55" i="14"/>
  <c r="G54" i="14" s="1"/>
  <c r="E55" i="14"/>
  <c r="D55" i="14"/>
  <c r="D54" i="14" s="1"/>
  <c r="N54" i="14"/>
  <c r="K54" i="14"/>
  <c r="O47" i="14"/>
  <c r="C47" i="14" s="1"/>
  <c r="O46" i="14"/>
  <c r="C46" i="14" s="1"/>
  <c r="N45" i="14"/>
  <c r="M45" i="14"/>
  <c r="L44" i="14"/>
  <c r="L43" i="14" s="1"/>
  <c r="I44" i="14"/>
  <c r="I43" i="14" s="1"/>
  <c r="F44" i="14"/>
  <c r="F43" i="14" s="1"/>
  <c r="K43" i="14"/>
  <c r="J43" i="14"/>
  <c r="H43" i="14"/>
  <c r="G43" i="14"/>
  <c r="E43" i="14"/>
  <c r="D43" i="14"/>
  <c r="F42" i="14"/>
  <c r="C42" i="14" s="1"/>
  <c r="E41" i="14"/>
  <c r="D41" i="14"/>
  <c r="L40" i="14"/>
  <c r="C40" i="14" s="1"/>
  <c r="L39" i="14"/>
  <c r="C39" i="14" s="1"/>
  <c r="L38" i="14"/>
  <c r="C38" i="14" s="1"/>
  <c r="L37" i="14"/>
  <c r="C37" i="14" s="1"/>
  <c r="K36" i="14"/>
  <c r="J36" i="14"/>
  <c r="L35" i="14"/>
  <c r="C35" i="14" s="1"/>
  <c r="L34" i="14"/>
  <c r="C34" i="14" s="1"/>
  <c r="K33" i="14"/>
  <c r="J33" i="14"/>
  <c r="L32" i="14"/>
  <c r="C32" i="14" s="1"/>
  <c r="K31" i="14"/>
  <c r="J31" i="14"/>
  <c r="L30" i="14"/>
  <c r="C30" i="14" s="1"/>
  <c r="L29" i="14"/>
  <c r="C29" i="14" s="1"/>
  <c r="L28" i="14"/>
  <c r="C28" i="14" s="1"/>
  <c r="K27" i="14"/>
  <c r="J27" i="14"/>
  <c r="F25" i="14"/>
  <c r="C25" i="14" s="1"/>
  <c r="I24" i="14"/>
  <c r="F24" i="14"/>
  <c r="O23" i="14"/>
  <c r="L23" i="14"/>
  <c r="I23" i="14"/>
  <c r="F23" i="14"/>
  <c r="O22" i="14"/>
  <c r="O21" i="14" s="1"/>
  <c r="L22" i="14"/>
  <c r="L21" i="14" s="1"/>
  <c r="L289" i="14" s="1"/>
  <c r="I22" i="14"/>
  <c r="I21" i="14" s="1"/>
  <c r="F22" i="14"/>
  <c r="N21" i="14"/>
  <c r="N289" i="14" s="1"/>
  <c r="N288" i="14" s="1"/>
  <c r="M21" i="14"/>
  <c r="K21" i="14"/>
  <c r="K289" i="14" s="1"/>
  <c r="J21" i="14"/>
  <c r="H21" i="14"/>
  <c r="H289" i="14" s="1"/>
  <c r="G21" i="14"/>
  <c r="F21" i="14"/>
  <c r="F289" i="14" s="1"/>
  <c r="E21" i="14"/>
  <c r="E289" i="14" s="1"/>
  <c r="D21" i="14"/>
  <c r="G20" i="14"/>
  <c r="D231" i="14" l="1"/>
  <c r="G231" i="14"/>
  <c r="G29" i="15"/>
  <c r="I36" i="15"/>
  <c r="I52" i="15"/>
  <c r="H79" i="15"/>
  <c r="G88" i="15"/>
  <c r="I125" i="15"/>
  <c r="H143" i="15"/>
  <c r="I169" i="15"/>
  <c r="D12" i="15"/>
  <c r="I29" i="15"/>
  <c r="H59" i="15"/>
  <c r="K83" i="14"/>
  <c r="C172" i="14"/>
  <c r="E187" i="14"/>
  <c r="C197" i="14"/>
  <c r="C203" i="14"/>
  <c r="D204" i="14"/>
  <c r="N204" i="14"/>
  <c r="N195" i="14" s="1"/>
  <c r="G59" i="15"/>
  <c r="I79" i="15"/>
  <c r="H89" i="15"/>
  <c r="H88" i="15" s="1"/>
  <c r="I106" i="15"/>
  <c r="H129" i="15"/>
  <c r="E159" i="15"/>
  <c r="I159" i="15" s="1"/>
  <c r="H218" i="15"/>
  <c r="D52" i="16"/>
  <c r="D51" i="16" s="1"/>
  <c r="H159" i="15"/>
  <c r="F159" i="15"/>
  <c r="H212" i="15"/>
  <c r="I229" i="15"/>
  <c r="I225" i="15" s="1"/>
  <c r="H232" i="15"/>
  <c r="L184" i="14"/>
  <c r="G289" i="14"/>
  <c r="G288" i="14" s="1"/>
  <c r="I187" i="14"/>
  <c r="I20" i="15"/>
  <c r="I175" i="15"/>
  <c r="H207" i="15"/>
  <c r="I197" i="15"/>
  <c r="F225" i="15"/>
  <c r="K26" i="14"/>
  <c r="H83" i="14"/>
  <c r="L288" i="14"/>
  <c r="E76" i="14"/>
  <c r="J76" i="14"/>
  <c r="M76" i="14"/>
  <c r="M130" i="14"/>
  <c r="C176" i="14"/>
  <c r="K187" i="14"/>
  <c r="N53" i="14"/>
  <c r="C140" i="14"/>
  <c r="C186" i="14"/>
  <c r="C207" i="14"/>
  <c r="K270" i="14"/>
  <c r="K269" i="14" s="1"/>
  <c r="C293" i="14"/>
  <c r="E288" i="14"/>
  <c r="C22" i="14"/>
  <c r="C82" i="14"/>
  <c r="N187" i="14"/>
  <c r="G204" i="14"/>
  <c r="G195" i="14" s="1"/>
  <c r="K204" i="14"/>
  <c r="C263" i="14"/>
  <c r="K288" i="14"/>
  <c r="C24" i="14"/>
  <c r="C57" i="14"/>
  <c r="C61" i="14"/>
  <c r="H76" i="14"/>
  <c r="H75" i="14" s="1"/>
  <c r="N76" i="14"/>
  <c r="C148" i="14"/>
  <c r="C168" i="14"/>
  <c r="C170" i="14"/>
  <c r="C171" i="14"/>
  <c r="E174" i="14"/>
  <c r="E173" i="14" s="1"/>
  <c r="K174" i="14"/>
  <c r="K173" i="14" s="1"/>
  <c r="J187" i="14"/>
  <c r="O187" i="14"/>
  <c r="H204" i="14"/>
  <c r="M204" i="14"/>
  <c r="M195" i="14" s="1"/>
  <c r="C243" i="14"/>
  <c r="C255" i="14"/>
  <c r="G259" i="14"/>
  <c r="G230" i="14" s="1"/>
  <c r="D269" i="14"/>
  <c r="I230" i="16"/>
  <c r="O204" i="16"/>
  <c r="I83" i="16"/>
  <c r="E230" i="16"/>
  <c r="E194" i="16" s="1"/>
  <c r="J259" i="14"/>
  <c r="C88" i="14"/>
  <c r="C104" i="14"/>
  <c r="C108" i="14"/>
  <c r="C247" i="14"/>
  <c r="C23" i="14"/>
  <c r="C59" i="14"/>
  <c r="C60" i="14"/>
  <c r="C124" i="14"/>
  <c r="C132" i="14"/>
  <c r="C138" i="14"/>
  <c r="C152" i="14"/>
  <c r="C156" i="14"/>
  <c r="C271" i="14"/>
  <c r="D53" i="14"/>
  <c r="C81" i="14"/>
  <c r="O80" i="14"/>
  <c r="O76" i="14" s="1"/>
  <c r="C120" i="14"/>
  <c r="L187" i="14"/>
  <c r="L196" i="14"/>
  <c r="C211" i="14"/>
  <c r="C215" i="14"/>
  <c r="L270" i="14"/>
  <c r="L269" i="14" s="1"/>
  <c r="O53" i="16"/>
  <c r="J54" i="14"/>
  <c r="J53" i="14" s="1"/>
  <c r="O144" i="14"/>
  <c r="L179" i="14"/>
  <c r="M187" i="14"/>
  <c r="C213" i="14"/>
  <c r="C223" i="14"/>
  <c r="C249" i="14"/>
  <c r="G269" i="14"/>
  <c r="N194" i="16"/>
  <c r="O288" i="16"/>
  <c r="J26" i="14"/>
  <c r="C65" i="14"/>
  <c r="D83" i="14"/>
  <c r="C91" i="14"/>
  <c r="C94" i="14"/>
  <c r="C96" i="14"/>
  <c r="C100" i="14"/>
  <c r="I131" i="14"/>
  <c r="E130" i="14"/>
  <c r="N174" i="14"/>
  <c r="N173" i="14" s="1"/>
  <c r="H187" i="14"/>
  <c r="C219" i="14"/>
  <c r="C225" i="14"/>
  <c r="J204" i="14"/>
  <c r="C239" i="14"/>
  <c r="C275" i="14"/>
  <c r="J52" i="16"/>
  <c r="C67" i="16"/>
  <c r="I67" i="14"/>
  <c r="I53" i="14" s="1"/>
  <c r="O116" i="14"/>
  <c r="C164" i="14"/>
  <c r="C180" i="14"/>
  <c r="C193" i="14"/>
  <c r="C201" i="14"/>
  <c r="C254" i="14"/>
  <c r="C267" i="14"/>
  <c r="C279" i="14"/>
  <c r="C291" i="14"/>
  <c r="C295" i="14"/>
  <c r="C296" i="14"/>
  <c r="F53" i="16"/>
  <c r="I75" i="16"/>
  <c r="C216" i="16"/>
  <c r="C103" i="16"/>
  <c r="H52" i="16"/>
  <c r="O76" i="16"/>
  <c r="F187" i="16"/>
  <c r="C187" i="16" s="1"/>
  <c r="K52" i="16"/>
  <c r="C141" i="16"/>
  <c r="C89" i="16"/>
  <c r="M75" i="16"/>
  <c r="M52" i="16" s="1"/>
  <c r="D286" i="16"/>
  <c r="I54" i="16"/>
  <c r="I53" i="16" s="1"/>
  <c r="K286" i="16"/>
  <c r="C289" i="16"/>
  <c r="C58" i="16"/>
  <c r="O259" i="16"/>
  <c r="C259" i="16" s="1"/>
  <c r="C252" i="16"/>
  <c r="C238" i="16"/>
  <c r="O130" i="16"/>
  <c r="E286" i="16"/>
  <c r="E52" i="16"/>
  <c r="G286" i="16"/>
  <c r="G52" i="16"/>
  <c r="G51" i="16" s="1"/>
  <c r="H51" i="16"/>
  <c r="I173" i="16"/>
  <c r="J51" i="16"/>
  <c r="C290" i="16"/>
  <c r="J286" i="16"/>
  <c r="C251" i="16"/>
  <c r="C166" i="16"/>
  <c r="F165" i="16"/>
  <c r="C165" i="16" s="1"/>
  <c r="M286" i="16"/>
  <c r="L204" i="16"/>
  <c r="L195" i="16" s="1"/>
  <c r="C136" i="16"/>
  <c r="C151" i="16"/>
  <c r="H286" i="16"/>
  <c r="C144" i="16"/>
  <c r="F174" i="16"/>
  <c r="C175" i="16"/>
  <c r="L26" i="16"/>
  <c r="C31" i="16"/>
  <c r="F83" i="16"/>
  <c r="N52" i="16"/>
  <c r="C205" i="16"/>
  <c r="F204" i="16"/>
  <c r="C204" i="16" s="1"/>
  <c r="L83" i="16"/>
  <c r="L75" i="16" s="1"/>
  <c r="C95" i="16"/>
  <c r="C246" i="16"/>
  <c r="L230" i="16"/>
  <c r="C122" i="16"/>
  <c r="K194" i="16"/>
  <c r="F130" i="16"/>
  <c r="C130" i="16" s="1"/>
  <c r="C131" i="16"/>
  <c r="C270" i="16"/>
  <c r="F269" i="16"/>
  <c r="O83" i="16"/>
  <c r="C264" i="16"/>
  <c r="C84" i="16"/>
  <c r="I195" i="16"/>
  <c r="F231" i="16"/>
  <c r="C233" i="16"/>
  <c r="C77" i="16"/>
  <c r="F76" i="16"/>
  <c r="O230" i="16"/>
  <c r="N286" i="16"/>
  <c r="O195" i="16"/>
  <c r="C196" i="16"/>
  <c r="C188" i="16"/>
  <c r="C116" i="16"/>
  <c r="F288" i="16"/>
  <c r="C288" i="16" s="1"/>
  <c r="L52" i="16"/>
  <c r="M51" i="16"/>
  <c r="E12" i="15"/>
  <c r="I88" i="15"/>
  <c r="F12" i="15"/>
  <c r="I59" i="15"/>
  <c r="H225" i="15"/>
  <c r="G12" i="15"/>
  <c r="H134" i="15"/>
  <c r="I143" i="15"/>
  <c r="H197" i="15"/>
  <c r="H12" i="15" s="1"/>
  <c r="L36" i="14"/>
  <c r="C36" i="14" s="1"/>
  <c r="G53" i="14"/>
  <c r="L76" i="14"/>
  <c r="L151" i="14"/>
  <c r="L130" i="14" s="1"/>
  <c r="L264" i="14"/>
  <c r="L259" i="14" s="1"/>
  <c r="K20" i="14"/>
  <c r="C44" i="14"/>
  <c r="E54" i="14"/>
  <c r="E53" i="14" s="1"/>
  <c r="F58" i="14"/>
  <c r="C58" i="14" s="1"/>
  <c r="C62" i="14"/>
  <c r="C63" i="14"/>
  <c r="C64" i="14"/>
  <c r="L67" i="14"/>
  <c r="G83" i="14"/>
  <c r="E83" i="14"/>
  <c r="E75" i="14" s="1"/>
  <c r="C105" i="14"/>
  <c r="C107" i="14"/>
  <c r="C125" i="14"/>
  <c r="C127" i="14"/>
  <c r="C128" i="14"/>
  <c r="C149" i="14"/>
  <c r="C162" i="14"/>
  <c r="C163" i="14"/>
  <c r="C178" i="14"/>
  <c r="C190" i="14"/>
  <c r="D187" i="14"/>
  <c r="D195" i="14"/>
  <c r="E204" i="14"/>
  <c r="E195" i="14" s="1"/>
  <c r="C218" i="14"/>
  <c r="C227" i="14"/>
  <c r="E231" i="14"/>
  <c r="E230" i="14" s="1"/>
  <c r="C241" i="14"/>
  <c r="C256" i="14"/>
  <c r="C258" i="14"/>
  <c r="D259" i="14"/>
  <c r="D230" i="14" s="1"/>
  <c r="H259" i="14"/>
  <c r="C266" i="14"/>
  <c r="E270" i="14"/>
  <c r="E269" i="14" s="1"/>
  <c r="J270" i="14"/>
  <c r="J269" i="14" s="1"/>
  <c r="N270" i="14"/>
  <c r="N269" i="14" s="1"/>
  <c r="C278" i="14"/>
  <c r="H195" i="14"/>
  <c r="D289" i="14"/>
  <c r="D288" i="14" s="1"/>
  <c r="M20" i="14"/>
  <c r="C43" i="14"/>
  <c r="C56" i="14"/>
  <c r="C66" i="14"/>
  <c r="C68" i="14"/>
  <c r="C73" i="14"/>
  <c r="K76" i="14"/>
  <c r="C78" i="14"/>
  <c r="C79" i="14"/>
  <c r="N83" i="14"/>
  <c r="O84" i="14"/>
  <c r="L89" i="14"/>
  <c r="C97" i="14"/>
  <c r="C98" i="14"/>
  <c r="C99" i="14"/>
  <c r="I103" i="14"/>
  <c r="C109" i="14"/>
  <c r="C110" i="14"/>
  <c r="C111" i="14"/>
  <c r="I122" i="14"/>
  <c r="N130" i="14"/>
  <c r="C154" i="14"/>
  <c r="C155" i="14"/>
  <c r="L166" i="14"/>
  <c r="L165" i="14" s="1"/>
  <c r="C177" i="14"/>
  <c r="C183" i="14"/>
  <c r="C184" i="14"/>
  <c r="G187" i="14"/>
  <c r="C200" i="14"/>
  <c r="K195" i="14"/>
  <c r="C208" i="14"/>
  <c r="C210" i="14"/>
  <c r="C220" i="14"/>
  <c r="C222" i="14"/>
  <c r="C229" i="14"/>
  <c r="N231" i="14"/>
  <c r="L238" i="14"/>
  <c r="L231" i="14" s="1"/>
  <c r="C245" i="14"/>
  <c r="C257" i="14"/>
  <c r="N259" i="14"/>
  <c r="C268" i="14"/>
  <c r="C274" i="14"/>
  <c r="C280" i="14"/>
  <c r="M53" i="14"/>
  <c r="N75" i="14"/>
  <c r="N52" i="14" s="1"/>
  <c r="J289" i="14"/>
  <c r="J288" i="14" s="1"/>
  <c r="L33" i="14"/>
  <c r="C33" i="14" s="1"/>
  <c r="F41" i="14"/>
  <c r="C41" i="14" s="1"/>
  <c r="H53" i="14"/>
  <c r="O58" i="14"/>
  <c r="L58" i="14"/>
  <c r="L54" i="14" s="1"/>
  <c r="K53" i="14"/>
  <c r="C70" i="14"/>
  <c r="C71" i="14"/>
  <c r="C72" i="14"/>
  <c r="C74" i="14"/>
  <c r="G76" i="14"/>
  <c r="C87" i="14"/>
  <c r="C92" i="14"/>
  <c r="I95" i="14"/>
  <c r="C102" i="14"/>
  <c r="C117" i="14"/>
  <c r="C118" i="14"/>
  <c r="O122" i="14"/>
  <c r="L122" i="14"/>
  <c r="G130" i="14"/>
  <c r="C133" i="14"/>
  <c r="C135" i="14"/>
  <c r="J130" i="14"/>
  <c r="C141" i="14"/>
  <c r="C142" i="14"/>
  <c r="C143" i="14"/>
  <c r="C159" i="14"/>
  <c r="C160" i="14"/>
  <c r="F192" i="14"/>
  <c r="F191" i="14" s="1"/>
  <c r="F187" i="14" s="1"/>
  <c r="C202" i="14"/>
  <c r="C209" i="14"/>
  <c r="C214" i="14"/>
  <c r="C221" i="14"/>
  <c r="C226" i="14"/>
  <c r="H231" i="14"/>
  <c r="M231" i="14"/>
  <c r="M230" i="14" s="1"/>
  <c r="K231" i="14"/>
  <c r="K230" i="14" s="1"/>
  <c r="J231" i="14"/>
  <c r="O238" i="14"/>
  <c r="O231" i="14" s="1"/>
  <c r="C248" i="14"/>
  <c r="L252" i="14"/>
  <c r="L251" i="14" s="1"/>
  <c r="F260" i="14"/>
  <c r="F259" i="14" s="1"/>
  <c r="C262" i="14"/>
  <c r="C292" i="14"/>
  <c r="O289" i="14"/>
  <c r="I20" i="14"/>
  <c r="O54" i="14"/>
  <c r="O53" i="14" s="1"/>
  <c r="I76" i="14"/>
  <c r="C77" i="14"/>
  <c r="L27" i="14"/>
  <c r="I84" i="14"/>
  <c r="C167" i="14"/>
  <c r="F166" i="14"/>
  <c r="I216" i="14"/>
  <c r="I204" i="14" s="1"/>
  <c r="C217" i="14"/>
  <c r="F251" i="14"/>
  <c r="M289" i="14"/>
  <c r="M288" i="14" s="1"/>
  <c r="C298" i="14"/>
  <c r="D20" i="14"/>
  <c r="H20" i="14"/>
  <c r="C21" i="14"/>
  <c r="F55" i="14"/>
  <c r="L84" i="14"/>
  <c r="M83" i="14"/>
  <c r="C93" i="14"/>
  <c r="C101" i="14"/>
  <c r="C121" i="14"/>
  <c r="D130" i="14"/>
  <c r="C137" i="14"/>
  <c r="C139" i="14"/>
  <c r="F136" i="14"/>
  <c r="C136" i="14" s="1"/>
  <c r="C153" i="14"/>
  <c r="C161" i="14"/>
  <c r="C169" i="14"/>
  <c r="H174" i="14"/>
  <c r="H173" i="14" s="1"/>
  <c r="C188" i="14"/>
  <c r="I198" i="14"/>
  <c r="I196" i="14" s="1"/>
  <c r="C199" i="14"/>
  <c r="C250" i="14"/>
  <c r="F246" i="14"/>
  <c r="C246" i="14" s="1"/>
  <c r="O45" i="14"/>
  <c r="C119" i="14"/>
  <c r="F116" i="14"/>
  <c r="L174" i="14"/>
  <c r="L173" i="14" s="1"/>
  <c r="I252" i="14"/>
  <c r="I251" i="14" s="1"/>
  <c r="C253" i="14"/>
  <c r="E20" i="14"/>
  <c r="H288" i="14"/>
  <c r="L31" i="14"/>
  <c r="C31" i="14" s="1"/>
  <c r="F80" i="14"/>
  <c r="J83" i="14"/>
  <c r="O89" i="14"/>
  <c r="O103" i="14"/>
  <c r="C113" i="14"/>
  <c r="C114" i="14"/>
  <c r="C115" i="14"/>
  <c r="F112" i="14"/>
  <c r="C112" i="14" s="1"/>
  <c r="L116" i="14"/>
  <c r="C123" i="14"/>
  <c r="F122" i="14"/>
  <c r="C129" i="14"/>
  <c r="K130" i="14"/>
  <c r="K75" i="14" s="1"/>
  <c r="O130" i="14"/>
  <c r="C145" i="14"/>
  <c r="C146" i="14"/>
  <c r="C147" i="14"/>
  <c r="F144" i="14"/>
  <c r="I151" i="14"/>
  <c r="C157" i="14"/>
  <c r="C158" i="14"/>
  <c r="D174" i="14"/>
  <c r="D173" i="14" s="1"/>
  <c r="C182" i="14"/>
  <c r="C237" i="14"/>
  <c r="I235" i="14"/>
  <c r="C235" i="14" s="1"/>
  <c r="F270" i="14"/>
  <c r="I276" i="14"/>
  <c r="C277" i="14"/>
  <c r="F20" i="14"/>
  <c r="J20" i="14"/>
  <c r="N20" i="14"/>
  <c r="F69" i="14"/>
  <c r="C69" i="14" s="1"/>
  <c r="F84" i="14"/>
  <c r="C85" i="14"/>
  <c r="C86" i="14"/>
  <c r="F89" i="14"/>
  <c r="C90" i="14"/>
  <c r="O95" i="14"/>
  <c r="C106" i="14"/>
  <c r="C126" i="14"/>
  <c r="C134" i="14"/>
  <c r="I144" i="14"/>
  <c r="C150" i="14"/>
  <c r="O166" i="14"/>
  <c r="O165" i="14" s="1"/>
  <c r="O173" i="14"/>
  <c r="C181" i="14"/>
  <c r="J195" i="14"/>
  <c r="I175" i="14"/>
  <c r="I179" i="14"/>
  <c r="C185" i="14"/>
  <c r="C189" i="14"/>
  <c r="L205" i="14"/>
  <c r="C212" i="14"/>
  <c r="C224" i="14"/>
  <c r="C234" i="14"/>
  <c r="F233" i="14"/>
  <c r="C233" i="14" s="1"/>
  <c r="C240" i="14"/>
  <c r="C242" i="14"/>
  <c r="F238" i="14"/>
  <c r="I260" i="14"/>
  <c r="C261" i="14"/>
  <c r="I272" i="14"/>
  <c r="C272" i="14" s="1"/>
  <c r="C273" i="14"/>
  <c r="C285" i="14"/>
  <c r="I283" i="14"/>
  <c r="C283" i="14" s="1"/>
  <c r="C297" i="14"/>
  <c r="F95" i="14"/>
  <c r="F103" i="14"/>
  <c r="F131" i="14"/>
  <c r="F151" i="14"/>
  <c r="F175" i="14"/>
  <c r="F179" i="14"/>
  <c r="F198" i="14"/>
  <c r="O216" i="14"/>
  <c r="L216" i="14"/>
  <c r="C244" i="14"/>
  <c r="O252" i="14"/>
  <c r="O251" i="14" s="1"/>
  <c r="O276" i="14"/>
  <c r="O270" i="14" s="1"/>
  <c r="O269" i="14" s="1"/>
  <c r="C282" i="14"/>
  <c r="F281" i="14"/>
  <c r="C281" i="14" s="1"/>
  <c r="O290" i="14"/>
  <c r="O196" i="14"/>
  <c r="C206" i="14"/>
  <c r="F205" i="14"/>
  <c r="O205" i="14"/>
  <c r="O260" i="14"/>
  <c r="O259" i="14" s="1"/>
  <c r="I264" i="14"/>
  <c r="C265" i="14"/>
  <c r="C294" i="14"/>
  <c r="F290" i="14"/>
  <c r="C228" i="14"/>
  <c r="C232" i="14"/>
  <c r="C236" i="14"/>
  <c r="C284" i="14"/>
  <c r="O298" i="13"/>
  <c r="L298" i="13"/>
  <c r="I298" i="13"/>
  <c r="F298" i="13"/>
  <c r="O297" i="13"/>
  <c r="L297" i="13"/>
  <c r="I297" i="13"/>
  <c r="F297" i="13"/>
  <c r="O296" i="13"/>
  <c r="L296" i="13"/>
  <c r="I296" i="13"/>
  <c r="F296" i="13"/>
  <c r="O295" i="13"/>
  <c r="L295" i="13"/>
  <c r="I295" i="13"/>
  <c r="F295" i="13"/>
  <c r="O294" i="13"/>
  <c r="L294" i="13"/>
  <c r="I294" i="13"/>
  <c r="F294" i="13"/>
  <c r="O293" i="13"/>
  <c r="L293" i="13"/>
  <c r="I293" i="13"/>
  <c r="F293" i="13"/>
  <c r="O292" i="13"/>
  <c r="L292" i="13"/>
  <c r="I292" i="13"/>
  <c r="F292" i="13"/>
  <c r="O291" i="13"/>
  <c r="L291" i="13"/>
  <c r="L290" i="13" s="1"/>
  <c r="I291" i="13"/>
  <c r="F291" i="13"/>
  <c r="N290" i="13"/>
  <c r="M290" i="13"/>
  <c r="K290" i="13"/>
  <c r="J290" i="13"/>
  <c r="H290" i="13"/>
  <c r="G290" i="13"/>
  <c r="E290" i="13"/>
  <c r="D290" i="13"/>
  <c r="O285" i="13"/>
  <c r="L285" i="13"/>
  <c r="I285" i="13"/>
  <c r="F285" i="13"/>
  <c r="O284" i="13"/>
  <c r="L284" i="13"/>
  <c r="L283" i="13" s="1"/>
  <c r="I284" i="13"/>
  <c r="F284" i="13"/>
  <c r="O283" i="13"/>
  <c r="N283" i="13"/>
  <c r="M283" i="13"/>
  <c r="K283" i="13"/>
  <c r="J283" i="13"/>
  <c r="H283" i="13"/>
  <c r="G283" i="13"/>
  <c r="F283" i="13"/>
  <c r="E283" i="13"/>
  <c r="D283" i="13"/>
  <c r="O282" i="13"/>
  <c r="O281" i="13" s="1"/>
  <c r="L282" i="13"/>
  <c r="L281" i="13" s="1"/>
  <c r="I282" i="13"/>
  <c r="I281" i="13" s="1"/>
  <c r="F282" i="13"/>
  <c r="F281" i="13" s="1"/>
  <c r="N281" i="13"/>
  <c r="M281" i="13"/>
  <c r="K281" i="13"/>
  <c r="J281" i="13"/>
  <c r="H281" i="13"/>
  <c r="G281" i="13"/>
  <c r="E281" i="13"/>
  <c r="D281" i="13"/>
  <c r="O280" i="13"/>
  <c r="L280" i="13"/>
  <c r="I280" i="13"/>
  <c r="F280" i="13"/>
  <c r="O279" i="13"/>
  <c r="L279" i="13"/>
  <c r="I279" i="13"/>
  <c r="F279" i="13"/>
  <c r="O278" i="13"/>
  <c r="L278" i="13"/>
  <c r="I278" i="13"/>
  <c r="F278" i="13"/>
  <c r="O277" i="13"/>
  <c r="L277" i="13"/>
  <c r="I277" i="13"/>
  <c r="F277" i="13"/>
  <c r="N276" i="13"/>
  <c r="M276" i="13"/>
  <c r="K276" i="13"/>
  <c r="J276" i="13"/>
  <c r="H276" i="13"/>
  <c r="G276" i="13"/>
  <c r="E276" i="13"/>
  <c r="D276" i="13"/>
  <c r="O275" i="13"/>
  <c r="L275" i="13"/>
  <c r="I275" i="13"/>
  <c r="F275" i="13"/>
  <c r="O274" i="13"/>
  <c r="L274" i="13"/>
  <c r="I274" i="13"/>
  <c r="F274" i="13"/>
  <c r="O273" i="13"/>
  <c r="L273" i="13"/>
  <c r="I273" i="13"/>
  <c r="I272" i="13" s="1"/>
  <c r="F273" i="13"/>
  <c r="N272" i="13"/>
  <c r="M272" i="13"/>
  <c r="K272" i="13"/>
  <c r="K270" i="13" s="1"/>
  <c r="K269" i="13" s="1"/>
  <c r="J272" i="13"/>
  <c r="H272" i="13"/>
  <c r="G272" i="13"/>
  <c r="E272" i="13"/>
  <c r="E270" i="13" s="1"/>
  <c r="E269" i="13" s="1"/>
  <c r="D272" i="13"/>
  <c r="O271" i="13"/>
  <c r="L271" i="13"/>
  <c r="I271" i="13"/>
  <c r="F271" i="13"/>
  <c r="N270" i="13"/>
  <c r="N269" i="13" s="1"/>
  <c r="G270" i="13"/>
  <c r="O268" i="13"/>
  <c r="L268" i="13"/>
  <c r="I268" i="13"/>
  <c r="F268" i="13"/>
  <c r="O267" i="13"/>
  <c r="L267" i="13"/>
  <c r="I267" i="13"/>
  <c r="F267" i="13"/>
  <c r="O266" i="13"/>
  <c r="L266" i="13"/>
  <c r="I266" i="13"/>
  <c r="F266" i="13"/>
  <c r="O265" i="13"/>
  <c r="L265" i="13"/>
  <c r="I265" i="13"/>
  <c r="F265" i="13"/>
  <c r="N264" i="13"/>
  <c r="M264" i="13"/>
  <c r="K264" i="13"/>
  <c r="J264" i="13"/>
  <c r="H264" i="13"/>
  <c r="G264" i="13"/>
  <c r="E264" i="13"/>
  <c r="D264" i="13"/>
  <c r="O263" i="13"/>
  <c r="L263" i="13"/>
  <c r="I263" i="13"/>
  <c r="F263" i="13"/>
  <c r="O262" i="13"/>
  <c r="L262" i="13"/>
  <c r="I262" i="13"/>
  <c r="F262" i="13"/>
  <c r="O261" i="13"/>
  <c r="L261" i="13"/>
  <c r="L260" i="13" s="1"/>
  <c r="I261" i="13"/>
  <c r="I260" i="13" s="1"/>
  <c r="F261" i="13"/>
  <c r="N260" i="13"/>
  <c r="M260" i="13"/>
  <c r="K260" i="13"/>
  <c r="K259" i="13" s="1"/>
  <c r="J260" i="13"/>
  <c r="H260" i="13"/>
  <c r="H259" i="13" s="1"/>
  <c r="G260" i="13"/>
  <c r="G259" i="13" s="1"/>
  <c r="E260" i="13"/>
  <c r="D260" i="13"/>
  <c r="D259" i="13" s="1"/>
  <c r="N259" i="13"/>
  <c r="O258" i="13"/>
  <c r="L258" i="13"/>
  <c r="I258" i="13"/>
  <c r="F258" i="13"/>
  <c r="O257" i="13"/>
  <c r="L257" i="13"/>
  <c r="I257" i="13"/>
  <c r="F257" i="13"/>
  <c r="O256" i="13"/>
  <c r="L256" i="13"/>
  <c r="I256" i="13"/>
  <c r="F256" i="13"/>
  <c r="O255" i="13"/>
  <c r="L255" i="13"/>
  <c r="I255" i="13"/>
  <c r="F255" i="13"/>
  <c r="O254" i="13"/>
  <c r="L254" i="13"/>
  <c r="I254" i="13"/>
  <c r="F254" i="13"/>
  <c r="O253" i="13"/>
  <c r="L253" i="13"/>
  <c r="L252" i="13" s="1"/>
  <c r="L251" i="13" s="1"/>
  <c r="I253" i="13"/>
  <c r="F253" i="13"/>
  <c r="N252" i="13"/>
  <c r="M252" i="13"/>
  <c r="M251" i="13" s="1"/>
  <c r="K252" i="13"/>
  <c r="K251" i="13" s="1"/>
  <c r="J252" i="13"/>
  <c r="J251" i="13" s="1"/>
  <c r="H252" i="13"/>
  <c r="H251" i="13" s="1"/>
  <c r="G252" i="13"/>
  <c r="G251" i="13" s="1"/>
  <c r="E252" i="13"/>
  <c r="E251" i="13" s="1"/>
  <c r="D252" i="13"/>
  <c r="D251" i="13" s="1"/>
  <c r="N251" i="13"/>
  <c r="O250" i="13"/>
  <c r="L250" i="13"/>
  <c r="I250" i="13"/>
  <c r="F250" i="13"/>
  <c r="O249" i="13"/>
  <c r="L249" i="13"/>
  <c r="I249" i="13"/>
  <c r="F249" i="13"/>
  <c r="O248" i="13"/>
  <c r="L248" i="13"/>
  <c r="I248" i="13"/>
  <c r="F248" i="13"/>
  <c r="O247" i="13"/>
  <c r="L247" i="13"/>
  <c r="L246" i="13" s="1"/>
  <c r="I247" i="13"/>
  <c r="F247" i="13"/>
  <c r="O246" i="13"/>
  <c r="N246" i="13"/>
  <c r="M246" i="13"/>
  <c r="K246" i="13"/>
  <c r="J246" i="13"/>
  <c r="H246" i="13"/>
  <c r="G246" i="13"/>
  <c r="E246" i="13"/>
  <c r="D246" i="13"/>
  <c r="O245" i="13"/>
  <c r="L245" i="13"/>
  <c r="I245" i="13"/>
  <c r="F245" i="13"/>
  <c r="O244" i="13"/>
  <c r="L244" i="13"/>
  <c r="I244" i="13"/>
  <c r="F244" i="13"/>
  <c r="O243" i="13"/>
  <c r="L243" i="13"/>
  <c r="I243" i="13"/>
  <c r="F243" i="13"/>
  <c r="O242" i="13"/>
  <c r="L242" i="13"/>
  <c r="I242" i="13"/>
  <c r="F242" i="13"/>
  <c r="O241" i="13"/>
  <c r="L241" i="13"/>
  <c r="I241" i="13"/>
  <c r="F241" i="13"/>
  <c r="O240" i="13"/>
  <c r="L240" i="13"/>
  <c r="I240" i="13"/>
  <c r="F240" i="13"/>
  <c r="O239" i="13"/>
  <c r="L239" i="13"/>
  <c r="I239" i="13"/>
  <c r="F239" i="13"/>
  <c r="F238" i="13" s="1"/>
  <c r="N238" i="13"/>
  <c r="M238" i="13"/>
  <c r="K238" i="13"/>
  <c r="J238" i="13"/>
  <c r="H238" i="13"/>
  <c r="G238" i="13"/>
  <c r="E238" i="13"/>
  <c r="D238" i="13"/>
  <c r="O237" i="13"/>
  <c r="L237" i="13"/>
  <c r="I237" i="13"/>
  <c r="F237" i="13"/>
  <c r="O236" i="13"/>
  <c r="L236" i="13"/>
  <c r="L235" i="13" s="1"/>
  <c r="I236" i="13"/>
  <c r="F236" i="13"/>
  <c r="O235" i="13"/>
  <c r="N235" i="13"/>
  <c r="M235" i="13"/>
  <c r="K235" i="13"/>
  <c r="J235" i="13"/>
  <c r="H235" i="13"/>
  <c r="G235" i="13"/>
  <c r="E235" i="13"/>
  <c r="D235" i="13"/>
  <c r="O234" i="13"/>
  <c r="O233" i="13" s="1"/>
  <c r="L234" i="13"/>
  <c r="L233" i="13" s="1"/>
  <c r="I234" i="13"/>
  <c r="F234" i="13"/>
  <c r="F233" i="13" s="1"/>
  <c r="N233" i="13"/>
  <c r="M233" i="13"/>
  <c r="K233" i="13"/>
  <c r="J233" i="13"/>
  <c r="H233" i="13"/>
  <c r="G233" i="13"/>
  <c r="E233" i="13"/>
  <c r="D233" i="13"/>
  <c r="O232" i="13"/>
  <c r="L232" i="13"/>
  <c r="I232" i="13"/>
  <c r="F232" i="13"/>
  <c r="O229" i="13"/>
  <c r="L229" i="13"/>
  <c r="I229" i="13"/>
  <c r="F229" i="13"/>
  <c r="O228" i="13"/>
  <c r="L228" i="13"/>
  <c r="L227" i="13" s="1"/>
  <c r="I228" i="13"/>
  <c r="F228" i="13"/>
  <c r="F227" i="13" s="1"/>
  <c r="O227" i="13"/>
  <c r="N227" i="13"/>
  <c r="M227" i="13"/>
  <c r="K227" i="13"/>
  <c r="J227" i="13"/>
  <c r="H227" i="13"/>
  <c r="G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I220" i="13"/>
  <c r="F220" i="13"/>
  <c r="O219" i="13"/>
  <c r="L219" i="13"/>
  <c r="I219" i="13"/>
  <c r="F219" i="13"/>
  <c r="O218" i="13"/>
  <c r="L218" i="13"/>
  <c r="I218" i="13"/>
  <c r="F218" i="13"/>
  <c r="O217" i="13"/>
  <c r="L217" i="13"/>
  <c r="I217" i="13"/>
  <c r="F217" i="13"/>
  <c r="N216" i="13"/>
  <c r="M216" i="13"/>
  <c r="K216" i="13"/>
  <c r="J216" i="13"/>
  <c r="H216" i="13"/>
  <c r="G216" i="13"/>
  <c r="E216" i="13"/>
  <c r="D216" i="13"/>
  <c r="O215" i="13"/>
  <c r="L215" i="13"/>
  <c r="I215" i="13"/>
  <c r="F215" i="13"/>
  <c r="O214" i="13"/>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O206" i="13"/>
  <c r="O205" i="13" s="1"/>
  <c r="L206" i="13"/>
  <c r="I206" i="13"/>
  <c r="F206" i="13"/>
  <c r="N205" i="13"/>
  <c r="M205" i="13"/>
  <c r="K205" i="13"/>
  <c r="J205" i="13"/>
  <c r="H205" i="13"/>
  <c r="G205" i="13"/>
  <c r="E205" i="13"/>
  <c r="D205" i="13"/>
  <c r="O203" i="13"/>
  <c r="L203" i="13"/>
  <c r="I203" i="13"/>
  <c r="F203" i="13"/>
  <c r="O202" i="13"/>
  <c r="L202" i="13"/>
  <c r="I202" i="13"/>
  <c r="F202" i="13"/>
  <c r="O201" i="13"/>
  <c r="L201" i="13"/>
  <c r="I201" i="13"/>
  <c r="F201" i="13"/>
  <c r="O200" i="13"/>
  <c r="L200" i="13"/>
  <c r="I200" i="13"/>
  <c r="F200" i="13"/>
  <c r="O199" i="13"/>
  <c r="L199" i="13"/>
  <c r="L198" i="13" s="1"/>
  <c r="I199" i="13"/>
  <c r="F199" i="13"/>
  <c r="F198" i="13" s="1"/>
  <c r="O198" i="13"/>
  <c r="N198" i="13"/>
  <c r="M198" i="13"/>
  <c r="K198" i="13"/>
  <c r="J198" i="13"/>
  <c r="H198" i="13"/>
  <c r="H196" i="13" s="1"/>
  <c r="G198" i="13"/>
  <c r="G196" i="13" s="1"/>
  <c r="E198" i="13"/>
  <c r="E196" i="13" s="1"/>
  <c r="D198" i="13"/>
  <c r="D196" i="13" s="1"/>
  <c r="O197" i="13"/>
  <c r="L197" i="13"/>
  <c r="I197" i="13"/>
  <c r="F197" i="13"/>
  <c r="N196" i="13"/>
  <c r="M196" i="13"/>
  <c r="K196" i="13"/>
  <c r="J196" i="13"/>
  <c r="O193" i="13"/>
  <c r="O192" i="13" s="1"/>
  <c r="O191" i="13" s="1"/>
  <c r="L193" i="13"/>
  <c r="L192" i="13" s="1"/>
  <c r="L191" i="13" s="1"/>
  <c r="I193" i="13"/>
  <c r="I192" i="13" s="1"/>
  <c r="I191" i="13" s="1"/>
  <c r="F193" i="13"/>
  <c r="F192" i="13" s="1"/>
  <c r="N192" i="13"/>
  <c r="N191" i="13" s="1"/>
  <c r="M192" i="13"/>
  <c r="M191" i="13" s="1"/>
  <c r="K192" i="13"/>
  <c r="K191" i="13" s="1"/>
  <c r="J192" i="13"/>
  <c r="J191" i="13" s="1"/>
  <c r="H192" i="13"/>
  <c r="H191" i="13" s="1"/>
  <c r="G192" i="13"/>
  <c r="G191" i="13" s="1"/>
  <c r="E192" i="13"/>
  <c r="E191" i="13" s="1"/>
  <c r="D192" i="13"/>
  <c r="D191" i="13" s="1"/>
  <c r="O190" i="13"/>
  <c r="L190" i="13"/>
  <c r="I190" i="13"/>
  <c r="F190" i="13"/>
  <c r="O189" i="13"/>
  <c r="O188" i="13" s="1"/>
  <c r="L189" i="13"/>
  <c r="I189" i="13"/>
  <c r="I188" i="13" s="1"/>
  <c r="F189" i="13"/>
  <c r="N188" i="13"/>
  <c r="M188" i="13"/>
  <c r="M187" i="13" s="1"/>
  <c r="K188" i="13"/>
  <c r="J188" i="13"/>
  <c r="H188" i="13"/>
  <c r="G188" i="13"/>
  <c r="E188" i="13"/>
  <c r="D188" i="13"/>
  <c r="O186" i="13"/>
  <c r="L186" i="13"/>
  <c r="I186" i="13"/>
  <c r="F186" i="13"/>
  <c r="O185" i="13"/>
  <c r="O184" i="13" s="1"/>
  <c r="L185" i="13"/>
  <c r="I185" i="13"/>
  <c r="I184" i="13" s="1"/>
  <c r="F185" i="13"/>
  <c r="F184" i="13" s="1"/>
  <c r="N184" i="13"/>
  <c r="M184" i="13"/>
  <c r="K184" i="13"/>
  <c r="J184" i="13"/>
  <c r="H184" i="13"/>
  <c r="G184" i="13"/>
  <c r="E184" i="13"/>
  <c r="D184" i="13"/>
  <c r="O183" i="13"/>
  <c r="L183" i="13"/>
  <c r="I183" i="13"/>
  <c r="F183" i="13"/>
  <c r="O182" i="13"/>
  <c r="L182" i="13"/>
  <c r="I182" i="13"/>
  <c r="F182" i="13"/>
  <c r="O181" i="13"/>
  <c r="L181" i="13"/>
  <c r="I181" i="13"/>
  <c r="F181" i="13"/>
  <c r="O180" i="13"/>
  <c r="L180" i="13"/>
  <c r="L179" i="13" s="1"/>
  <c r="I180" i="13"/>
  <c r="F180" i="13"/>
  <c r="N179" i="13"/>
  <c r="M179" i="13"/>
  <c r="K179" i="13"/>
  <c r="J179" i="13"/>
  <c r="H179" i="13"/>
  <c r="G179" i="13"/>
  <c r="E179" i="13"/>
  <c r="D179" i="13"/>
  <c r="O178" i="13"/>
  <c r="L178" i="13"/>
  <c r="I178" i="13"/>
  <c r="F178" i="13"/>
  <c r="O177" i="13"/>
  <c r="L177" i="13"/>
  <c r="I177" i="13"/>
  <c r="F177" i="13"/>
  <c r="O176" i="13"/>
  <c r="L176" i="13"/>
  <c r="L175" i="13" s="1"/>
  <c r="I176" i="13"/>
  <c r="F176" i="13"/>
  <c r="N175" i="13"/>
  <c r="N174" i="13" s="1"/>
  <c r="M175" i="13"/>
  <c r="K175" i="13"/>
  <c r="J175" i="13"/>
  <c r="J174" i="13" s="1"/>
  <c r="H175" i="13"/>
  <c r="H174" i="13" s="1"/>
  <c r="G175" i="13"/>
  <c r="E175" i="13"/>
  <c r="D175" i="13"/>
  <c r="D174" i="13" s="1"/>
  <c r="O172" i="13"/>
  <c r="L172" i="13"/>
  <c r="I172" i="13"/>
  <c r="F172" i="13"/>
  <c r="O171" i="13"/>
  <c r="L171" i="13"/>
  <c r="I171" i="13"/>
  <c r="F171" i="13"/>
  <c r="O170" i="13"/>
  <c r="L170" i="13"/>
  <c r="I170" i="13"/>
  <c r="F170" i="13"/>
  <c r="O169" i="13"/>
  <c r="L169" i="13"/>
  <c r="I169" i="13"/>
  <c r="F169" i="13"/>
  <c r="O168" i="13"/>
  <c r="L168" i="13"/>
  <c r="I168" i="13"/>
  <c r="F168" i="13"/>
  <c r="O167" i="13"/>
  <c r="O166" i="13" s="1"/>
  <c r="O165" i="13" s="1"/>
  <c r="L167" i="13"/>
  <c r="I167" i="13"/>
  <c r="F167" i="13"/>
  <c r="N166" i="13"/>
  <c r="N165" i="13" s="1"/>
  <c r="M166" i="13"/>
  <c r="M165" i="13" s="1"/>
  <c r="K166" i="13"/>
  <c r="K165" i="13" s="1"/>
  <c r="J166" i="13"/>
  <c r="J165" i="13" s="1"/>
  <c r="H166" i="13"/>
  <c r="H165" i="13" s="1"/>
  <c r="G166" i="13"/>
  <c r="G165" i="13" s="1"/>
  <c r="E166" i="13"/>
  <c r="E165" i="13" s="1"/>
  <c r="D166" i="13"/>
  <c r="D165" i="13" s="1"/>
  <c r="O164" i="13"/>
  <c r="L164" i="13"/>
  <c r="I164" i="13"/>
  <c r="F164" i="13"/>
  <c r="O163" i="13"/>
  <c r="L163" i="13"/>
  <c r="I163" i="13"/>
  <c r="F163" i="13"/>
  <c r="O162" i="13"/>
  <c r="L162" i="13"/>
  <c r="I162" i="13"/>
  <c r="F162" i="13"/>
  <c r="O161" i="13"/>
  <c r="O160" i="13" s="1"/>
  <c r="L161" i="13"/>
  <c r="I161" i="13"/>
  <c r="I160" i="13" s="1"/>
  <c r="F161" i="13"/>
  <c r="F160" i="13" s="1"/>
  <c r="N160" i="13"/>
  <c r="M160" i="13"/>
  <c r="K160" i="13"/>
  <c r="J160" i="13"/>
  <c r="H160" i="13"/>
  <c r="G160" i="13"/>
  <c r="E160" i="13"/>
  <c r="D160" i="13"/>
  <c r="O159" i="13"/>
  <c r="L159" i="13"/>
  <c r="I159" i="13"/>
  <c r="F159" i="13"/>
  <c r="O158" i="13"/>
  <c r="L158" i="13"/>
  <c r="I158" i="13"/>
  <c r="F158" i="13"/>
  <c r="O157" i="13"/>
  <c r="L157" i="13"/>
  <c r="I157" i="13"/>
  <c r="F157" i="13"/>
  <c r="O156" i="13"/>
  <c r="L156" i="13"/>
  <c r="I156" i="13"/>
  <c r="F156" i="13"/>
  <c r="O155" i="13"/>
  <c r="L155" i="13"/>
  <c r="I155" i="13"/>
  <c r="F155" i="13"/>
  <c r="O154" i="13"/>
  <c r="L154" i="13"/>
  <c r="I154" i="13"/>
  <c r="F154" i="13"/>
  <c r="O153" i="13"/>
  <c r="L153" i="13"/>
  <c r="I153" i="13"/>
  <c r="F153" i="13"/>
  <c r="O152" i="13"/>
  <c r="L152" i="13"/>
  <c r="I152" i="13"/>
  <c r="F152" i="13"/>
  <c r="N151" i="13"/>
  <c r="M151" i="13"/>
  <c r="K151" i="13"/>
  <c r="J151" i="13"/>
  <c r="H151" i="13"/>
  <c r="G151" i="13"/>
  <c r="E151" i="13"/>
  <c r="D151" i="13"/>
  <c r="O150" i="13"/>
  <c r="L150" i="13"/>
  <c r="I150" i="13"/>
  <c r="F150" i="13"/>
  <c r="O149" i="13"/>
  <c r="L149" i="13"/>
  <c r="I149" i="13"/>
  <c r="F149" i="13"/>
  <c r="O148" i="13"/>
  <c r="L148" i="13"/>
  <c r="I148" i="13"/>
  <c r="F148" i="13"/>
  <c r="O147" i="13"/>
  <c r="L147" i="13"/>
  <c r="I147" i="13"/>
  <c r="F147" i="13"/>
  <c r="O146" i="13"/>
  <c r="L146" i="13"/>
  <c r="I146" i="13"/>
  <c r="F146" i="13"/>
  <c r="O145" i="13"/>
  <c r="L145" i="13"/>
  <c r="I145" i="13"/>
  <c r="F145" i="13"/>
  <c r="N144" i="13"/>
  <c r="M144" i="13"/>
  <c r="K144" i="13"/>
  <c r="J144" i="13"/>
  <c r="H144" i="13"/>
  <c r="G144" i="13"/>
  <c r="E144" i="13"/>
  <c r="D144" i="13"/>
  <c r="O143" i="13"/>
  <c r="L143" i="13"/>
  <c r="I143" i="13"/>
  <c r="F143" i="13"/>
  <c r="O142" i="13"/>
  <c r="L142" i="13"/>
  <c r="L141" i="13" s="1"/>
  <c r="I142" i="13"/>
  <c r="F142" i="13"/>
  <c r="F141" i="13" s="1"/>
  <c r="O141" i="13"/>
  <c r="N141" i="13"/>
  <c r="M141" i="13"/>
  <c r="K141" i="13"/>
  <c r="J141" i="13"/>
  <c r="H141" i="13"/>
  <c r="G141" i="13"/>
  <c r="E141" i="13"/>
  <c r="D141" i="13"/>
  <c r="O140" i="13"/>
  <c r="L140" i="13"/>
  <c r="I140" i="13"/>
  <c r="F140" i="13"/>
  <c r="O139" i="13"/>
  <c r="L139" i="13"/>
  <c r="I139" i="13"/>
  <c r="F139" i="13"/>
  <c r="O138" i="13"/>
  <c r="L138" i="13"/>
  <c r="I138" i="13"/>
  <c r="F138" i="13"/>
  <c r="O137" i="13"/>
  <c r="O136" i="13" s="1"/>
  <c r="L137" i="13"/>
  <c r="I137" i="13"/>
  <c r="I136" i="13" s="1"/>
  <c r="F137" i="13"/>
  <c r="F136" i="13" s="1"/>
  <c r="N136" i="13"/>
  <c r="M136" i="13"/>
  <c r="K136" i="13"/>
  <c r="J136" i="13"/>
  <c r="H136" i="13"/>
  <c r="G136" i="13"/>
  <c r="E136" i="13"/>
  <c r="D136" i="13"/>
  <c r="O135" i="13"/>
  <c r="L135" i="13"/>
  <c r="I135" i="13"/>
  <c r="F135" i="13"/>
  <c r="O134" i="13"/>
  <c r="L134" i="13"/>
  <c r="I134" i="13"/>
  <c r="F134" i="13"/>
  <c r="O133" i="13"/>
  <c r="L133" i="13"/>
  <c r="I133" i="13"/>
  <c r="F133" i="13"/>
  <c r="O132" i="13"/>
  <c r="L132" i="13"/>
  <c r="I132" i="13"/>
  <c r="I131" i="13" s="1"/>
  <c r="F132" i="13"/>
  <c r="N131" i="13"/>
  <c r="M131" i="13"/>
  <c r="K131" i="13"/>
  <c r="J131" i="13"/>
  <c r="H131" i="13"/>
  <c r="G131" i="13"/>
  <c r="E131" i="13"/>
  <c r="D131" i="13"/>
  <c r="O129" i="13"/>
  <c r="O128" i="13" s="1"/>
  <c r="L129" i="13"/>
  <c r="L128" i="13" s="1"/>
  <c r="I129" i="13"/>
  <c r="I128" i="13" s="1"/>
  <c r="F129" i="13"/>
  <c r="N128" i="13"/>
  <c r="M128" i="13"/>
  <c r="K128" i="13"/>
  <c r="J128" i="13"/>
  <c r="H128" i="13"/>
  <c r="G128" i="13"/>
  <c r="E128" i="13"/>
  <c r="D128" i="13"/>
  <c r="O127" i="13"/>
  <c r="L127" i="13"/>
  <c r="I127" i="13"/>
  <c r="F127" i="13"/>
  <c r="O126" i="13"/>
  <c r="L126" i="13"/>
  <c r="I126" i="13"/>
  <c r="F126" i="13"/>
  <c r="O125" i="13"/>
  <c r="L125" i="13"/>
  <c r="I125" i="13"/>
  <c r="F125" i="13"/>
  <c r="O124" i="13"/>
  <c r="L124" i="13"/>
  <c r="I124" i="13"/>
  <c r="F124" i="13"/>
  <c r="O123" i="13"/>
  <c r="L123" i="13"/>
  <c r="I123" i="13"/>
  <c r="F123" i="13"/>
  <c r="N122" i="13"/>
  <c r="M122" i="13"/>
  <c r="K122" i="13"/>
  <c r="J122" i="13"/>
  <c r="H122" i="13"/>
  <c r="G122" i="13"/>
  <c r="E122" i="13"/>
  <c r="D122" i="13"/>
  <c r="O121" i="13"/>
  <c r="L121" i="13"/>
  <c r="I121" i="13"/>
  <c r="F121" i="13"/>
  <c r="O120" i="13"/>
  <c r="L120" i="13"/>
  <c r="I120" i="13"/>
  <c r="F120" i="13"/>
  <c r="O119" i="13"/>
  <c r="L119" i="13"/>
  <c r="I119" i="13"/>
  <c r="F119" i="13"/>
  <c r="O118" i="13"/>
  <c r="L118" i="13"/>
  <c r="I118" i="13"/>
  <c r="F118" i="13"/>
  <c r="O117" i="13"/>
  <c r="O116" i="13" s="1"/>
  <c r="L117" i="13"/>
  <c r="L116" i="13" s="1"/>
  <c r="I117" i="13"/>
  <c r="F117" i="13"/>
  <c r="N116" i="13"/>
  <c r="M116" i="13"/>
  <c r="K116" i="13"/>
  <c r="J116" i="13"/>
  <c r="H116" i="13"/>
  <c r="G116" i="13"/>
  <c r="E116" i="13"/>
  <c r="D116" i="13"/>
  <c r="O115" i="13"/>
  <c r="L115" i="13"/>
  <c r="I115" i="13"/>
  <c r="F115" i="13"/>
  <c r="O114" i="13"/>
  <c r="L114" i="13"/>
  <c r="I114" i="13"/>
  <c r="F114" i="13"/>
  <c r="O113" i="13"/>
  <c r="O112" i="13" s="1"/>
  <c r="L113" i="13"/>
  <c r="I113" i="13"/>
  <c r="I112" i="13" s="1"/>
  <c r="F113" i="13"/>
  <c r="F112" i="13" s="1"/>
  <c r="N112" i="13"/>
  <c r="M112" i="13"/>
  <c r="K112" i="13"/>
  <c r="J112" i="13"/>
  <c r="H112" i="13"/>
  <c r="G112" i="13"/>
  <c r="E112" i="13"/>
  <c r="D112" i="13"/>
  <c r="O111" i="13"/>
  <c r="L111" i="13"/>
  <c r="I111" i="13"/>
  <c r="F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N103" i="13"/>
  <c r="M103" i="13"/>
  <c r="K103" i="13"/>
  <c r="J103" i="13"/>
  <c r="H103" i="13"/>
  <c r="G103" i="13"/>
  <c r="E103" i="13"/>
  <c r="D103" i="13"/>
  <c r="O102" i="13"/>
  <c r="L102" i="13"/>
  <c r="I102" i="13"/>
  <c r="F102" i="13"/>
  <c r="O101" i="13"/>
  <c r="L101" i="13"/>
  <c r="I101" i="13"/>
  <c r="F101" i="13"/>
  <c r="O100" i="13"/>
  <c r="L100" i="13"/>
  <c r="I100" i="13"/>
  <c r="F100" i="13"/>
  <c r="O99" i="13"/>
  <c r="L99" i="13"/>
  <c r="I99" i="13"/>
  <c r="F99" i="13"/>
  <c r="O98" i="13"/>
  <c r="L98" i="13"/>
  <c r="I98" i="13"/>
  <c r="F98" i="13"/>
  <c r="O97" i="13"/>
  <c r="L97" i="13"/>
  <c r="I97" i="13"/>
  <c r="F97" i="13"/>
  <c r="O96" i="13"/>
  <c r="L96" i="13"/>
  <c r="L95" i="13" s="1"/>
  <c r="I96" i="13"/>
  <c r="F96" i="13"/>
  <c r="N95" i="13"/>
  <c r="M95" i="13"/>
  <c r="K95" i="13"/>
  <c r="J95" i="13"/>
  <c r="H95" i="13"/>
  <c r="G95" i="13"/>
  <c r="E95" i="13"/>
  <c r="D95" i="13"/>
  <c r="O94" i="13"/>
  <c r="L94" i="13"/>
  <c r="I94" i="13"/>
  <c r="F94" i="13"/>
  <c r="O93" i="13"/>
  <c r="L93" i="13"/>
  <c r="I93" i="13"/>
  <c r="F93" i="13"/>
  <c r="O92" i="13"/>
  <c r="L92" i="13"/>
  <c r="I92" i="13"/>
  <c r="F92" i="13"/>
  <c r="O91" i="13"/>
  <c r="L91" i="13"/>
  <c r="I91" i="13"/>
  <c r="F91" i="13"/>
  <c r="O90" i="13"/>
  <c r="L90" i="13"/>
  <c r="I90" i="13"/>
  <c r="F90" i="13"/>
  <c r="N89" i="13"/>
  <c r="M89" i="13"/>
  <c r="K89" i="13"/>
  <c r="J89" i="13"/>
  <c r="H89" i="13"/>
  <c r="G89" i="13"/>
  <c r="E89" i="13"/>
  <c r="D89" i="13"/>
  <c r="O88" i="13"/>
  <c r="L88" i="13"/>
  <c r="I88" i="13"/>
  <c r="F88" i="13"/>
  <c r="O87" i="13"/>
  <c r="L87" i="13"/>
  <c r="I87" i="13"/>
  <c r="F87" i="13"/>
  <c r="O86" i="13"/>
  <c r="L86" i="13"/>
  <c r="I86" i="13"/>
  <c r="F86" i="13"/>
  <c r="O85" i="13"/>
  <c r="L85" i="13"/>
  <c r="L84" i="13" s="1"/>
  <c r="I85" i="13"/>
  <c r="I84" i="13" s="1"/>
  <c r="F85" i="13"/>
  <c r="N84" i="13"/>
  <c r="N83" i="13" s="1"/>
  <c r="M84" i="13"/>
  <c r="K84" i="13"/>
  <c r="J84" i="13"/>
  <c r="H84" i="13"/>
  <c r="G84" i="13"/>
  <c r="E84" i="13"/>
  <c r="D84" i="13"/>
  <c r="O82" i="13"/>
  <c r="L82" i="13"/>
  <c r="I82" i="13"/>
  <c r="F82" i="13"/>
  <c r="O81" i="13"/>
  <c r="L81" i="13"/>
  <c r="L80" i="13" s="1"/>
  <c r="I81" i="13"/>
  <c r="I80" i="13" s="1"/>
  <c r="F81" i="13"/>
  <c r="N80" i="13"/>
  <c r="M80" i="13"/>
  <c r="M76" i="13" s="1"/>
  <c r="K80" i="13"/>
  <c r="J80" i="13"/>
  <c r="H80" i="13"/>
  <c r="G80" i="13"/>
  <c r="E80" i="13"/>
  <c r="D80" i="13"/>
  <c r="O79" i="13"/>
  <c r="L79" i="13"/>
  <c r="I79" i="13"/>
  <c r="F79" i="13"/>
  <c r="O78" i="13"/>
  <c r="O77" i="13" s="1"/>
  <c r="L78" i="13"/>
  <c r="L77" i="13" s="1"/>
  <c r="I78" i="13"/>
  <c r="F78" i="13"/>
  <c r="F77" i="13" s="1"/>
  <c r="N77" i="13"/>
  <c r="N76" i="13" s="1"/>
  <c r="M77" i="13"/>
  <c r="K77" i="13"/>
  <c r="K76" i="13" s="1"/>
  <c r="J77" i="13"/>
  <c r="J76" i="13" s="1"/>
  <c r="H77" i="13"/>
  <c r="G77" i="13"/>
  <c r="E77" i="13"/>
  <c r="D77" i="13"/>
  <c r="D76" i="13" s="1"/>
  <c r="O74" i="13"/>
  <c r="L74" i="13"/>
  <c r="I74" i="13"/>
  <c r="F74" i="13"/>
  <c r="O73" i="13"/>
  <c r="L73" i="13"/>
  <c r="I73" i="13"/>
  <c r="F73" i="13"/>
  <c r="O72" i="13"/>
  <c r="L72" i="13"/>
  <c r="I72" i="13"/>
  <c r="F72" i="13"/>
  <c r="O71" i="13"/>
  <c r="L71" i="13"/>
  <c r="I71" i="13"/>
  <c r="F71" i="13"/>
  <c r="O70" i="13"/>
  <c r="L70" i="13"/>
  <c r="L69" i="13" s="1"/>
  <c r="I70" i="13"/>
  <c r="F70" i="13"/>
  <c r="N69" i="13"/>
  <c r="N67" i="13" s="1"/>
  <c r="M69" i="13"/>
  <c r="M67" i="13" s="1"/>
  <c r="K69" i="13"/>
  <c r="K67" i="13" s="1"/>
  <c r="J69" i="13"/>
  <c r="H69" i="13"/>
  <c r="H67" i="13" s="1"/>
  <c r="G69" i="13"/>
  <c r="G67" i="13" s="1"/>
  <c r="E69" i="13"/>
  <c r="E67" i="13" s="1"/>
  <c r="D69" i="13"/>
  <c r="D67" i="13" s="1"/>
  <c r="O68" i="13"/>
  <c r="L68" i="13"/>
  <c r="I68" i="13"/>
  <c r="F68" i="13"/>
  <c r="J67" i="13"/>
  <c r="O66" i="13"/>
  <c r="L66" i="13"/>
  <c r="I66" i="13"/>
  <c r="F66" i="13"/>
  <c r="O65" i="13"/>
  <c r="L65" i="13"/>
  <c r="I65" i="13"/>
  <c r="F65" i="13"/>
  <c r="O64" i="13"/>
  <c r="O58" i="13" s="1"/>
  <c r="L64" i="13"/>
  <c r="I64" i="13"/>
  <c r="F64" i="13"/>
  <c r="O63" i="13"/>
  <c r="L63" i="13"/>
  <c r="I63" i="13"/>
  <c r="F63" i="13"/>
  <c r="O62" i="13"/>
  <c r="L62" i="13"/>
  <c r="I62" i="13"/>
  <c r="F62" i="13"/>
  <c r="O61" i="13"/>
  <c r="L61" i="13"/>
  <c r="I61" i="13"/>
  <c r="F61" i="13"/>
  <c r="O60" i="13"/>
  <c r="L60" i="13"/>
  <c r="I60" i="13"/>
  <c r="F60" i="13"/>
  <c r="O59" i="13"/>
  <c r="L59" i="13"/>
  <c r="L58" i="13" s="1"/>
  <c r="I59" i="13"/>
  <c r="F59" i="13"/>
  <c r="N58" i="13"/>
  <c r="M58" i="13"/>
  <c r="K58" i="13"/>
  <c r="J58" i="13"/>
  <c r="H58" i="13"/>
  <c r="G58" i="13"/>
  <c r="E58" i="13"/>
  <c r="D58" i="13"/>
  <c r="O57" i="13"/>
  <c r="L57" i="13"/>
  <c r="I57" i="13"/>
  <c r="F57" i="13"/>
  <c r="O56" i="13"/>
  <c r="O55" i="13" s="1"/>
  <c r="L56" i="13"/>
  <c r="L55" i="13" s="1"/>
  <c r="I56" i="13"/>
  <c r="I55" i="13" s="1"/>
  <c r="F56" i="13"/>
  <c r="F55" i="13" s="1"/>
  <c r="N55" i="13"/>
  <c r="N54" i="13" s="1"/>
  <c r="M55" i="13"/>
  <c r="M54" i="13" s="1"/>
  <c r="K55" i="13"/>
  <c r="J55" i="13"/>
  <c r="J54" i="13" s="1"/>
  <c r="H55" i="13"/>
  <c r="H54" i="13" s="1"/>
  <c r="H53" i="13" s="1"/>
  <c r="G55" i="13"/>
  <c r="E55" i="13"/>
  <c r="D55" i="13"/>
  <c r="O47" i="13"/>
  <c r="C47" i="13" s="1"/>
  <c r="O46" i="13"/>
  <c r="C46" i="13" s="1"/>
  <c r="N45" i="13"/>
  <c r="M45" i="13"/>
  <c r="L44" i="13"/>
  <c r="I44" i="13"/>
  <c r="I43" i="13" s="1"/>
  <c r="F44" i="13"/>
  <c r="F43" i="13" s="1"/>
  <c r="L43" i="13"/>
  <c r="K43" i="13"/>
  <c r="J43" i="13"/>
  <c r="H43" i="13"/>
  <c r="G43" i="13"/>
  <c r="E43" i="13"/>
  <c r="D43" i="13"/>
  <c r="F42" i="13"/>
  <c r="F41" i="13" s="1"/>
  <c r="C41" i="13" s="1"/>
  <c r="E41" i="13"/>
  <c r="D41" i="13"/>
  <c r="L40" i="13"/>
  <c r="C40" i="13" s="1"/>
  <c r="L39" i="13"/>
  <c r="C39" i="13" s="1"/>
  <c r="L38" i="13"/>
  <c r="C38" i="13" s="1"/>
  <c r="L37" i="13"/>
  <c r="K36" i="13"/>
  <c r="J36" i="13"/>
  <c r="L35" i="13"/>
  <c r="C35" i="13" s="1"/>
  <c r="L34" i="13"/>
  <c r="C34" i="13" s="1"/>
  <c r="K33" i="13"/>
  <c r="J33" i="13"/>
  <c r="L32" i="13"/>
  <c r="C32" i="13" s="1"/>
  <c r="K31" i="13"/>
  <c r="J31" i="13"/>
  <c r="L30" i="13"/>
  <c r="C30" i="13" s="1"/>
  <c r="L29" i="13"/>
  <c r="C29" i="13" s="1"/>
  <c r="L28" i="13"/>
  <c r="K27" i="13"/>
  <c r="J27" i="13"/>
  <c r="J26" i="13" s="1"/>
  <c r="F25" i="13"/>
  <c r="C25" i="13" s="1"/>
  <c r="I24" i="13"/>
  <c r="F24" i="13"/>
  <c r="O23" i="13"/>
  <c r="L23" i="13"/>
  <c r="I23" i="13"/>
  <c r="F23" i="13"/>
  <c r="O22" i="13"/>
  <c r="L22" i="13"/>
  <c r="L21" i="13" s="1"/>
  <c r="I22" i="13"/>
  <c r="F22" i="13"/>
  <c r="O21" i="13"/>
  <c r="N21" i="13"/>
  <c r="M21" i="13"/>
  <c r="K21" i="13"/>
  <c r="J21" i="13"/>
  <c r="J289" i="13" s="1"/>
  <c r="H21" i="13"/>
  <c r="G21" i="13"/>
  <c r="F21" i="13"/>
  <c r="E21" i="13"/>
  <c r="E289" i="13" s="1"/>
  <c r="E288" i="13" s="1"/>
  <c r="D21" i="13"/>
  <c r="L89" i="13" l="1"/>
  <c r="O204" i="14"/>
  <c r="C80" i="14"/>
  <c r="C54" i="16"/>
  <c r="I194" i="16"/>
  <c r="N51" i="16"/>
  <c r="I95" i="13"/>
  <c r="C276" i="14"/>
  <c r="M289" i="13"/>
  <c r="C66" i="13"/>
  <c r="C187" i="14"/>
  <c r="L53" i="14"/>
  <c r="I12" i="15"/>
  <c r="D289" i="13"/>
  <c r="H289" i="13"/>
  <c r="H288" i="13" s="1"/>
  <c r="D54" i="13"/>
  <c r="L76" i="13"/>
  <c r="C298" i="13"/>
  <c r="M75" i="14"/>
  <c r="M52" i="14" s="1"/>
  <c r="E51" i="16"/>
  <c r="G194" i="14"/>
  <c r="C192" i="14"/>
  <c r="F231" i="14"/>
  <c r="C191" i="14"/>
  <c r="M194" i="14"/>
  <c r="O288" i="14"/>
  <c r="C122" i="14"/>
  <c r="D75" i="14"/>
  <c r="D52" i="14" s="1"/>
  <c r="H230" i="14"/>
  <c r="H286" i="14" s="1"/>
  <c r="G75" i="14"/>
  <c r="G52" i="14" s="1"/>
  <c r="G51" i="14" s="1"/>
  <c r="E286" i="14"/>
  <c r="C264" i="14"/>
  <c r="J230" i="14"/>
  <c r="J194" i="14" s="1"/>
  <c r="O75" i="16"/>
  <c r="O52" i="16" s="1"/>
  <c r="L67" i="13"/>
  <c r="E52" i="14"/>
  <c r="O83" i="14"/>
  <c r="I270" i="14"/>
  <c r="I269" i="14" s="1"/>
  <c r="O195" i="14"/>
  <c r="J75" i="14"/>
  <c r="J52" i="14" s="1"/>
  <c r="C290" i="14"/>
  <c r="M286" i="14"/>
  <c r="H52" i="14"/>
  <c r="L230" i="14"/>
  <c r="H194" i="14"/>
  <c r="I52" i="16"/>
  <c r="I51" i="16" s="1"/>
  <c r="I287" i="16" s="1"/>
  <c r="D53" i="13"/>
  <c r="C116" i="14"/>
  <c r="K52" i="14"/>
  <c r="K51" i="16"/>
  <c r="K50" i="16" s="1"/>
  <c r="O230" i="14"/>
  <c r="O194" i="14" s="1"/>
  <c r="C216" i="14"/>
  <c r="F76" i="14"/>
  <c r="E194" i="14"/>
  <c r="L31" i="13"/>
  <c r="C31" i="13" s="1"/>
  <c r="C78" i="13"/>
  <c r="I231" i="14"/>
  <c r="I130" i="14"/>
  <c r="K194" i="14"/>
  <c r="F195" i="16"/>
  <c r="C53" i="16"/>
  <c r="L286" i="16"/>
  <c r="C195" i="16"/>
  <c r="D287" i="16"/>
  <c r="D50" i="16"/>
  <c r="O194" i="16"/>
  <c r="O51" i="16" s="1"/>
  <c r="F75" i="16"/>
  <c r="C76" i="16"/>
  <c r="C269" i="16"/>
  <c r="C83" i="16"/>
  <c r="C174" i="16"/>
  <c r="F173" i="16"/>
  <c r="C173" i="16" s="1"/>
  <c r="J50" i="16"/>
  <c r="J287" i="16"/>
  <c r="H287" i="16"/>
  <c r="H50" i="16"/>
  <c r="I286" i="16"/>
  <c r="N50" i="16"/>
  <c r="N287" i="16"/>
  <c r="I50" i="16"/>
  <c r="L194" i="16"/>
  <c r="L51" i="16" s="1"/>
  <c r="G50" i="16"/>
  <c r="G287" i="16"/>
  <c r="E287" i="16"/>
  <c r="E50" i="16"/>
  <c r="M50" i="16"/>
  <c r="M287" i="16"/>
  <c r="F230" i="16"/>
  <c r="C230" i="16" s="1"/>
  <c r="C231" i="16"/>
  <c r="O286" i="16"/>
  <c r="C26" i="16"/>
  <c r="L20" i="16"/>
  <c r="C20" i="16" s="1"/>
  <c r="C179" i="14"/>
  <c r="C238" i="14"/>
  <c r="I174" i="14"/>
  <c r="I173" i="14" s="1"/>
  <c r="D286" i="14"/>
  <c r="I195" i="14"/>
  <c r="I83" i="14"/>
  <c r="N230" i="14"/>
  <c r="N286" i="14" s="1"/>
  <c r="D194" i="14"/>
  <c r="D51" i="14" s="1"/>
  <c r="C95" i="14"/>
  <c r="M51" i="14"/>
  <c r="M287" i="14" s="1"/>
  <c r="G286" i="14"/>
  <c r="K286" i="14"/>
  <c r="N194" i="14"/>
  <c r="N51" i="14" s="1"/>
  <c r="F230" i="14"/>
  <c r="C270" i="14"/>
  <c r="F269" i="14"/>
  <c r="F288" i="14"/>
  <c r="C103" i="14"/>
  <c r="I259" i="14"/>
  <c r="C259" i="14" s="1"/>
  <c r="C260" i="14"/>
  <c r="C144" i="14"/>
  <c r="C45" i="14"/>
  <c r="C251" i="14"/>
  <c r="C166" i="14"/>
  <c r="F165" i="14"/>
  <c r="C165" i="14" s="1"/>
  <c r="I289" i="14"/>
  <c r="G287" i="14"/>
  <c r="G50" i="14"/>
  <c r="C55" i="14"/>
  <c r="F54" i="14"/>
  <c r="C252" i="14"/>
  <c r="L26" i="14"/>
  <c r="C27" i="14"/>
  <c r="C76" i="14"/>
  <c r="C205" i="14"/>
  <c r="F204" i="14"/>
  <c r="C175" i="14"/>
  <c r="F174" i="14"/>
  <c r="L204" i="14"/>
  <c r="L195" i="14" s="1"/>
  <c r="F83" i="14"/>
  <c r="C84" i="14"/>
  <c r="L83" i="14"/>
  <c r="L75" i="14" s="1"/>
  <c r="L52" i="14" s="1"/>
  <c r="O75" i="14"/>
  <c r="O286" i="14" s="1"/>
  <c r="O20" i="14"/>
  <c r="C198" i="14"/>
  <c r="F196" i="14"/>
  <c r="C131" i="14"/>
  <c r="F130" i="14"/>
  <c r="I230" i="14"/>
  <c r="C151" i="14"/>
  <c r="C89" i="14"/>
  <c r="F67" i="14"/>
  <c r="C67" i="14" s="1"/>
  <c r="J53" i="13"/>
  <c r="C125" i="13"/>
  <c r="C149" i="13"/>
  <c r="C155" i="13"/>
  <c r="C274" i="13"/>
  <c r="N53" i="13"/>
  <c r="C62" i="13"/>
  <c r="C65" i="13"/>
  <c r="C72" i="13"/>
  <c r="C105" i="13"/>
  <c r="H20" i="13"/>
  <c r="M20" i="13"/>
  <c r="C222" i="13"/>
  <c r="G269" i="13"/>
  <c r="K54" i="13"/>
  <c r="K53" i="13" s="1"/>
  <c r="D270" i="13"/>
  <c r="D269" i="13" s="1"/>
  <c r="L36" i="13"/>
  <c r="C36" i="13" s="1"/>
  <c r="C94" i="13"/>
  <c r="C133" i="13"/>
  <c r="C134" i="13"/>
  <c r="H130" i="13"/>
  <c r="N130" i="13"/>
  <c r="N75" i="13" s="1"/>
  <c r="C181" i="13"/>
  <c r="C206" i="13"/>
  <c r="E204" i="13"/>
  <c r="O264" i="13"/>
  <c r="C281" i="13"/>
  <c r="E76" i="13"/>
  <c r="I77" i="13"/>
  <c r="I76" i="13" s="1"/>
  <c r="C101" i="13"/>
  <c r="J83" i="13"/>
  <c r="O103" i="13"/>
  <c r="C242" i="13"/>
  <c r="K187" i="13"/>
  <c r="D20" i="13"/>
  <c r="C266" i="13"/>
  <c r="E187" i="13"/>
  <c r="D288" i="13"/>
  <c r="L27" i="13"/>
  <c r="C27" i="13" s="1"/>
  <c r="C37" i="13"/>
  <c r="G54" i="13"/>
  <c r="G53" i="13" s="1"/>
  <c r="C99" i="13"/>
  <c r="C109" i="13"/>
  <c r="J130" i="13"/>
  <c r="C169" i="13"/>
  <c r="C172" i="13"/>
  <c r="G187" i="13"/>
  <c r="C202" i="13"/>
  <c r="H204" i="13"/>
  <c r="H195" i="13" s="1"/>
  <c r="C210" i="13"/>
  <c r="G204" i="13"/>
  <c r="G195" i="13" s="1"/>
  <c r="M204" i="13"/>
  <c r="M195" i="13" s="1"/>
  <c r="C234" i="13"/>
  <c r="O260" i="13"/>
  <c r="L272" i="13"/>
  <c r="C280" i="13"/>
  <c r="C294" i="13"/>
  <c r="C296" i="13"/>
  <c r="C43" i="13"/>
  <c r="J288" i="13"/>
  <c r="J20" i="13"/>
  <c r="G76" i="13"/>
  <c r="O80" i="13"/>
  <c r="O76" i="13" s="1"/>
  <c r="C90" i="13"/>
  <c r="C91" i="13"/>
  <c r="C93" i="13"/>
  <c r="C113" i="13"/>
  <c r="F122" i="13"/>
  <c r="C124" i="13"/>
  <c r="C161" i="13"/>
  <c r="C201" i="13"/>
  <c r="D204" i="13"/>
  <c r="D195" i="13" s="1"/>
  <c r="C226" i="13"/>
  <c r="C262" i="13"/>
  <c r="J259" i="13"/>
  <c r="D130" i="13"/>
  <c r="F289" i="13"/>
  <c r="C22" i="13"/>
  <c r="C44" i="13"/>
  <c r="N20" i="13"/>
  <c r="C74" i="13"/>
  <c r="C82" i="13"/>
  <c r="M83" i="13"/>
  <c r="G83" i="13"/>
  <c r="O95" i="13"/>
  <c r="O131" i="13"/>
  <c r="C137" i="13"/>
  <c r="L136" i="13"/>
  <c r="I144" i="13"/>
  <c r="C147" i="13"/>
  <c r="C157" i="13"/>
  <c r="O179" i="13"/>
  <c r="C185" i="13"/>
  <c r="C189" i="13"/>
  <c r="C218" i="13"/>
  <c r="C221" i="13"/>
  <c r="C250" i="13"/>
  <c r="C258" i="13"/>
  <c r="J270" i="13"/>
  <c r="J269" i="13" s="1"/>
  <c r="O272" i="13"/>
  <c r="H270" i="13"/>
  <c r="H269" i="13" s="1"/>
  <c r="C282" i="13"/>
  <c r="C126" i="13"/>
  <c r="K130" i="13"/>
  <c r="C135" i="13"/>
  <c r="C153" i="13"/>
  <c r="I151" i="13"/>
  <c r="F166" i="13"/>
  <c r="F165" i="13" s="1"/>
  <c r="C177" i="13"/>
  <c r="I175" i="13"/>
  <c r="F188" i="13"/>
  <c r="I187" i="13"/>
  <c r="C278" i="13"/>
  <c r="I276" i="13"/>
  <c r="I270" i="13" s="1"/>
  <c r="I269" i="13" s="1"/>
  <c r="C81" i="13"/>
  <c r="C111" i="13"/>
  <c r="C129" i="13"/>
  <c r="F128" i="13"/>
  <c r="C128" i="13" s="1"/>
  <c r="G130" i="13"/>
  <c r="M130" i="13"/>
  <c r="K204" i="13"/>
  <c r="K195" i="13" s="1"/>
  <c r="C214" i="13"/>
  <c r="M231" i="13"/>
  <c r="M53" i="13"/>
  <c r="C64" i="13"/>
  <c r="C73" i="13"/>
  <c r="C79" i="13"/>
  <c r="C86" i="13"/>
  <c r="C88" i="13"/>
  <c r="K83" i="13"/>
  <c r="O89" i="13"/>
  <c r="F95" i="13"/>
  <c r="C97" i="13"/>
  <c r="C98" i="13"/>
  <c r="C100" i="13"/>
  <c r="C121" i="13"/>
  <c r="C145" i="13"/>
  <c r="L160" i="13"/>
  <c r="C160" i="13" s="1"/>
  <c r="N173" i="13"/>
  <c r="H173" i="13"/>
  <c r="L184" i="13"/>
  <c r="C184" i="13" s="1"/>
  <c r="F196" i="13"/>
  <c r="E231" i="13"/>
  <c r="I233" i="13"/>
  <c r="C233" i="13" s="1"/>
  <c r="N231" i="13"/>
  <c r="N230" i="13" s="1"/>
  <c r="C254" i="13"/>
  <c r="D173" i="13"/>
  <c r="C220" i="13"/>
  <c r="C225" i="13"/>
  <c r="C229" i="13"/>
  <c r="C241" i="13"/>
  <c r="O238" i="13"/>
  <c r="O231" i="13" s="1"/>
  <c r="C267" i="13"/>
  <c r="C171" i="13"/>
  <c r="M288" i="13"/>
  <c r="O54" i="13"/>
  <c r="C71" i="13"/>
  <c r="H76" i="13"/>
  <c r="E83" i="13"/>
  <c r="C85" i="13"/>
  <c r="O84" i="13"/>
  <c r="H83" i="13"/>
  <c r="C92" i="13"/>
  <c r="C106" i="13"/>
  <c r="C108" i="13"/>
  <c r="C115" i="13"/>
  <c r="C118" i="13"/>
  <c r="C127" i="13"/>
  <c r="C140" i="13"/>
  <c r="L144" i="13"/>
  <c r="O151" i="13"/>
  <c r="C164" i="13"/>
  <c r="L166" i="13"/>
  <c r="L165" i="13" s="1"/>
  <c r="E174" i="13"/>
  <c r="E173" i="13" s="1"/>
  <c r="O175" i="13"/>
  <c r="O174" i="13" s="1"/>
  <c r="O173" i="13" s="1"/>
  <c r="D187" i="13"/>
  <c r="H187" i="13"/>
  <c r="N187" i="13"/>
  <c r="L188" i="13"/>
  <c r="L187" i="13" s="1"/>
  <c r="C213" i="13"/>
  <c r="C224" i="13"/>
  <c r="K231" i="13"/>
  <c r="K230" i="13" s="1"/>
  <c r="C243" i="13"/>
  <c r="C245" i="13"/>
  <c r="O252" i="13"/>
  <c r="O251" i="13" s="1"/>
  <c r="M270" i="13"/>
  <c r="M269" i="13" s="1"/>
  <c r="O276" i="13"/>
  <c r="C285" i="13"/>
  <c r="O290" i="13"/>
  <c r="C150" i="13"/>
  <c r="C159" i="13"/>
  <c r="C183" i="13"/>
  <c r="N289" i="13"/>
  <c r="N288" i="13" s="1"/>
  <c r="L289" i="13"/>
  <c r="L288" i="13" s="1"/>
  <c r="E54" i="13"/>
  <c r="E53" i="13" s="1"/>
  <c r="O69" i="13"/>
  <c r="O67" i="13" s="1"/>
  <c r="C87" i="13"/>
  <c r="D83" i="13"/>
  <c r="D75" i="13" s="1"/>
  <c r="L103" i="13"/>
  <c r="C107" i="13"/>
  <c r="C110" i="13"/>
  <c r="L112" i="13"/>
  <c r="C112" i="13" s="1"/>
  <c r="I116" i="13"/>
  <c r="C119" i="13"/>
  <c r="O122" i="13"/>
  <c r="L122" i="13"/>
  <c r="E130" i="13"/>
  <c r="C139" i="13"/>
  <c r="O144" i="13"/>
  <c r="C156" i="13"/>
  <c r="C163" i="13"/>
  <c r="C168" i="13"/>
  <c r="J173" i="13"/>
  <c r="G174" i="13"/>
  <c r="G173" i="13" s="1"/>
  <c r="K174" i="13"/>
  <c r="K173" i="13" s="1"/>
  <c r="C178" i="13"/>
  <c r="J187" i="13"/>
  <c r="O187" i="13"/>
  <c r="C197" i="13"/>
  <c r="O196" i="13"/>
  <c r="L205" i="13"/>
  <c r="C212" i="13"/>
  <c r="C215" i="13"/>
  <c r="O216" i="13"/>
  <c r="O204" i="13" s="1"/>
  <c r="J204" i="13"/>
  <c r="J195" i="13" s="1"/>
  <c r="N204" i="13"/>
  <c r="N195" i="13" s="1"/>
  <c r="N194" i="13" s="1"/>
  <c r="D231" i="13"/>
  <c r="D230" i="13" s="1"/>
  <c r="H231" i="13"/>
  <c r="H230" i="13" s="1"/>
  <c r="J231" i="13"/>
  <c r="L238" i="13"/>
  <c r="L231" i="13" s="1"/>
  <c r="C244" i="13"/>
  <c r="F246" i="13"/>
  <c r="C249" i="13"/>
  <c r="C255" i="13"/>
  <c r="C257" i="13"/>
  <c r="E259" i="13"/>
  <c r="L264" i="13"/>
  <c r="L259" i="13" s="1"/>
  <c r="C271" i="13"/>
  <c r="C279" i="13"/>
  <c r="C295" i="13"/>
  <c r="C57" i="13"/>
  <c r="C63" i="13"/>
  <c r="E20" i="13"/>
  <c r="O45" i="13"/>
  <c r="C45" i="13" s="1"/>
  <c r="C59" i="13"/>
  <c r="C61" i="13"/>
  <c r="L54" i="13"/>
  <c r="L53" i="13" s="1"/>
  <c r="C28" i="13"/>
  <c r="K26" i="13"/>
  <c r="K20" i="13" s="1"/>
  <c r="L33" i="13"/>
  <c r="C33" i="13" s="1"/>
  <c r="C42" i="13"/>
  <c r="C60" i="13"/>
  <c r="G289" i="13"/>
  <c r="G288" i="13" s="1"/>
  <c r="G20" i="13"/>
  <c r="C23" i="13"/>
  <c r="I21" i="13"/>
  <c r="C55" i="13"/>
  <c r="K289" i="13"/>
  <c r="K288" i="13" s="1"/>
  <c r="C24" i="13"/>
  <c r="F20" i="13"/>
  <c r="O289" i="13"/>
  <c r="C77" i="13"/>
  <c r="C70" i="13"/>
  <c r="C117" i="13"/>
  <c r="C176" i="13"/>
  <c r="F175" i="13"/>
  <c r="I69" i="13"/>
  <c r="I67" i="13" s="1"/>
  <c r="F80" i="13"/>
  <c r="F84" i="13"/>
  <c r="I89" i="13"/>
  <c r="C102" i="13"/>
  <c r="I103" i="13"/>
  <c r="C120" i="13"/>
  <c r="F116" i="13"/>
  <c r="L131" i="13"/>
  <c r="C152" i="13"/>
  <c r="F151" i="13"/>
  <c r="I179" i="13"/>
  <c r="I174" i="13" s="1"/>
  <c r="I173" i="13" s="1"/>
  <c r="C192" i="13"/>
  <c r="F191" i="13"/>
  <c r="C191" i="13" s="1"/>
  <c r="C217" i="13"/>
  <c r="F216" i="13"/>
  <c r="C268" i="13"/>
  <c r="I264" i="13"/>
  <c r="I259" i="13" s="1"/>
  <c r="I122" i="13"/>
  <c r="C123" i="13"/>
  <c r="C56" i="13"/>
  <c r="I58" i="13"/>
  <c r="I54" i="13" s="1"/>
  <c r="C68" i="13"/>
  <c r="F69" i="13"/>
  <c r="F89" i="13"/>
  <c r="C96" i="13"/>
  <c r="C104" i="13"/>
  <c r="F103" i="13"/>
  <c r="C136" i="13"/>
  <c r="C143" i="13"/>
  <c r="I141" i="13"/>
  <c r="C141" i="13" s="1"/>
  <c r="C154" i="13"/>
  <c r="C162" i="13"/>
  <c r="I166" i="13"/>
  <c r="I165" i="13" s="1"/>
  <c r="C167" i="13"/>
  <c r="C170" i="13"/>
  <c r="M174" i="13"/>
  <c r="M173" i="13" s="1"/>
  <c r="L174" i="13"/>
  <c r="L173" i="13" s="1"/>
  <c r="C180" i="13"/>
  <c r="F179" i="13"/>
  <c r="C186" i="13"/>
  <c r="C190" i="13"/>
  <c r="C261" i="13"/>
  <c r="F260" i="13"/>
  <c r="F58" i="13"/>
  <c r="C114" i="13"/>
  <c r="C132" i="13"/>
  <c r="F131" i="13"/>
  <c r="C138" i="13"/>
  <c r="C146" i="13"/>
  <c r="C148" i="13"/>
  <c r="F144" i="13"/>
  <c r="L151" i="13"/>
  <c r="C158" i="13"/>
  <c r="C182" i="13"/>
  <c r="C237" i="13"/>
  <c r="F235" i="13"/>
  <c r="C256" i="13"/>
  <c r="I252" i="13"/>
  <c r="I251" i="13" s="1"/>
  <c r="I283" i="13"/>
  <c r="C283" i="13" s="1"/>
  <c r="C284" i="13"/>
  <c r="C142" i="13"/>
  <c r="L196" i="13"/>
  <c r="C207" i="13"/>
  <c r="C209" i="13"/>
  <c r="F205" i="13"/>
  <c r="C219" i="13"/>
  <c r="I235" i="13"/>
  <c r="C236" i="13"/>
  <c r="C263" i="13"/>
  <c r="C273" i="13"/>
  <c r="F272" i="13"/>
  <c r="L276" i="13"/>
  <c r="C193" i="13"/>
  <c r="C200" i="13"/>
  <c r="I198" i="13"/>
  <c r="C203" i="13"/>
  <c r="C208" i="13"/>
  <c r="I205" i="13"/>
  <c r="C211" i="13"/>
  <c r="L216" i="13"/>
  <c r="C223" i="13"/>
  <c r="C232" i="13"/>
  <c r="C248" i="13"/>
  <c r="I246" i="13"/>
  <c r="C246" i="13" s="1"/>
  <c r="C253" i="13"/>
  <c r="F252" i="13"/>
  <c r="M259" i="13"/>
  <c r="C265" i="13"/>
  <c r="F264" i="13"/>
  <c r="C275" i="13"/>
  <c r="C291" i="13"/>
  <c r="C293" i="13"/>
  <c r="F290" i="13"/>
  <c r="E195" i="13"/>
  <c r="I216" i="13"/>
  <c r="I227" i="13"/>
  <c r="C227" i="13" s="1"/>
  <c r="C228" i="13"/>
  <c r="G231" i="13"/>
  <c r="G230" i="13" s="1"/>
  <c r="C240" i="13"/>
  <c r="I238" i="13"/>
  <c r="C277" i="13"/>
  <c r="F276" i="13"/>
  <c r="C292" i="13"/>
  <c r="I290" i="13"/>
  <c r="C297" i="13"/>
  <c r="C199" i="13"/>
  <c r="C239" i="13"/>
  <c r="C247" i="13"/>
  <c r="O298" i="12"/>
  <c r="L298" i="12"/>
  <c r="I298" i="12"/>
  <c r="F298" i="12"/>
  <c r="O297" i="12"/>
  <c r="L297" i="12"/>
  <c r="I297" i="12"/>
  <c r="F297" i="12"/>
  <c r="O296" i="12"/>
  <c r="L296" i="12"/>
  <c r="I296" i="12"/>
  <c r="F296" i="12"/>
  <c r="O295" i="12"/>
  <c r="L295" i="12"/>
  <c r="I295" i="12"/>
  <c r="F295" i="12"/>
  <c r="C295" i="12" s="1"/>
  <c r="O294" i="12"/>
  <c r="L294" i="12"/>
  <c r="I294" i="12"/>
  <c r="F294" i="12"/>
  <c r="O293" i="12"/>
  <c r="L293" i="12"/>
  <c r="I293" i="12"/>
  <c r="F293" i="12"/>
  <c r="O292" i="12"/>
  <c r="L292" i="12"/>
  <c r="I292" i="12"/>
  <c r="F292" i="12"/>
  <c r="O291" i="12"/>
  <c r="L291" i="12"/>
  <c r="I291" i="12"/>
  <c r="I290" i="12" s="1"/>
  <c r="F291" i="12"/>
  <c r="N290" i="12"/>
  <c r="M290" i="12"/>
  <c r="L290" i="12"/>
  <c r="K290" i="12"/>
  <c r="J290" i="12"/>
  <c r="H290" i="12"/>
  <c r="G290" i="12"/>
  <c r="E290" i="12"/>
  <c r="D290" i="12"/>
  <c r="O285" i="12"/>
  <c r="L285" i="12"/>
  <c r="I285" i="12"/>
  <c r="F285" i="12"/>
  <c r="O284" i="12"/>
  <c r="L284" i="12"/>
  <c r="L283" i="12" s="1"/>
  <c r="I284" i="12"/>
  <c r="F284" i="12"/>
  <c r="F283" i="12" s="1"/>
  <c r="O283" i="12"/>
  <c r="N283" i="12"/>
  <c r="M283" i="12"/>
  <c r="K283" i="12"/>
  <c r="J283" i="12"/>
  <c r="H283" i="12"/>
  <c r="G283" i="12"/>
  <c r="E283" i="12"/>
  <c r="D283" i="12"/>
  <c r="O282" i="12"/>
  <c r="O281" i="12" s="1"/>
  <c r="L282" i="12"/>
  <c r="L281" i="12" s="1"/>
  <c r="I282" i="12"/>
  <c r="I281" i="12" s="1"/>
  <c r="F282" i="12"/>
  <c r="N281" i="12"/>
  <c r="M281" i="12"/>
  <c r="K281" i="12"/>
  <c r="J281" i="12"/>
  <c r="H281" i="12"/>
  <c r="G281" i="12"/>
  <c r="E281" i="12"/>
  <c r="D281" i="12"/>
  <c r="O280" i="12"/>
  <c r="L280" i="12"/>
  <c r="I280" i="12"/>
  <c r="F280" i="12"/>
  <c r="O279" i="12"/>
  <c r="L279" i="12"/>
  <c r="I279" i="12"/>
  <c r="F279" i="12"/>
  <c r="O278" i="12"/>
  <c r="L278" i="12"/>
  <c r="I278" i="12"/>
  <c r="F278" i="12"/>
  <c r="O277" i="12"/>
  <c r="L277" i="12"/>
  <c r="I277" i="12"/>
  <c r="F277" i="12"/>
  <c r="F276" i="12" s="1"/>
  <c r="N276" i="12"/>
  <c r="M276" i="12"/>
  <c r="K276" i="12"/>
  <c r="J276" i="12"/>
  <c r="H276" i="12"/>
  <c r="G276" i="12"/>
  <c r="E276" i="12"/>
  <c r="D276" i="12"/>
  <c r="O275" i="12"/>
  <c r="L275" i="12"/>
  <c r="I275" i="12"/>
  <c r="F275" i="12"/>
  <c r="O274" i="12"/>
  <c r="L274" i="12"/>
  <c r="I274" i="12"/>
  <c r="F274" i="12"/>
  <c r="O273" i="12"/>
  <c r="O272" i="12" s="1"/>
  <c r="L273" i="12"/>
  <c r="L272" i="12" s="1"/>
  <c r="I273" i="12"/>
  <c r="F273" i="12"/>
  <c r="N272" i="12"/>
  <c r="M272" i="12"/>
  <c r="M270" i="12" s="1"/>
  <c r="K272" i="12"/>
  <c r="K270" i="12" s="1"/>
  <c r="K269" i="12" s="1"/>
  <c r="J272" i="12"/>
  <c r="H272" i="12"/>
  <c r="G272" i="12"/>
  <c r="F272" i="12"/>
  <c r="E272" i="12"/>
  <c r="D272" i="12"/>
  <c r="O271" i="12"/>
  <c r="L271" i="12"/>
  <c r="I271" i="12"/>
  <c r="F271" i="12"/>
  <c r="G270" i="12"/>
  <c r="D270" i="12"/>
  <c r="O268" i="12"/>
  <c r="L268" i="12"/>
  <c r="I268" i="12"/>
  <c r="F268" i="12"/>
  <c r="O267" i="12"/>
  <c r="L267" i="12"/>
  <c r="I267" i="12"/>
  <c r="F267" i="12"/>
  <c r="O266" i="12"/>
  <c r="L266" i="12"/>
  <c r="I266" i="12"/>
  <c r="F266" i="12"/>
  <c r="O265" i="12"/>
  <c r="L265" i="12"/>
  <c r="I265" i="12"/>
  <c r="F265" i="12"/>
  <c r="N264" i="12"/>
  <c r="M264" i="12"/>
  <c r="K264" i="12"/>
  <c r="J264" i="12"/>
  <c r="H264" i="12"/>
  <c r="G264" i="12"/>
  <c r="E264" i="12"/>
  <c r="D264" i="12"/>
  <c r="O263" i="12"/>
  <c r="L263" i="12"/>
  <c r="I263" i="12"/>
  <c r="F263" i="12"/>
  <c r="O262" i="12"/>
  <c r="L262" i="12"/>
  <c r="I262" i="12"/>
  <c r="F262" i="12"/>
  <c r="O261" i="12"/>
  <c r="O260" i="12" s="1"/>
  <c r="L261" i="12"/>
  <c r="L260" i="12" s="1"/>
  <c r="I261" i="12"/>
  <c r="F261" i="12"/>
  <c r="N260" i="12"/>
  <c r="M260" i="12"/>
  <c r="M259" i="12" s="1"/>
  <c r="K260" i="12"/>
  <c r="J260" i="12"/>
  <c r="H260" i="12"/>
  <c r="H259" i="12" s="1"/>
  <c r="G260" i="12"/>
  <c r="E260" i="12"/>
  <c r="D260" i="12"/>
  <c r="E259" i="12"/>
  <c r="O258" i="12"/>
  <c r="L258" i="12"/>
  <c r="I258" i="12"/>
  <c r="F258" i="12"/>
  <c r="O257" i="12"/>
  <c r="L257" i="12"/>
  <c r="I257" i="12"/>
  <c r="F257" i="12"/>
  <c r="O256" i="12"/>
  <c r="L256" i="12"/>
  <c r="I256" i="12"/>
  <c r="F256" i="12"/>
  <c r="O255" i="12"/>
  <c r="L255" i="12"/>
  <c r="I255" i="12"/>
  <c r="F255" i="12"/>
  <c r="O254" i="12"/>
  <c r="L254" i="12"/>
  <c r="I254" i="12"/>
  <c r="F254" i="12"/>
  <c r="O253" i="12"/>
  <c r="L253" i="12"/>
  <c r="I253" i="12"/>
  <c r="F253" i="12"/>
  <c r="N252" i="12"/>
  <c r="N251" i="12" s="1"/>
  <c r="M252" i="12"/>
  <c r="M251" i="12" s="1"/>
  <c r="K252" i="12"/>
  <c r="K251" i="12" s="1"/>
  <c r="J252" i="12"/>
  <c r="J251" i="12" s="1"/>
  <c r="H252" i="12"/>
  <c r="H251" i="12" s="1"/>
  <c r="G252" i="12"/>
  <c r="G251" i="12" s="1"/>
  <c r="E252" i="12"/>
  <c r="D252" i="12"/>
  <c r="D251" i="12" s="1"/>
  <c r="E251" i="12"/>
  <c r="O250" i="12"/>
  <c r="L250" i="12"/>
  <c r="I250" i="12"/>
  <c r="F250" i="12"/>
  <c r="O249" i="12"/>
  <c r="L249" i="12"/>
  <c r="I249" i="12"/>
  <c r="F249" i="12"/>
  <c r="O248" i="12"/>
  <c r="L248" i="12"/>
  <c r="I248" i="12"/>
  <c r="F248" i="12"/>
  <c r="O247" i="12"/>
  <c r="O246" i="12" s="1"/>
  <c r="L247" i="12"/>
  <c r="I247" i="12"/>
  <c r="I246" i="12" s="1"/>
  <c r="F247" i="12"/>
  <c r="C247" i="12" s="1"/>
  <c r="N246" i="12"/>
  <c r="M246" i="12"/>
  <c r="K246" i="12"/>
  <c r="J246" i="12"/>
  <c r="H246" i="12"/>
  <c r="G246" i="12"/>
  <c r="E246" i="12"/>
  <c r="D246" i="12"/>
  <c r="O245" i="12"/>
  <c r="L245" i="12"/>
  <c r="I245" i="12"/>
  <c r="F245" i="12"/>
  <c r="O244" i="12"/>
  <c r="L244" i="12"/>
  <c r="I244" i="12"/>
  <c r="F244" i="12"/>
  <c r="O243" i="12"/>
  <c r="L243" i="12"/>
  <c r="I243" i="12"/>
  <c r="F243" i="12"/>
  <c r="O242" i="12"/>
  <c r="L242" i="12"/>
  <c r="I242" i="12"/>
  <c r="F242" i="12"/>
  <c r="O241" i="12"/>
  <c r="L241" i="12"/>
  <c r="I241" i="12"/>
  <c r="F241" i="12"/>
  <c r="O240" i="12"/>
  <c r="L240" i="12"/>
  <c r="I240" i="12"/>
  <c r="F240" i="12"/>
  <c r="O239" i="12"/>
  <c r="L239" i="12"/>
  <c r="I239" i="12"/>
  <c r="F239" i="12"/>
  <c r="N238" i="12"/>
  <c r="M238" i="12"/>
  <c r="K238" i="12"/>
  <c r="J238" i="12"/>
  <c r="H238" i="12"/>
  <c r="G238" i="12"/>
  <c r="E238" i="12"/>
  <c r="D238" i="12"/>
  <c r="O237" i="12"/>
  <c r="L237" i="12"/>
  <c r="I237" i="12"/>
  <c r="F237" i="12"/>
  <c r="O236" i="12"/>
  <c r="L236" i="12"/>
  <c r="L235" i="12" s="1"/>
  <c r="I236" i="12"/>
  <c r="F236" i="12"/>
  <c r="F235" i="12" s="1"/>
  <c r="O235" i="12"/>
  <c r="N235" i="12"/>
  <c r="M235" i="12"/>
  <c r="K235" i="12"/>
  <c r="J235" i="12"/>
  <c r="H235" i="12"/>
  <c r="G235" i="12"/>
  <c r="E235" i="12"/>
  <c r="D235" i="12"/>
  <c r="O234" i="12"/>
  <c r="L234" i="12"/>
  <c r="L233" i="12" s="1"/>
  <c r="I234" i="12"/>
  <c r="I233" i="12" s="1"/>
  <c r="F234" i="12"/>
  <c r="O233" i="12"/>
  <c r="N233" i="12"/>
  <c r="M233" i="12"/>
  <c r="M231" i="12" s="1"/>
  <c r="K233" i="12"/>
  <c r="J233" i="12"/>
  <c r="H233" i="12"/>
  <c r="G233" i="12"/>
  <c r="E233" i="12"/>
  <c r="D233" i="12"/>
  <c r="O232" i="12"/>
  <c r="L232" i="12"/>
  <c r="I232" i="12"/>
  <c r="F232" i="12"/>
  <c r="O229" i="12"/>
  <c r="L229" i="12"/>
  <c r="I229" i="12"/>
  <c r="F229" i="12"/>
  <c r="O228" i="12"/>
  <c r="L228" i="12"/>
  <c r="L227" i="12" s="1"/>
  <c r="I228" i="12"/>
  <c r="F228" i="12"/>
  <c r="F227" i="12" s="1"/>
  <c r="O227" i="12"/>
  <c r="N227" i="12"/>
  <c r="M227" i="12"/>
  <c r="K227" i="12"/>
  <c r="J227" i="12"/>
  <c r="I227" i="12"/>
  <c r="H227" i="12"/>
  <c r="G227" i="12"/>
  <c r="E227" i="12"/>
  <c r="D227" i="12"/>
  <c r="O226" i="12"/>
  <c r="L226" i="12"/>
  <c r="I226" i="12"/>
  <c r="F226" i="12"/>
  <c r="C226" i="12" s="1"/>
  <c r="O225" i="12"/>
  <c r="L225" i="12"/>
  <c r="I225" i="12"/>
  <c r="F225" i="12"/>
  <c r="O224" i="12"/>
  <c r="L224" i="12"/>
  <c r="I224" i="12"/>
  <c r="F224" i="12"/>
  <c r="O223" i="12"/>
  <c r="L223" i="12"/>
  <c r="I223" i="12"/>
  <c r="F223" i="12"/>
  <c r="C223" i="12" s="1"/>
  <c r="O222" i="12"/>
  <c r="L222" i="12"/>
  <c r="I222" i="12"/>
  <c r="F222" i="12"/>
  <c r="O221" i="12"/>
  <c r="L221" i="12"/>
  <c r="I221" i="12"/>
  <c r="F221" i="12"/>
  <c r="O220" i="12"/>
  <c r="L220" i="12"/>
  <c r="I220" i="12"/>
  <c r="F220" i="12"/>
  <c r="O219" i="12"/>
  <c r="L219" i="12"/>
  <c r="I219" i="12"/>
  <c r="F219" i="12"/>
  <c r="O218" i="12"/>
  <c r="L218" i="12"/>
  <c r="I218" i="12"/>
  <c r="F218" i="12"/>
  <c r="O217" i="12"/>
  <c r="L217" i="12"/>
  <c r="I217" i="12"/>
  <c r="F217" i="12"/>
  <c r="F216" i="12" s="1"/>
  <c r="N216" i="12"/>
  <c r="M216" i="12"/>
  <c r="K216" i="12"/>
  <c r="J216" i="12"/>
  <c r="H216" i="12"/>
  <c r="G216" i="12"/>
  <c r="E216" i="12"/>
  <c r="D216" i="12"/>
  <c r="O215" i="12"/>
  <c r="L215" i="12"/>
  <c r="I215" i="12"/>
  <c r="F215" i="12"/>
  <c r="C215" i="12" s="1"/>
  <c r="O214" i="12"/>
  <c r="L214" i="12"/>
  <c r="I214" i="12"/>
  <c r="F214" i="12"/>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I206" i="12"/>
  <c r="F206" i="12"/>
  <c r="N205" i="12"/>
  <c r="M205" i="12"/>
  <c r="M204" i="12" s="1"/>
  <c r="K205" i="12"/>
  <c r="J205" i="12"/>
  <c r="H205" i="12"/>
  <c r="H204" i="12" s="1"/>
  <c r="G205" i="12"/>
  <c r="E205" i="12"/>
  <c r="D205" i="12"/>
  <c r="O203" i="12"/>
  <c r="L203" i="12"/>
  <c r="I203" i="12"/>
  <c r="F203" i="12"/>
  <c r="O202" i="12"/>
  <c r="L202" i="12"/>
  <c r="I202" i="12"/>
  <c r="F202" i="12"/>
  <c r="O201" i="12"/>
  <c r="L201" i="12"/>
  <c r="I201" i="12"/>
  <c r="F201" i="12"/>
  <c r="O200" i="12"/>
  <c r="L200" i="12"/>
  <c r="I200" i="12"/>
  <c r="F200" i="12"/>
  <c r="O199" i="12"/>
  <c r="O198" i="12" s="1"/>
  <c r="L199" i="12"/>
  <c r="L198" i="12" s="1"/>
  <c r="I199" i="12"/>
  <c r="I198" i="12" s="1"/>
  <c r="F199" i="12"/>
  <c r="N198" i="12"/>
  <c r="N196" i="12" s="1"/>
  <c r="M198" i="12"/>
  <c r="K198" i="12"/>
  <c r="K196" i="12" s="1"/>
  <c r="J198" i="12"/>
  <c r="H198" i="12"/>
  <c r="H196" i="12" s="1"/>
  <c r="G198" i="12"/>
  <c r="F198" i="12"/>
  <c r="E198" i="12"/>
  <c r="E196" i="12" s="1"/>
  <c r="D198" i="12"/>
  <c r="D196" i="12" s="1"/>
  <c r="O197" i="12"/>
  <c r="L197" i="12"/>
  <c r="I197" i="12"/>
  <c r="F197" i="12"/>
  <c r="M196" i="12"/>
  <c r="J196" i="12"/>
  <c r="G196" i="12"/>
  <c r="O193" i="12"/>
  <c r="O192" i="12" s="1"/>
  <c r="L193" i="12"/>
  <c r="L192" i="12" s="1"/>
  <c r="L191" i="12" s="1"/>
  <c r="I193" i="12"/>
  <c r="F193" i="12"/>
  <c r="N192" i="12"/>
  <c r="N191" i="12" s="1"/>
  <c r="M192" i="12"/>
  <c r="M191" i="12" s="1"/>
  <c r="K192" i="12"/>
  <c r="J192" i="12"/>
  <c r="J191" i="12" s="1"/>
  <c r="H192" i="12"/>
  <c r="H191" i="12" s="1"/>
  <c r="G192" i="12"/>
  <c r="G191" i="12" s="1"/>
  <c r="F192" i="12"/>
  <c r="E192" i="12"/>
  <c r="E191" i="12" s="1"/>
  <c r="D192" i="12"/>
  <c r="D191" i="12" s="1"/>
  <c r="O191" i="12"/>
  <c r="K191" i="12"/>
  <c r="F191" i="12"/>
  <c r="O190" i="12"/>
  <c r="L190" i="12"/>
  <c r="I190" i="12"/>
  <c r="F190" i="12"/>
  <c r="O189" i="12"/>
  <c r="L189" i="12"/>
  <c r="L188" i="12" s="1"/>
  <c r="I189" i="12"/>
  <c r="I188" i="12" s="1"/>
  <c r="F189" i="12"/>
  <c r="N188" i="12"/>
  <c r="N187" i="12" s="1"/>
  <c r="M188" i="12"/>
  <c r="K188" i="12"/>
  <c r="K187" i="12" s="1"/>
  <c r="J188" i="12"/>
  <c r="J187" i="12" s="1"/>
  <c r="H188" i="12"/>
  <c r="G188" i="12"/>
  <c r="G187" i="12" s="1"/>
  <c r="F188" i="12"/>
  <c r="E188" i="12"/>
  <c r="D188" i="12"/>
  <c r="O186" i="12"/>
  <c r="L186" i="12"/>
  <c r="I186" i="12"/>
  <c r="F186" i="12"/>
  <c r="O185" i="12"/>
  <c r="L185" i="12"/>
  <c r="L184" i="12" s="1"/>
  <c r="I185" i="12"/>
  <c r="I184" i="12" s="1"/>
  <c r="F185" i="12"/>
  <c r="N184" i="12"/>
  <c r="M184" i="12"/>
  <c r="K184" i="12"/>
  <c r="J184" i="12"/>
  <c r="H184" i="12"/>
  <c r="G184" i="12"/>
  <c r="E184" i="12"/>
  <c r="D184" i="12"/>
  <c r="O183" i="12"/>
  <c r="L183" i="12"/>
  <c r="I183" i="12"/>
  <c r="F183" i="12"/>
  <c r="O182" i="12"/>
  <c r="L182" i="12"/>
  <c r="I182" i="12"/>
  <c r="F182" i="12"/>
  <c r="O181" i="12"/>
  <c r="L181" i="12"/>
  <c r="I181" i="12"/>
  <c r="F181" i="12"/>
  <c r="O180" i="12"/>
  <c r="L180" i="12"/>
  <c r="L179" i="12" s="1"/>
  <c r="I180" i="12"/>
  <c r="F180" i="12"/>
  <c r="N179" i="12"/>
  <c r="M179" i="12"/>
  <c r="K179" i="12"/>
  <c r="J179" i="12"/>
  <c r="H179" i="12"/>
  <c r="G179" i="12"/>
  <c r="E179" i="12"/>
  <c r="D179" i="12"/>
  <c r="O178" i="12"/>
  <c r="L178" i="12"/>
  <c r="I178" i="12"/>
  <c r="F178" i="12"/>
  <c r="O177" i="12"/>
  <c r="L177" i="12"/>
  <c r="I177" i="12"/>
  <c r="F177" i="12"/>
  <c r="O176" i="12"/>
  <c r="L176" i="12"/>
  <c r="L175" i="12" s="1"/>
  <c r="L174" i="12" s="1"/>
  <c r="L173" i="12" s="1"/>
  <c r="I176" i="12"/>
  <c r="I175" i="12" s="1"/>
  <c r="F176" i="12"/>
  <c r="O175" i="12"/>
  <c r="N175" i="12"/>
  <c r="N174" i="12" s="1"/>
  <c r="M175" i="12"/>
  <c r="K175" i="12"/>
  <c r="J175" i="12"/>
  <c r="H175" i="12"/>
  <c r="H174" i="12" s="1"/>
  <c r="H173" i="12" s="1"/>
  <c r="G175" i="12"/>
  <c r="E175" i="12"/>
  <c r="E174" i="12" s="1"/>
  <c r="E173" i="12" s="1"/>
  <c r="D175" i="12"/>
  <c r="D174" i="12" s="1"/>
  <c r="D173" i="12" s="1"/>
  <c r="M174" i="12"/>
  <c r="M173" i="12" s="1"/>
  <c r="O172" i="12"/>
  <c r="L172" i="12"/>
  <c r="I172" i="12"/>
  <c r="F172" i="12"/>
  <c r="O171" i="12"/>
  <c r="L171" i="12"/>
  <c r="I171" i="12"/>
  <c r="F171" i="12"/>
  <c r="O170" i="12"/>
  <c r="L170" i="12"/>
  <c r="I170" i="12"/>
  <c r="F170" i="12"/>
  <c r="O169" i="12"/>
  <c r="L169" i="12"/>
  <c r="I169" i="12"/>
  <c r="F169" i="12"/>
  <c r="O168" i="12"/>
  <c r="L168" i="12"/>
  <c r="I168" i="12"/>
  <c r="F168" i="12"/>
  <c r="O167" i="12"/>
  <c r="O166" i="12" s="1"/>
  <c r="O165" i="12" s="1"/>
  <c r="L167" i="12"/>
  <c r="I167" i="12"/>
  <c r="F167" i="12"/>
  <c r="F166" i="12" s="1"/>
  <c r="N166" i="12"/>
  <c r="M166" i="12"/>
  <c r="K166" i="12"/>
  <c r="K165" i="12" s="1"/>
  <c r="J166" i="12"/>
  <c r="J165" i="12" s="1"/>
  <c r="H166" i="12"/>
  <c r="H165" i="12" s="1"/>
  <c r="G166" i="12"/>
  <c r="G165" i="12" s="1"/>
  <c r="E166" i="12"/>
  <c r="D166" i="12"/>
  <c r="D165" i="12" s="1"/>
  <c r="N165" i="12"/>
  <c r="M165" i="12"/>
  <c r="E165" i="12"/>
  <c r="O164" i="12"/>
  <c r="L164" i="12"/>
  <c r="I164" i="12"/>
  <c r="F164" i="12"/>
  <c r="O163" i="12"/>
  <c r="L163" i="12"/>
  <c r="I163" i="12"/>
  <c r="F163" i="12"/>
  <c r="C163" i="12" s="1"/>
  <c r="O162" i="12"/>
  <c r="L162" i="12"/>
  <c r="I162" i="12"/>
  <c r="F162" i="12"/>
  <c r="O161" i="12"/>
  <c r="L161" i="12"/>
  <c r="L160" i="12" s="1"/>
  <c r="I161" i="12"/>
  <c r="I160" i="12" s="1"/>
  <c r="F161" i="12"/>
  <c r="F160" i="12" s="1"/>
  <c r="N160" i="12"/>
  <c r="M160" i="12"/>
  <c r="K160" i="12"/>
  <c r="J160" i="12"/>
  <c r="H160" i="12"/>
  <c r="G160" i="12"/>
  <c r="E160" i="12"/>
  <c r="D160" i="12"/>
  <c r="O159" i="12"/>
  <c r="L159" i="12"/>
  <c r="I159" i="12"/>
  <c r="F159" i="12"/>
  <c r="O158" i="12"/>
  <c r="L158" i="12"/>
  <c r="I158" i="12"/>
  <c r="F158" i="12"/>
  <c r="O157" i="12"/>
  <c r="L157" i="12"/>
  <c r="I157" i="12"/>
  <c r="F157" i="12"/>
  <c r="O156" i="12"/>
  <c r="L156" i="12"/>
  <c r="I156" i="12"/>
  <c r="F156" i="12"/>
  <c r="O155" i="12"/>
  <c r="L155" i="12"/>
  <c r="I155" i="12"/>
  <c r="F155" i="12"/>
  <c r="O154" i="12"/>
  <c r="L154" i="12"/>
  <c r="I154" i="12"/>
  <c r="F154" i="12"/>
  <c r="O153" i="12"/>
  <c r="L153" i="12"/>
  <c r="I153" i="12"/>
  <c r="F153" i="12"/>
  <c r="O152" i="12"/>
  <c r="L152" i="12"/>
  <c r="I152" i="12"/>
  <c r="I151" i="12" s="1"/>
  <c r="F152" i="12"/>
  <c r="N151" i="12"/>
  <c r="M151" i="12"/>
  <c r="K151" i="12"/>
  <c r="J151" i="12"/>
  <c r="H151" i="12"/>
  <c r="G151" i="12"/>
  <c r="E151" i="12"/>
  <c r="D151" i="12"/>
  <c r="O150" i="12"/>
  <c r="L150" i="12"/>
  <c r="I150" i="12"/>
  <c r="F150" i="12"/>
  <c r="O149" i="12"/>
  <c r="L149" i="12"/>
  <c r="I149" i="12"/>
  <c r="F149" i="12"/>
  <c r="O148" i="12"/>
  <c r="L148" i="12"/>
  <c r="I148" i="12"/>
  <c r="F148" i="12"/>
  <c r="O147" i="12"/>
  <c r="L147" i="12"/>
  <c r="I147" i="12"/>
  <c r="F147" i="12"/>
  <c r="C147" i="12" s="1"/>
  <c r="O146" i="12"/>
  <c r="L146" i="12"/>
  <c r="I146" i="12"/>
  <c r="F146" i="12"/>
  <c r="O145" i="12"/>
  <c r="L145" i="12"/>
  <c r="I145" i="12"/>
  <c r="I144" i="12" s="1"/>
  <c r="F145" i="12"/>
  <c r="N144" i="12"/>
  <c r="M144" i="12"/>
  <c r="K144" i="12"/>
  <c r="J144" i="12"/>
  <c r="H144" i="12"/>
  <c r="G144" i="12"/>
  <c r="E144" i="12"/>
  <c r="D144" i="12"/>
  <c r="O143" i="12"/>
  <c r="L143" i="12"/>
  <c r="I143" i="12"/>
  <c r="F143" i="12"/>
  <c r="O142" i="12"/>
  <c r="O141" i="12" s="1"/>
  <c r="L142" i="12"/>
  <c r="I142" i="12"/>
  <c r="I141" i="12" s="1"/>
  <c r="F142" i="12"/>
  <c r="N141" i="12"/>
  <c r="M141" i="12"/>
  <c r="L141" i="12"/>
  <c r="K141" i="12"/>
  <c r="J141" i="12"/>
  <c r="H141" i="12"/>
  <c r="G141" i="12"/>
  <c r="E141" i="12"/>
  <c r="D141" i="12"/>
  <c r="O140" i="12"/>
  <c r="L140" i="12"/>
  <c r="I140" i="12"/>
  <c r="F140" i="12"/>
  <c r="O139" i="12"/>
  <c r="L139" i="12"/>
  <c r="I139" i="12"/>
  <c r="F139" i="12"/>
  <c r="C139" i="12" s="1"/>
  <c r="O138" i="12"/>
  <c r="L138" i="12"/>
  <c r="I138" i="12"/>
  <c r="F138" i="12"/>
  <c r="O137" i="12"/>
  <c r="L137" i="12"/>
  <c r="I137" i="12"/>
  <c r="I136" i="12" s="1"/>
  <c r="F137" i="12"/>
  <c r="F136" i="12" s="1"/>
  <c r="N136" i="12"/>
  <c r="M136" i="12"/>
  <c r="K136" i="12"/>
  <c r="J136" i="12"/>
  <c r="H136" i="12"/>
  <c r="G136" i="12"/>
  <c r="E136" i="12"/>
  <c r="D136" i="12"/>
  <c r="O135" i="12"/>
  <c r="L135" i="12"/>
  <c r="I135" i="12"/>
  <c r="F135" i="12"/>
  <c r="O134" i="12"/>
  <c r="L134" i="12"/>
  <c r="I134" i="12"/>
  <c r="F134" i="12"/>
  <c r="O133" i="12"/>
  <c r="L133" i="12"/>
  <c r="I133" i="12"/>
  <c r="F133" i="12"/>
  <c r="O132" i="12"/>
  <c r="L132" i="12"/>
  <c r="L131" i="12" s="1"/>
  <c r="I132" i="12"/>
  <c r="F132" i="12"/>
  <c r="O131" i="12"/>
  <c r="N131" i="12"/>
  <c r="M131" i="12"/>
  <c r="K131" i="12"/>
  <c r="J131" i="12"/>
  <c r="H131" i="12"/>
  <c r="G131" i="12"/>
  <c r="E131" i="12"/>
  <c r="D131" i="12"/>
  <c r="O129" i="12"/>
  <c r="L129" i="12"/>
  <c r="L128" i="12" s="1"/>
  <c r="I129" i="12"/>
  <c r="I128" i="12" s="1"/>
  <c r="F129" i="12"/>
  <c r="O128" i="12"/>
  <c r="N128" i="12"/>
  <c r="M128" i="12"/>
  <c r="K128" i="12"/>
  <c r="J128" i="12"/>
  <c r="H128" i="12"/>
  <c r="G128" i="12"/>
  <c r="F128" i="12"/>
  <c r="E128" i="12"/>
  <c r="D128" i="12"/>
  <c r="O127" i="12"/>
  <c r="L127" i="12"/>
  <c r="I127" i="12"/>
  <c r="F127" i="12"/>
  <c r="C127" i="12" s="1"/>
  <c r="O126" i="12"/>
  <c r="L126" i="12"/>
  <c r="I126" i="12"/>
  <c r="F126" i="12"/>
  <c r="O125" i="12"/>
  <c r="L125" i="12"/>
  <c r="I125" i="12"/>
  <c r="F125" i="12"/>
  <c r="O124" i="12"/>
  <c r="L124" i="12"/>
  <c r="I124" i="12"/>
  <c r="F124" i="12"/>
  <c r="O123" i="12"/>
  <c r="L123" i="12"/>
  <c r="I123" i="12"/>
  <c r="F123" i="12"/>
  <c r="F122" i="12" s="1"/>
  <c r="N122" i="12"/>
  <c r="M122" i="12"/>
  <c r="K122" i="12"/>
  <c r="J122" i="12"/>
  <c r="H122" i="12"/>
  <c r="G122" i="12"/>
  <c r="E122" i="12"/>
  <c r="D122" i="12"/>
  <c r="O121" i="12"/>
  <c r="L121" i="12"/>
  <c r="I121" i="12"/>
  <c r="F121" i="12"/>
  <c r="O120" i="12"/>
  <c r="L120" i="12"/>
  <c r="I120" i="12"/>
  <c r="F120" i="12"/>
  <c r="O119" i="12"/>
  <c r="L119" i="12"/>
  <c r="I119" i="12"/>
  <c r="F119" i="12"/>
  <c r="C119" i="12" s="1"/>
  <c r="O118" i="12"/>
  <c r="L118" i="12"/>
  <c r="I118" i="12"/>
  <c r="F118" i="12"/>
  <c r="O117" i="12"/>
  <c r="L117" i="12"/>
  <c r="L116" i="12" s="1"/>
  <c r="I117" i="12"/>
  <c r="F117" i="12"/>
  <c r="N116" i="12"/>
  <c r="M116" i="12"/>
  <c r="K116" i="12"/>
  <c r="J116" i="12"/>
  <c r="H116" i="12"/>
  <c r="G116" i="12"/>
  <c r="E116" i="12"/>
  <c r="D116" i="12"/>
  <c r="O115" i="12"/>
  <c r="L115" i="12"/>
  <c r="I115" i="12"/>
  <c r="F115" i="12"/>
  <c r="O114" i="12"/>
  <c r="L114" i="12"/>
  <c r="I114" i="12"/>
  <c r="F114" i="12"/>
  <c r="O113" i="12"/>
  <c r="L113" i="12"/>
  <c r="I113" i="12"/>
  <c r="I112" i="12" s="1"/>
  <c r="F113" i="12"/>
  <c r="N112" i="12"/>
  <c r="M112" i="12"/>
  <c r="K112" i="12"/>
  <c r="J112" i="12"/>
  <c r="H112" i="12"/>
  <c r="G112" i="12"/>
  <c r="E112" i="12"/>
  <c r="D112" i="12"/>
  <c r="O111" i="12"/>
  <c r="L111" i="12"/>
  <c r="I111" i="12"/>
  <c r="F111" i="12"/>
  <c r="O110" i="12"/>
  <c r="L110" i="12"/>
  <c r="I110" i="12"/>
  <c r="F110" i="12"/>
  <c r="O109" i="12"/>
  <c r="L109" i="12"/>
  <c r="I109" i="12"/>
  <c r="F109" i="12"/>
  <c r="O108" i="12"/>
  <c r="L108" i="12"/>
  <c r="I108" i="12"/>
  <c r="F108" i="12"/>
  <c r="O107" i="12"/>
  <c r="L107" i="12"/>
  <c r="I107" i="12"/>
  <c r="F107" i="12"/>
  <c r="O106" i="12"/>
  <c r="L106" i="12"/>
  <c r="I106" i="12"/>
  <c r="F106" i="12"/>
  <c r="O105" i="12"/>
  <c r="L105" i="12"/>
  <c r="I105" i="12"/>
  <c r="F105" i="12"/>
  <c r="O104" i="12"/>
  <c r="L104" i="12"/>
  <c r="I104" i="12"/>
  <c r="F104" i="12"/>
  <c r="N103" i="12"/>
  <c r="M103" i="12"/>
  <c r="K103" i="12"/>
  <c r="J103" i="12"/>
  <c r="H103" i="12"/>
  <c r="G103" i="12"/>
  <c r="E103" i="12"/>
  <c r="D103" i="12"/>
  <c r="O102" i="12"/>
  <c r="L102" i="12"/>
  <c r="I102" i="12"/>
  <c r="F102" i="12"/>
  <c r="O101" i="12"/>
  <c r="L101" i="12"/>
  <c r="I101" i="12"/>
  <c r="F101" i="12"/>
  <c r="O100" i="12"/>
  <c r="L100" i="12"/>
  <c r="I100" i="12"/>
  <c r="F100" i="12"/>
  <c r="O99" i="12"/>
  <c r="L99" i="12"/>
  <c r="I99" i="12"/>
  <c r="F99" i="12"/>
  <c r="O98" i="12"/>
  <c r="L98" i="12"/>
  <c r="I98" i="12"/>
  <c r="F98" i="12"/>
  <c r="O97" i="12"/>
  <c r="L97" i="12"/>
  <c r="I97" i="12"/>
  <c r="F97" i="12"/>
  <c r="O96" i="12"/>
  <c r="L96" i="12"/>
  <c r="I96" i="12"/>
  <c r="F96" i="12"/>
  <c r="N95" i="12"/>
  <c r="M95" i="12"/>
  <c r="K95" i="12"/>
  <c r="J95" i="12"/>
  <c r="H95" i="12"/>
  <c r="G95" i="12"/>
  <c r="E95" i="12"/>
  <c r="D95" i="12"/>
  <c r="O94" i="12"/>
  <c r="L94" i="12"/>
  <c r="I94" i="12"/>
  <c r="F94" i="12"/>
  <c r="O93" i="12"/>
  <c r="L93" i="12"/>
  <c r="I93" i="12"/>
  <c r="F93" i="12"/>
  <c r="O92" i="12"/>
  <c r="L92" i="12"/>
  <c r="I92" i="12"/>
  <c r="F92" i="12"/>
  <c r="O91" i="12"/>
  <c r="L91" i="12"/>
  <c r="I91" i="12"/>
  <c r="F91" i="12"/>
  <c r="O90" i="12"/>
  <c r="O89" i="12" s="1"/>
  <c r="L90" i="12"/>
  <c r="I90" i="12"/>
  <c r="F90" i="12"/>
  <c r="N89" i="12"/>
  <c r="M89" i="12"/>
  <c r="K89" i="12"/>
  <c r="J89" i="12"/>
  <c r="H89" i="12"/>
  <c r="G89" i="12"/>
  <c r="E89" i="12"/>
  <c r="D89" i="12"/>
  <c r="O88" i="12"/>
  <c r="L88" i="12"/>
  <c r="I88" i="12"/>
  <c r="F88" i="12"/>
  <c r="O87" i="12"/>
  <c r="L87" i="12"/>
  <c r="I87" i="12"/>
  <c r="F87" i="12"/>
  <c r="O86" i="12"/>
  <c r="L86" i="12"/>
  <c r="I86" i="12"/>
  <c r="F86" i="12"/>
  <c r="O85" i="12"/>
  <c r="L85" i="12"/>
  <c r="I85" i="12"/>
  <c r="I84" i="12" s="1"/>
  <c r="F85" i="12"/>
  <c r="N84" i="12"/>
  <c r="M84" i="12"/>
  <c r="M83" i="12" s="1"/>
  <c r="K84" i="12"/>
  <c r="J84" i="12"/>
  <c r="H84" i="12"/>
  <c r="G84" i="12"/>
  <c r="E84" i="12"/>
  <c r="E83" i="12" s="1"/>
  <c r="D84" i="12"/>
  <c r="O82" i="12"/>
  <c r="L82" i="12"/>
  <c r="I82" i="12"/>
  <c r="F82" i="12"/>
  <c r="O81" i="12"/>
  <c r="O80" i="12" s="1"/>
  <c r="L81" i="12"/>
  <c r="I81" i="12"/>
  <c r="I80" i="12" s="1"/>
  <c r="F81" i="12"/>
  <c r="N80" i="12"/>
  <c r="M80" i="12"/>
  <c r="L80" i="12"/>
  <c r="K80" i="12"/>
  <c r="J80" i="12"/>
  <c r="H80" i="12"/>
  <c r="G80" i="12"/>
  <c r="E80" i="12"/>
  <c r="D80" i="12"/>
  <c r="O79" i="12"/>
  <c r="L79" i="12"/>
  <c r="I79" i="12"/>
  <c r="F79" i="12"/>
  <c r="O78" i="12"/>
  <c r="O77" i="12" s="1"/>
  <c r="L78" i="12"/>
  <c r="L77" i="12" s="1"/>
  <c r="I78" i="12"/>
  <c r="F78" i="12"/>
  <c r="N77" i="12"/>
  <c r="M77" i="12"/>
  <c r="M76" i="12" s="1"/>
  <c r="K77" i="12"/>
  <c r="K76" i="12" s="1"/>
  <c r="J77" i="12"/>
  <c r="J76" i="12" s="1"/>
  <c r="H77" i="12"/>
  <c r="G77" i="12"/>
  <c r="F77" i="12"/>
  <c r="E77" i="12"/>
  <c r="E76" i="12" s="1"/>
  <c r="D77" i="12"/>
  <c r="O74" i="12"/>
  <c r="L74" i="12"/>
  <c r="I74" i="12"/>
  <c r="F74" i="12"/>
  <c r="O73" i="12"/>
  <c r="L73" i="12"/>
  <c r="I73" i="12"/>
  <c r="F73" i="12"/>
  <c r="O72" i="12"/>
  <c r="L72" i="12"/>
  <c r="I72" i="12"/>
  <c r="F72" i="12"/>
  <c r="O71" i="12"/>
  <c r="L71" i="12"/>
  <c r="I71" i="12"/>
  <c r="F71" i="12"/>
  <c r="O70" i="12"/>
  <c r="L70" i="12"/>
  <c r="L69" i="12" s="1"/>
  <c r="I70" i="12"/>
  <c r="F70" i="12"/>
  <c r="N69" i="12"/>
  <c r="M69" i="12"/>
  <c r="K69" i="12"/>
  <c r="K67" i="12" s="1"/>
  <c r="J69" i="12"/>
  <c r="H69" i="12"/>
  <c r="H67" i="12" s="1"/>
  <c r="G69" i="12"/>
  <c r="G67" i="12" s="1"/>
  <c r="E69" i="12"/>
  <c r="E67" i="12" s="1"/>
  <c r="D69" i="12"/>
  <c r="D67" i="12" s="1"/>
  <c r="O68" i="12"/>
  <c r="L68" i="12"/>
  <c r="I68" i="12"/>
  <c r="F68" i="12"/>
  <c r="N67" i="12"/>
  <c r="M67" i="12"/>
  <c r="J67" i="12"/>
  <c r="O66" i="12"/>
  <c r="L66" i="12"/>
  <c r="C66" i="12" s="1"/>
  <c r="I66" i="12"/>
  <c r="F66" i="12"/>
  <c r="O65" i="12"/>
  <c r="L65" i="12"/>
  <c r="I65" i="12"/>
  <c r="F65" i="12"/>
  <c r="O64" i="12"/>
  <c r="L64" i="12"/>
  <c r="I64" i="12"/>
  <c r="F64" i="12"/>
  <c r="O63" i="12"/>
  <c r="L63" i="12"/>
  <c r="I63" i="12"/>
  <c r="F63" i="12"/>
  <c r="O62" i="12"/>
  <c r="L62" i="12"/>
  <c r="I62" i="12"/>
  <c r="F62" i="12"/>
  <c r="O61" i="12"/>
  <c r="L61" i="12"/>
  <c r="I61" i="12"/>
  <c r="F61" i="12"/>
  <c r="O60" i="12"/>
  <c r="L60" i="12"/>
  <c r="I60" i="12"/>
  <c r="F60" i="12"/>
  <c r="O59" i="12"/>
  <c r="L59" i="12"/>
  <c r="L58" i="12" s="1"/>
  <c r="I59" i="12"/>
  <c r="I58" i="12" s="1"/>
  <c r="F59" i="12"/>
  <c r="O58" i="12"/>
  <c r="N58" i="12"/>
  <c r="M58" i="12"/>
  <c r="K58" i="12"/>
  <c r="J58" i="12"/>
  <c r="H58" i="12"/>
  <c r="G58" i="12"/>
  <c r="E58" i="12"/>
  <c r="D58" i="12"/>
  <c r="O57" i="12"/>
  <c r="L57" i="12"/>
  <c r="I57" i="12"/>
  <c r="F57" i="12"/>
  <c r="O56" i="12"/>
  <c r="O55" i="12" s="1"/>
  <c r="L56" i="12"/>
  <c r="I56" i="12"/>
  <c r="I55" i="12" s="1"/>
  <c r="I54" i="12" s="1"/>
  <c r="F56" i="12"/>
  <c r="N55" i="12"/>
  <c r="N54" i="12" s="1"/>
  <c r="M55" i="12"/>
  <c r="M54" i="12" s="1"/>
  <c r="L55" i="12"/>
  <c r="K55" i="12"/>
  <c r="K54" i="12" s="1"/>
  <c r="K53" i="12" s="1"/>
  <c r="J55" i="12"/>
  <c r="H55" i="12"/>
  <c r="G55" i="12"/>
  <c r="G54" i="12" s="1"/>
  <c r="F55" i="12"/>
  <c r="E55" i="12"/>
  <c r="D55" i="12"/>
  <c r="O47" i="12"/>
  <c r="C47" i="12" s="1"/>
  <c r="O46" i="12"/>
  <c r="N45" i="12"/>
  <c r="M45" i="12"/>
  <c r="L44" i="12"/>
  <c r="L43" i="12" s="1"/>
  <c r="I44" i="12"/>
  <c r="I43" i="12" s="1"/>
  <c r="F44" i="12"/>
  <c r="F43" i="12" s="1"/>
  <c r="K43" i="12"/>
  <c r="J43" i="12"/>
  <c r="H43" i="12"/>
  <c r="G43" i="12"/>
  <c r="E43" i="12"/>
  <c r="D43" i="12"/>
  <c r="F42" i="12"/>
  <c r="F41" i="12" s="1"/>
  <c r="E41" i="12"/>
  <c r="D41" i="12"/>
  <c r="C41" i="12"/>
  <c r="L40" i="12"/>
  <c r="C40" i="12" s="1"/>
  <c r="L39" i="12"/>
  <c r="C39" i="12" s="1"/>
  <c r="L38" i="12"/>
  <c r="L37" i="12"/>
  <c r="C37" i="12" s="1"/>
  <c r="K36" i="12"/>
  <c r="J36" i="12"/>
  <c r="L35" i="12"/>
  <c r="C35" i="12" s="1"/>
  <c r="L34" i="12"/>
  <c r="K33" i="12"/>
  <c r="J33" i="12"/>
  <c r="L32" i="12"/>
  <c r="C32" i="12" s="1"/>
  <c r="K31" i="12"/>
  <c r="J31" i="12"/>
  <c r="J26" i="12" s="1"/>
  <c r="L30" i="12"/>
  <c r="C30" i="12" s="1"/>
  <c r="L29" i="12"/>
  <c r="C29" i="12" s="1"/>
  <c r="L28" i="12"/>
  <c r="K27" i="12"/>
  <c r="J27" i="12"/>
  <c r="F25" i="12"/>
  <c r="C25" i="12" s="1"/>
  <c r="I24" i="12"/>
  <c r="F24" i="12"/>
  <c r="C24" i="12" s="1"/>
  <c r="O23" i="12"/>
  <c r="L23" i="12"/>
  <c r="I23" i="12"/>
  <c r="F23" i="12"/>
  <c r="C23" i="12" s="1"/>
  <c r="O22" i="12"/>
  <c r="L22" i="12"/>
  <c r="L21" i="12" s="1"/>
  <c r="I22" i="12"/>
  <c r="I21" i="12" s="1"/>
  <c r="F22" i="12"/>
  <c r="F21" i="12" s="1"/>
  <c r="F289" i="12" s="1"/>
  <c r="O21" i="12"/>
  <c r="N21" i="12"/>
  <c r="M21" i="12"/>
  <c r="M289" i="12" s="1"/>
  <c r="M288" i="12" s="1"/>
  <c r="K21" i="12"/>
  <c r="K289" i="12" s="1"/>
  <c r="K288" i="12" s="1"/>
  <c r="J21" i="12"/>
  <c r="H21" i="12"/>
  <c r="G21" i="12"/>
  <c r="G289" i="12" s="1"/>
  <c r="E21" i="12"/>
  <c r="E289" i="12" s="1"/>
  <c r="E288" i="12" s="1"/>
  <c r="D21" i="12"/>
  <c r="M20" i="12"/>
  <c r="H20" i="12"/>
  <c r="C74" i="12" l="1"/>
  <c r="C267" i="12"/>
  <c r="C275" i="12"/>
  <c r="G76" i="12"/>
  <c r="C162" i="12"/>
  <c r="M230" i="12"/>
  <c r="C231" i="14"/>
  <c r="J286" i="14"/>
  <c r="E51" i="14"/>
  <c r="E287" i="14" s="1"/>
  <c r="H130" i="12"/>
  <c r="C203" i="12"/>
  <c r="C42" i="12"/>
  <c r="C99" i="12"/>
  <c r="C111" i="12"/>
  <c r="C125" i="12"/>
  <c r="C126" i="12"/>
  <c r="N231" i="12"/>
  <c r="E270" i="12"/>
  <c r="E269" i="12" s="1"/>
  <c r="H54" i="12"/>
  <c r="D204" i="12"/>
  <c r="J204" i="12"/>
  <c r="N204" i="12"/>
  <c r="K231" i="12"/>
  <c r="J231" i="12"/>
  <c r="K259" i="12"/>
  <c r="C207" i="12"/>
  <c r="C209" i="12"/>
  <c r="C255" i="12"/>
  <c r="L270" i="13"/>
  <c r="L269" i="13" s="1"/>
  <c r="C130" i="14"/>
  <c r="M50" i="14"/>
  <c r="H51" i="14"/>
  <c r="D287" i="14"/>
  <c r="D50" i="14"/>
  <c r="C56" i="12"/>
  <c r="C57" i="12"/>
  <c r="D54" i="12"/>
  <c r="C62" i="12"/>
  <c r="C82" i="12"/>
  <c r="C102" i="12"/>
  <c r="C138" i="12"/>
  <c r="C159" i="12"/>
  <c r="C171" i="12"/>
  <c r="C172" i="12"/>
  <c r="C183" i="12"/>
  <c r="C199" i="12"/>
  <c r="C219" i="12"/>
  <c r="C221" i="12"/>
  <c r="G231" i="12"/>
  <c r="C243" i="12"/>
  <c r="C245" i="12"/>
  <c r="J230" i="13"/>
  <c r="J194" i="13" s="1"/>
  <c r="C83" i="14"/>
  <c r="K287" i="16"/>
  <c r="K51" i="14"/>
  <c r="D187" i="12"/>
  <c r="G288" i="12"/>
  <c r="H289" i="12"/>
  <c r="N289" i="12"/>
  <c r="N288" i="12" s="1"/>
  <c r="J83" i="12"/>
  <c r="C94" i="12"/>
  <c r="C98" i="12"/>
  <c r="O95" i="12"/>
  <c r="C115" i="12"/>
  <c r="C135" i="12"/>
  <c r="E130" i="12"/>
  <c r="C155" i="12"/>
  <c r="C167" i="12"/>
  <c r="C254" i="12"/>
  <c r="C271" i="12"/>
  <c r="H270" i="12"/>
  <c r="H269" i="12" s="1"/>
  <c r="G269" i="12"/>
  <c r="C276" i="13"/>
  <c r="I75" i="14"/>
  <c r="I52" i="14" s="1"/>
  <c r="C43" i="12"/>
  <c r="H187" i="12"/>
  <c r="C44" i="12"/>
  <c r="C70" i="12"/>
  <c r="C72" i="12"/>
  <c r="C73" i="12"/>
  <c r="N76" i="12"/>
  <c r="O76" i="12"/>
  <c r="C106" i="12"/>
  <c r="C110" i="12"/>
  <c r="H83" i="12"/>
  <c r="N83" i="12"/>
  <c r="N130" i="12"/>
  <c r="L136" i="12"/>
  <c r="C143" i="12"/>
  <c r="C145" i="12"/>
  <c r="C146" i="12"/>
  <c r="J174" i="12"/>
  <c r="J173" i="12" s="1"/>
  <c r="C211" i="12"/>
  <c r="C214" i="12"/>
  <c r="G259" i="12"/>
  <c r="G230" i="12" s="1"/>
  <c r="D269" i="12"/>
  <c r="C291" i="12"/>
  <c r="C292" i="12"/>
  <c r="M75" i="13"/>
  <c r="M52" i="13" s="1"/>
  <c r="J51" i="14"/>
  <c r="C34" i="12"/>
  <c r="L33" i="12"/>
  <c r="C33" i="12" s="1"/>
  <c r="L166" i="12"/>
  <c r="L165" i="12" s="1"/>
  <c r="C38" i="12"/>
  <c r="L36" i="12"/>
  <c r="C36" i="12" s="1"/>
  <c r="F103" i="12"/>
  <c r="K83" i="12"/>
  <c r="M195" i="12"/>
  <c r="C46" i="12"/>
  <c r="O45" i="12"/>
  <c r="C45" i="12" s="1"/>
  <c r="L67" i="12"/>
  <c r="C28" i="12"/>
  <c r="L27" i="12"/>
  <c r="C27" i="12" s="1"/>
  <c r="E75" i="12"/>
  <c r="C86" i="12"/>
  <c r="F84" i="12"/>
  <c r="D83" i="12"/>
  <c r="D130" i="12"/>
  <c r="F116" i="12"/>
  <c r="L238" i="12"/>
  <c r="C239" i="12"/>
  <c r="C263" i="12"/>
  <c r="F260" i="12"/>
  <c r="L276" i="12"/>
  <c r="L270" i="12" s="1"/>
  <c r="L269" i="12" s="1"/>
  <c r="C279" i="12"/>
  <c r="K26" i="12"/>
  <c r="K20" i="12" s="1"/>
  <c r="C59" i="12"/>
  <c r="C60" i="12"/>
  <c r="C61" i="12"/>
  <c r="C63" i="12"/>
  <c r="C64" i="12"/>
  <c r="C65" i="12"/>
  <c r="H53" i="12"/>
  <c r="C71" i="12"/>
  <c r="C79" i="12"/>
  <c r="I89" i="12"/>
  <c r="C101" i="12"/>
  <c r="C113" i="12"/>
  <c r="C114" i="12"/>
  <c r="C120" i="12"/>
  <c r="J130" i="12"/>
  <c r="J75" i="12" s="1"/>
  <c r="C149" i="12"/>
  <c r="C150" i="12"/>
  <c r="O151" i="12"/>
  <c r="M187" i="12"/>
  <c r="L187" i="12"/>
  <c r="N195" i="12"/>
  <c r="O196" i="12"/>
  <c r="L196" i="12"/>
  <c r="C200" i="12"/>
  <c r="C213" i="12"/>
  <c r="C225" i="12"/>
  <c r="C249" i="12"/>
  <c r="C258" i="12"/>
  <c r="D259" i="12"/>
  <c r="J270" i="12"/>
  <c r="J269" i="12" s="1"/>
  <c r="N270" i="12"/>
  <c r="N269" i="12" s="1"/>
  <c r="C278" i="12"/>
  <c r="M269" i="12"/>
  <c r="M194" i="12" s="1"/>
  <c r="C293" i="12"/>
  <c r="C296" i="12"/>
  <c r="D289" i="12"/>
  <c r="D288" i="12" s="1"/>
  <c r="M53" i="12"/>
  <c r="C68" i="12"/>
  <c r="D53" i="12"/>
  <c r="L76" i="12"/>
  <c r="I77" i="12"/>
  <c r="I76" i="12" s="1"/>
  <c r="L84" i="12"/>
  <c r="C91" i="12"/>
  <c r="G83" i="12"/>
  <c r="L95" i="12"/>
  <c r="C100" i="12"/>
  <c r="C107" i="12"/>
  <c r="O116" i="12"/>
  <c r="L122" i="12"/>
  <c r="C133" i="12"/>
  <c r="C140" i="12"/>
  <c r="C157" i="12"/>
  <c r="C158" i="12"/>
  <c r="C164" i="12"/>
  <c r="C170" i="12"/>
  <c r="C177" i="12"/>
  <c r="O179" i="12"/>
  <c r="O174" i="12" s="1"/>
  <c r="O184" i="12"/>
  <c r="O188" i="12"/>
  <c r="O187" i="12" s="1"/>
  <c r="D195" i="12"/>
  <c r="H195" i="12"/>
  <c r="C201" i="12"/>
  <c r="C218" i="12"/>
  <c r="C227" i="12"/>
  <c r="E231" i="12"/>
  <c r="E230" i="12" s="1"/>
  <c r="C240" i="12"/>
  <c r="L246" i="12"/>
  <c r="C257" i="12"/>
  <c r="C274" i="12"/>
  <c r="C280" i="12"/>
  <c r="D20" i="12"/>
  <c r="J289" i="12"/>
  <c r="J288" i="12" s="1"/>
  <c r="O289" i="12"/>
  <c r="E20" i="12"/>
  <c r="E54" i="12"/>
  <c r="E53" i="12" s="1"/>
  <c r="J54" i="12"/>
  <c r="J53" i="12" s="1"/>
  <c r="N53" i="12"/>
  <c r="O54" i="12"/>
  <c r="L54" i="12"/>
  <c r="L53" i="12" s="1"/>
  <c r="O69" i="12"/>
  <c r="O67" i="12" s="1"/>
  <c r="D76" i="12"/>
  <c r="H76" i="12"/>
  <c r="H75" i="12" s="1"/>
  <c r="C81" i="12"/>
  <c r="C85" i="12"/>
  <c r="C104" i="12"/>
  <c r="C105" i="12"/>
  <c r="O103" i="12"/>
  <c r="L112" i="12"/>
  <c r="C118" i="12"/>
  <c r="O122" i="12"/>
  <c r="C128" i="12"/>
  <c r="C129" i="12"/>
  <c r="I131" i="12"/>
  <c r="I130" i="12" s="1"/>
  <c r="L151" i="12"/>
  <c r="O160" i="12"/>
  <c r="C160" i="12" s="1"/>
  <c r="C185" i="12"/>
  <c r="C186" i="12"/>
  <c r="E187" i="12"/>
  <c r="C190" i="12"/>
  <c r="E204" i="12"/>
  <c r="E195" i="12" s="1"/>
  <c r="C208" i="12"/>
  <c r="C210" i="12"/>
  <c r="C220" i="12"/>
  <c r="C222" i="12"/>
  <c r="C229" i="12"/>
  <c r="H231" i="12"/>
  <c r="H230" i="12" s="1"/>
  <c r="I238" i="12"/>
  <c r="C241" i="12"/>
  <c r="C244" i="12"/>
  <c r="O252" i="12"/>
  <c r="O251" i="12" s="1"/>
  <c r="L252" i="12"/>
  <c r="L251" i="12" s="1"/>
  <c r="C262" i="12"/>
  <c r="L264" i="12"/>
  <c r="L259" i="12" s="1"/>
  <c r="F194" i="16"/>
  <c r="C194" i="16" s="1"/>
  <c r="L50" i="16"/>
  <c r="L287" i="16"/>
  <c r="C75" i="16"/>
  <c r="F52" i="16"/>
  <c r="F286" i="16"/>
  <c r="C286" i="16" s="1"/>
  <c r="O50" i="16"/>
  <c r="O287" i="16"/>
  <c r="N50" i="14"/>
  <c r="N287" i="14"/>
  <c r="I286" i="14"/>
  <c r="J50" i="14"/>
  <c r="J287" i="14"/>
  <c r="F195" i="14"/>
  <c r="C196" i="14"/>
  <c r="C289" i="14"/>
  <c r="I288" i="14"/>
  <c r="C288" i="14" s="1"/>
  <c r="C204" i="14"/>
  <c r="O52" i="14"/>
  <c r="O51" i="14" s="1"/>
  <c r="F53" i="14"/>
  <c r="C54" i="14"/>
  <c r="C269" i="14"/>
  <c r="I194" i="14"/>
  <c r="I51" i="14" s="1"/>
  <c r="L194" i="14"/>
  <c r="L51" i="14" s="1"/>
  <c r="L286" i="14"/>
  <c r="C26" i="14"/>
  <c r="L20" i="14"/>
  <c r="C20" i="14" s="1"/>
  <c r="C174" i="14"/>
  <c r="F173" i="14"/>
  <c r="C173" i="14" s="1"/>
  <c r="F75" i="14"/>
  <c r="C75" i="14" s="1"/>
  <c r="C230" i="14"/>
  <c r="C179" i="13"/>
  <c r="E230" i="13"/>
  <c r="G75" i="13"/>
  <c r="G52" i="13" s="1"/>
  <c r="F187" i="13"/>
  <c r="C187" i="13" s="1"/>
  <c r="L26" i="13"/>
  <c r="C26" i="13" s="1"/>
  <c r="E75" i="13"/>
  <c r="E52" i="13" s="1"/>
  <c r="O270" i="13"/>
  <c r="O269" i="13" s="1"/>
  <c r="F288" i="13"/>
  <c r="D286" i="13"/>
  <c r="N52" i="13"/>
  <c r="O83" i="13"/>
  <c r="C122" i="13"/>
  <c r="J75" i="13"/>
  <c r="H194" i="13"/>
  <c r="K194" i="13"/>
  <c r="C95" i="13"/>
  <c r="O130" i="13"/>
  <c r="O259" i="13"/>
  <c r="O230" i="13" s="1"/>
  <c r="G286" i="13"/>
  <c r="C264" i="13"/>
  <c r="L83" i="13"/>
  <c r="M230" i="13"/>
  <c r="M194" i="13" s="1"/>
  <c r="I53" i="13"/>
  <c r="C188" i="13"/>
  <c r="D52" i="13"/>
  <c r="H75" i="13"/>
  <c r="C144" i="13"/>
  <c r="C58" i="13"/>
  <c r="C166" i="13"/>
  <c r="C89" i="13"/>
  <c r="N51" i="13"/>
  <c r="N50" i="13" s="1"/>
  <c r="O195" i="13"/>
  <c r="E194" i="13"/>
  <c r="C165" i="13"/>
  <c r="C103" i="13"/>
  <c r="D194" i="13"/>
  <c r="O53" i="13"/>
  <c r="L230" i="13"/>
  <c r="C238" i="13"/>
  <c r="C290" i="13"/>
  <c r="L204" i="13"/>
  <c r="L195" i="13" s="1"/>
  <c r="N286" i="13"/>
  <c r="C116" i="13"/>
  <c r="I83" i="13"/>
  <c r="K286" i="13"/>
  <c r="O288" i="13"/>
  <c r="K75" i="13"/>
  <c r="K52" i="13" s="1"/>
  <c r="O20" i="13"/>
  <c r="I231" i="13"/>
  <c r="I230" i="13" s="1"/>
  <c r="I204" i="13"/>
  <c r="C235" i="13"/>
  <c r="F231" i="13"/>
  <c r="G194" i="13"/>
  <c r="C69" i="13"/>
  <c r="F67" i="13"/>
  <c r="C67" i="13" s="1"/>
  <c r="C151" i="13"/>
  <c r="C84" i="13"/>
  <c r="F83" i="13"/>
  <c r="L20" i="13"/>
  <c r="F54" i="13"/>
  <c r="I289" i="13"/>
  <c r="I20" i="13"/>
  <c r="C21" i="13"/>
  <c r="C198" i="13"/>
  <c r="I196" i="13"/>
  <c r="C252" i="13"/>
  <c r="F251" i="13"/>
  <c r="C251" i="13" s="1"/>
  <c r="C131" i="13"/>
  <c r="F130" i="13"/>
  <c r="I130" i="13"/>
  <c r="C80" i="13"/>
  <c r="F76" i="13"/>
  <c r="F270" i="13"/>
  <c r="C272" i="13"/>
  <c r="C205" i="13"/>
  <c r="F204" i="13"/>
  <c r="C260" i="13"/>
  <c r="F259" i="13"/>
  <c r="C259" i="13" s="1"/>
  <c r="C216" i="13"/>
  <c r="L130" i="13"/>
  <c r="C175" i="13"/>
  <c r="F174" i="13"/>
  <c r="L289" i="12"/>
  <c r="L288" i="12" s="1"/>
  <c r="C77" i="12"/>
  <c r="C21" i="12"/>
  <c r="I20" i="12"/>
  <c r="G53" i="12"/>
  <c r="C78" i="12"/>
  <c r="C90" i="12"/>
  <c r="C266" i="12"/>
  <c r="F264" i="12"/>
  <c r="C298" i="12"/>
  <c r="H288" i="12"/>
  <c r="C22" i="12"/>
  <c r="L31" i="12"/>
  <c r="C55" i="12"/>
  <c r="I69" i="12"/>
  <c r="I67" i="12" s="1"/>
  <c r="I53" i="12" s="1"/>
  <c r="F80" i="12"/>
  <c r="C87" i="12"/>
  <c r="L89" i="12"/>
  <c r="F89" i="12"/>
  <c r="I103" i="12"/>
  <c r="F112" i="12"/>
  <c r="K130" i="12"/>
  <c r="C134" i="12"/>
  <c r="F131" i="12"/>
  <c r="M130" i="12"/>
  <c r="M75" i="12" s="1"/>
  <c r="F144" i="12"/>
  <c r="C156" i="12"/>
  <c r="K174" i="12"/>
  <c r="K173" i="12" s="1"/>
  <c r="C178" i="12"/>
  <c r="F175" i="12"/>
  <c r="I192" i="12"/>
  <c r="I191" i="12" s="1"/>
  <c r="C191" i="12" s="1"/>
  <c r="C193" i="12"/>
  <c r="K204" i="12"/>
  <c r="K195" i="12" s="1"/>
  <c r="I216" i="12"/>
  <c r="C217" i="12"/>
  <c r="I179" i="12"/>
  <c r="I174" i="12" s="1"/>
  <c r="I173" i="12" s="1"/>
  <c r="F20" i="12"/>
  <c r="J20" i="12"/>
  <c r="N20" i="12"/>
  <c r="F69" i="12"/>
  <c r="C88" i="12"/>
  <c r="C92" i="12"/>
  <c r="C93" i="12"/>
  <c r="F95" i="12"/>
  <c r="C97" i="12"/>
  <c r="L103" i="12"/>
  <c r="C109" i="12"/>
  <c r="C117" i="12"/>
  <c r="C124" i="12"/>
  <c r="G130" i="12"/>
  <c r="O136" i="12"/>
  <c r="C142" i="12"/>
  <c r="F141" i="12"/>
  <c r="C141" i="12" s="1"/>
  <c r="L144" i="12"/>
  <c r="L130" i="12" s="1"/>
  <c r="C148" i="12"/>
  <c r="C161" i="12"/>
  <c r="F165" i="12"/>
  <c r="C169" i="12"/>
  <c r="G174" i="12"/>
  <c r="G173" i="12" s="1"/>
  <c r="F184" i="12"/>
  <c r="C184" i="12" s="1"/>
  <c r="C189" i="12"/>
  <c r="G204" i="12"/>
  <c r="G195" i="12" s="1"/>
  <c r="F270" i="12"/>
  <c r="I276" i="12"/>
  <c r="C277" i="12"/>
  <c r="C123" i="12"/>
  <c r="G20" i="12"/>
  <c r="F58" i="12"/>
  <c r="C58" i="12" s="1"/>
  <c r="O84" i="12"/>
  <c r="I95" i="12"/>
  <c r="C96" i="12"/>
  <c r="C108" i="12"/>
  <c r="O112" i="12"/>
  <c r="I116" i="12"/>
  <c r="C121" i="12"/>
  <c r="C137" i="12"/>
  <c r="O144" i="12"/>
  <c r="C153" i="12"/>
  <c r="C154" i="12"/>
  <c r="F151" i="12"/>
  <c r="C151" i="12" s="1"/>
  <c r="C168" i="12"/>
  <c r="N173" i="12"/>
  <c r="C181" i="12"/>
  <c r="C182" i="12"/>
  <c r="F179" i="12"/>
  <c r="F187" i="12"/>
  <c r="C188" i="12"/>
  <c r="C202" i="12"/>
  <c r="F196" i="12"/>
  <c r="I122" i="12"/>
  <c r="C122" i="12" s="1"/>
  <c r="C132" i="12"/>
  <c r="C152" i="12"/>
  <c r="I166" i="12"/>
  <c r="I165" i="12" s="1"/>
  <c r="C176" i="12"/>
  <c r="C180" i="12"/>
  <c r="J195" i="12"/>
  <c r="L205" i="12"/>
  <c r="C212" i="12"/>
  <c r="C224" i="12"/>
  <c r="D231" i="12"/>
  <c r="J259" i="12"/>
  <c r="J230" i="12" s="1"/>
  <c r="N259" i="12"/>
  <c r="N230" i="12" s="1"/>
  <c r="I264" i="12"/>
  <c r="C265" i="12"/>
  <c r="C268" i="12"/>
  <c r="I272" i="12"/>
  <c r="C272" i="12" s="1"/>
  <c r="C273" i="12"/>
  <c r="C285" i="12"/>
  <c r="I283" i="12"/>
  <c r="C283" i="12" s="1"/>
  <c r="C297" i="12"/>
  <c r="I196" i="12"/>
  <c r="C197" i="12"/>
  <c r="I205" i="12"/>
  <c r="O216" i="12"/>
  <c r="L216" i="12"/>
  <c r="C237" i="12"/>
  <c r="I235" i="12"/>
  <c r="C235" i="12" s="1"/>
  <c r="O238" i="12"/>
  <c r="O231" i="12" s="1"/>
  <c r="C248" i="12"/>
  <c r="C250" i="12"/>
  <c r="F246" i="12"/>
  <c r="C246" i="12" s="1"/>
  <c r="F252" i="12"/>
  <c r="I252" i="12"/>
  <c r="I251" i="12" s="1"/>
  <c r="C253" i="12"/>
  <c r="C256" i="12"/>
  <c r="O276" i="12"/>
  <c r="O270" i="12" s="1"/>
  <c r="O269" i="12" s="1"/>
  <c r="C282" i="12"/>
  <c r="F281" i="12"/>
  <c r="C281" i="12" s="1"/>
  <c r="O290" i="12"/>
  <c r="C198" i="12"/>
  <c r="C206" i="12"/>
  <c r="F205" i="12"/>
  <c r="O205" i="12"/>
  <c r="L231" i="12"/>
  <c r="C234" i="12"/>
  <c r="F233" i="12"/>
  <c r="C233" i="12" s="1"/>
  <c r="C242" i="12"/>
  <c r="F238" i="12"/>
  <c r="I260" i="12"/>
  <c r="I259" i="12" s="1"/>
  <c r="C261" i="12"/>
  <c r="O264" i="12"/>
  <c r="O259" i="12" s="1"/>
  <c r="C276" i="12"/>
  <c r="C294" i="12"/>
  <c r="F290" i="12"/>
  <c r="C228" i="12"/>
  <c r="C232" i="12"/>
  <c r="C236" i="12"/>
  <c r="C284" i="12"/>
  <c r="O130" i="12" l="1"/>
  <c r="K230" i="12"/>
  <c r="L204" i="12"/>
  <c r="L195" i="12" s="1"/>
  <c r="O75" i="13"/>
  <c r="O52" i="13" s="1"/>
  <c r="E50" i="14"/>
  <c r="H286" i="12"/>
  <c r="O204" i="12"/>
  <c r="O195" i="12" s="1"/>
  <c r="N75" i="12"/>
  <c r="N52" i="12" s="1"/>
  <c r="K194" i="12"/>
  <c r="D75" i="12"/>
  <c r="D52" i="12" s="1"/>
  <c r="O173" i="12"/>
  <c r="F259" i="12"/>
  <c r="H287" i="14"/>
  <c r="H50" i="14"/>
  <c r="O20" i="12"/>
  <c r="K75" i="12"/>
  <c r="K52" i="12" s="1"/>
  <c r="E194" i="12"/>
  <c r="C84" i="12"/>
  <c r="K287" i="14"/>
  <c r="K50" i="14"/>
  <c r="D230" i="12"/>
  <c r="D194" i="12" s="1"/>
  <c r="D51" i="12" s="1"/>
  <c r="C116" i="12"/>
  <c r="M286" i="12"/>
  <c r="O288" i="12"/>
  <c r="G194" i="12"/>
  <c r="G51" i="13"/>
  <c r="J286" i="13"/>
  <c r="J286" i="12"/>
  <c r="I187" i="12"/>
  <c r="C187" i="12" s="1"/>
  <c r="I83" i="12"/>
  <c r="C216" i="12"/>
  <c r="K51" i="12"/>
  <c r="K287" i="12" s="1"/>
  <c r="L83" i="12"/>
  <c r="L75" i="12" s="1"/>
  <c r="E52" i="12"/>
  <c r="H52" i="12"/>
  <c r="G75" i="12"/>
  <c r="G286" i="12" s="1"/>
  <c r="C112" i="12"/>
  <c r="O53" i="12"/>
  <c r="J52" i="12"/>
  <c r="I270" i="12"/>
  <c r="I269" i="12" s="1"/>
  <c r="C290" i="12"/>
  <c r="C238" i="12"/>
  <c r="L230" i="12"/>
  <c r="L194" i="12" s="1"/>
  <c r="C136" i="12"/>
  <c r="E286" i="12"/>
  <c r="C103" i="12"/>
  <c r="H194" i="12"/>
  <c r="F51" i="16"/>
  <c r="C52" i="16"/>
  <c r="F286" i="14"/>
  <c r="C286" i="14" s="1"/>
  <c r="L50" i="14"/>
  <c r="L287" i="14"/>
  <c r="I287" i="14"/>
  <c r="I50" i="14"/>
  <c r="O50" i="14"/>
  <c r="O287" i="14"/>
  <c r="C195" i="14"/>
  <c r="F194" i="14"/>
  <c r="C194" i="14" s="1"/>
  <c r="C53" i="14"/>
  <c r="F52" i="14"/>
  <c r="N287" i="13"/>
  <c r="D51" i="13"/>
  <c r="D50" i="13" s="1"/>
  <c r="E286" i="13"/>
  <c r="J52" i="13"/>
  <c r="J51" i="13" s="1"/>
  <c r="K51" i="13"/>
  <c r="K50" i="13" s="1"/>
  <c r="O286" i="13"/>
  <c r="M286" i="13"/>
  <c r="I75" i="13"/>
  <c r="I52" i="13" s="1"/>
  <c r="C20" i="13"/>
  <c r="L75" i="13"/>
  <c r="L52" i="13" s="1"/>
  <c r="C83" i="13"/>
  <c r="E51" i="13"/>
  <c r="E287" i="13" s="1"/>
  <c r="M51" i="13"/>
  <c r="M287" i="13" s="1"/>
  <c r="D287" i="13"/>
  <c r="O194" i="13"/>
  <c r="O51" i="13" s="1"/>
  <c r="H286" i="13"/>
  <c r="H52" i="13"/>
  <c r="H51" i="13" s="1"/>
  <c r="C204" i="13"/>
  <c r="F195" i="13"/>
  <c r="L194" i="13"/>
  <c r="I288" i="13"/>
  <c r="C288" i="13" s="1"/>
  <c r="C289" i="13"/>
  <c r="F230" i="13"/>
  <c r="C230" i="13" s="1"/>
  <c r="C231" i="13"/>
  <c r="C76" i="13"/>
  <c r="F75" i="13"/>
  <c r="G287" i="13"/>
  <c r="G50" i="13"/>
  <c r="F53" i="13"/>
  <c r="C54" i="13"/>
  <c r="I195" i="13"/>
  <c r="I194" i="13" s="1"/>
  <c r="C196" i="13"/>
  <c r="F173" i="13"/>
  <c r="C173" i="13" s="1"/>
  <c r="C174" i="13"/>
  <c r="F269" i="13"/>
  <c r="C270" i="13"/>
  <c r="C130" i="13"/>
  <c r="K50" i="12"/>
  <c r="N194" i="12"/>
  <c r="N286" i="12"/>
  <c r="F231" i="12"/>
  <c r="C80" i="12"/>
  <c r="F76" i="12"/>
  <c r="C260" i="12"/>
  <c r="J194" i="12"/>
  <c r="J51" i="12" s="1"/>
  <c r="O83" i="12"/>
  <c r="O75" i="12" s="1"/>
  <c r="O52" i="12" s="1"/>
  <c r="C270" i="12"/>
  <c r="F269" i="12"/>
  <c r="C166" i="12"/>
  <c r="K286" i="12"/>
  <c r="F174" i="12"/>
  <c r="C175" i="12"/>
  <c r="C144" i="12"/>
  <c r="C89" i="12"/>
  <c r="F83" i="12"/>
  <c r="C264" i="12"/>
  <c r="F54" i="12"/>
  <c r="I289" i="12"/>
  <c r="L26" i="12"/>
  <c r="C31" i="12"/>
  <c r="M52" i="12"/>
  <c r="M51" i="12" s="1"/>
  <c r="C205" i="12"/>
  <c r="F204" i="12"/>
  <c r="C259" i="12"/>
  <c r="F251" i="12"/>
  <c r="C251" i="12" s="1"/>
  <c r="C252" i="12"/>
  <c r="O230" i="12"/>
  <c r="C192" i="12"/>
  <c r="D286" i="12"/>
  <c r="C165" i="12"/>
  <c r="I204" i="12"/>
  <c r="I195" i="12" s="1"/>
  <c r="I231" i="12"/>
  <c r="I230" i="12" s="1"/>
  <c r="F195" i="12"/>
  <c r="C196" i="12"/>
  <c r="C179" i="12"/>
  <c r="C95" i="12"/>
  <c r="C69" i="12"/>
  <c r="F67" i="12"/>
  <c r="C67" i="12" s="1"/>
  <c r="F130" i="12"/>
  <c r="C130" i="12" s="1"/>
  <c r="C131" i="12"/>
  <c r="F288" i="12"/>
  <c r="I75" i="12"/>
  <c r="O194" i="12" l="1"/>
  <c r="N51" i="12"/>
  <c r="N50" i="12" s="1"/>
  <c r="M50" i="13"/>
  <c r="K287" i="13"/>
  <c r="L286" i="12"/>
  <c r="L52" i="12"/>
  <c r="L51" i="12" s="1"/>
  <c r="G52" i="12"/>
  <c r="G51" i="12" s="1"/>
  <c r="G287" i="12" s="1"/>
  <c r="I52" i="12"/>
  <c r="E51" i="12"/>
  <c r="E287" i="12" s="1"/>
  <c r="I286" i="12"/>
  <c r="E50" i="12"/>
  <c r="I194" i="12"/>
  <c r="C83" i="12"/>
  <c r="H51" i="12"/>
  <c r="F287" i="16"/>
  <c r="C287" i="16" s="1"/>
  <c r="F50" i="16"/>
  <c r="C50" i="16" s="1"/>
  <c r="C51" i="16"/>
  <c r="C52" i="14"/>
  <c r="F51" i="14"/>
  <c r="J50" i="13"/>
  <c r="J287" i="13"/>
  <c r="L51" i="13"/>
  <c r="L50" i="13" s="1"/>
  <c r="C75" i="13"/>
  <c r="O50" i="13"/>
  <c r="O287" i="13"/>
  <c r="E50" i="13"/>
  <c r="I51" i="13"/>
  <c r="I50" i="13" s="1"/>
  <c r="L286" i="13"/>
  <c r="H50" i="13"/>
  <c r="H287" i="13"/>
  <c r="I287" i="13"/>
  <c r="C53" i="13"/>
  <c r="F52" i="13"/>
  <c r="I286" i="13"/>
  <c r="C269" i="13"/>
  <c r="F286" i="13"/>
  <c r="F194" i="13"/>
  <c r="C194" i="13" s="1"/>
  <c r="C195" i="13"/>
  <c r="C26" i="12"/>
  <c r="L20" i="12"/>
  <c r="C20" i="12" s="1"/>
  <c r="C174" i="12"/>
  <c r="F173" i="12"/>
  <c r="C173" i="12" s="1"/>
  <c r="M50" i="12"/>
  <c r="M287" i="12"/>
  <c r="C289" i="12"/>
  <c r="I288" i="12"/>
  <c r="C288" i="12" s="1"/>
  <c r="O51" i="12"/>
  <c r="F230" i="12"/>
  <c r="C230" i="12" s="1"/>
  <c r="C231" i="12"/>
  <c r="C195" i="12"/>
  <c r="G50" i="12"/>
  <c r="C54" i="12"/>
  <c r="F53" i="12"/>
  <c r="J50" i="12"/>
  <c r="J287" i="12"/>
  <c r="D287" i="12"/>
  <c r="D50" i="12"/>
  <c r="C204" i="12"/>
  <c r="C269" i="12"/>
  <c r="C76" i="12"/>
  <c r="F75" i="12"/>
  <c r="C75" i="12" s="1"/>
  <c r="O286" i="12"/>
  <c r="L50" i="12" l="1"/>
  <c r="L287" i="12"/>
  <c r="N287" i="12"/>
  <c r="I51" i="12"/>
  <c r="L287" i="13"/>
  <c r="H50" i="12"/>
  <c r="H287" i="12"/>
  <c r="F287" i="14"/>
  <c r="C287" i="14" s="1"/>
  <c r="F50" i="14"/>
  <c r="C50" i="14" s="1"/>
  <c r="C51" i="14"/>
  <c r="C52" i="13"/>
  <c r="F51" i="13"/>
  <c r="C286" i="13"/>
  <c r="C53" i="12"/>
  <c r="F52" i="12"/>
  <c r="O50" i="12"/>
  <c r="O287" i="12"/>
  <c r="F194" i="12"/>
  <c r="C194" i="12" s="1"/>
  <c r="F286" i="12"/>
  <c r="C286" i="12" s="1"/>
  <c r="I287" i="12"/>
  <c r="I50" i="12"/>
  <c r="F287" i="13" l="1"/>
  <c r="C287" i="13" s="1"/>
  <c r="F50" i="13"/>
  <c r="C50" i="13" s="1"/>
  <c r="C51" i="13"/>
  <c r="C52" i="12"/>
  <c r="F51" i="12"/>
  <c r="F287" i="12" l="1"/>
  <c r="C287" i="12" s="1"/>
  <c r="F50" i="12"/>
  <c r="C50" i="12" s="1"/>
  <c r="C51" i="12"/>
  <c r="G70" i="11" l="1"/>
  <c r="G57" i="11"/>
  <c r="D57" i="11"/>
  <c r="O298" i="11" l="1"/>
  <c r="L298" i="11"/>
  <c r="I298" i="11"/>
  <c r="F298" i="11"/>
  <c r="O297" i="11"/>
  <c r="L297" i="11"/>
  <c r="I297" i="11"/>
  <c r="F297" i="11"/>
  <c r="O296" i="11"/>
  <c r="L296" i="11"/>
  <c r="I296" i="11"/>
  <c r="F296" i="11"/>
  <c r="O295" i="11"/>
  <c r="L295" i="11"/>
  <c r="I295" i="11"/>
  <c r="F295" i="11"/>
  <c r="O294" i="11"/>
  <c r="L294" i="11"/>
  <c r="I294" i="11"/>
  <c r="F294" i="11"/>
  <c r="O293" i="11"/>
  <c r="L293" i="11"/>
  <c r="I293" i="11"/>
  <c r="F293" i="11"/>
  <c r="O292" i="11"/>
  <c r="L292" i="11"/>
  <c r="I292" i="11"/>
  <c r="F292" i="11"/>
  <c r="O291" i="11"/>
  <c r="L291" i="11"/>
  <c r="I291" i="11"/>
  <c r="F291" i="11"/>
  <c r="N290" i="11"/>
  <c r="M290" i="11"/>
  <c r="K290" i="11"/>
  <c r="J290" i="11"/>
  <c r="H290" i="11"/>
  <c r="G290" i="11"/>
  <c r="E290" i="11"/>
  <c r="D290" i="11"/>
  <c r="O285" i="11"/>
  <c r="L285" i="11"/>
  <c r="I285" i="11"/>
  <c r="F285" i="11"/>
  <c r="O284" i="11"/>
  <c r="O283" i="11" s="1"/>
  <c r="L284" i="11"/>
  <c r="L283" i="11" s="1"/>
  <c r="I284" i="11"/>
  <c r="I283" i="11" s="1"/>
  <c r="F284" i="11"/>
  <c r="N283" i="11"/>
  <c r="M283" i="11"/>
  <c r="K283" i="11"/>
  <c r="J283" i="11"/>
  <c r="H283" i="11"/>
  <c r="G283" i="11"/>
  <c r="E283" i="11"/>
  <c r="D283" i="11"/>
  <c r="O282" i="11"/>
  <c r="O281" i="11" s="1"/>
  <c r="L282" i="11"/>
  <c r="L281" i="11" s="1"/>
  <c r="I282" i="11"/>
  <c r="I281" i="11" s="1"/>
  <c r="F282" i="11"/>
  <c r="N281" i="11"/>
  <c r="M281" i="11"/>
  <c r="K281" i="11"/>
  <c r="J281" i="11"/>
  <c r="H281" i="11"/>
  <c r="G281" i="11"/>
  <c r="E281" i="11"/>
  <c r="D281" i="11"/>
  <c r="O280" i="11"/>
  <c r="L280" i="11"/>
  <c r="I280" i="11"/>
  <c r="F280" i="11"/>
  <c r="O279" i="11"/>
  <c r="L279" i="11"/>
  <c r="I279" i="11"/>
  <c r="F279" i="11"/>
  <c r="O278" i="11"/>
  <c r="L278" i="11"/>
  <c r="I278" i="11"/>
  <c r="F278" i="11"/>
  <c r="O277" i="11"/>
  <c r="L277" i="11"/>
  <c r="I277" i="11"/>
  <c r="I276" i="11" s="1"/>
  <c r="F277" i="11"/>
  <c r="N276" i="11"/>
  <c r="M276" i="11"/>
  <c r="K276" i="11"/>
  <c r="J276" i="11"/>
  <c r="H276" i="11"/>
  <c r="G276" i="11"/>
  <c r="E276" i="11"/>
  <c r="D276" i="11"/>
  <c r="O275" i="11"/>
  <c r="L275" i="11"/>
  <c r="I275" i="11"/>
  <c r="F275" i="11"/>
  <c r="O274" i="11"/>
  <c r="L274" i="11"/>
  <c r="I274" i="11"/>
  <c r="F274" i="11"/>
  <c r="O273" i="11"/>
  <c r="O272" i="11" s="1"/>
  <c r="L273" i="11"/>
  <c r="I273" i="11"/>
  <c r="I272" i="11" s="1"/>
  <c r="F273" i="11"/>
  <c r="N272" i="11"/>
  <c r="N270" i="11" s="1"/>
  <c r="N269" i="11" s="1"/>
  <c r="M272" i="11"/>
  <c r="K272" i="11"/>
  <c r="J272" i="11"/>
  <c r="H272" i="11"/>
  <c r="H270" i="11" s="1"/>
  <c r="G272" i="11"/>
  <c r="E272" i="11"/>
  <c r="E270" i="11" s="1"/>
  <c r="E269" i="11" s="1"/>
  <c r="D272" i="11"/>
  <c r="O271" i="11"/>
  <c r="L271" i="11"/>
  <c r="I271" i="11"/>
  <c r="F271" i="11"/>
  <c r="O268" i="11"/>
  <c r="L268" i="11"/>
  <c r="I268" i="11"/>
  <c r="F268" i="11"/>
  <c r="O267" i="11"/>
  <c r="L267" i="11"/>
  <c r="I267" i="11"/>
  <c r="F267" i="11"/>
  <c r="O266" i="11"/>
  <c r="L266" i="11"/>
  <c r="I266" i="11"/>
  <c r="F266" i="11"/>
  <c r="O265" i="11"/>
  <c r="L265" i="11"/>
  <c r="I265" i="11"/>
  <c r="I264" i="11" s="1"/>
  <c r="F265" i="11"/>
  <c r="N264" i="11"/>
  <c r="M264" i="11"/>
  <c r="K264" i="11"/>
  <c r="J264" i="11"/>
  <c r="H264" i="11"/>
  <c r="G264" i="11"/>
  <c r="E264" i="11"/>
  <c r="D264" i="11"/>
  <c r="O263" i="11"/>
  <c r="L263" i="11"/>
  <c r="I263" i="11"/>
  <c r="F263" i="11"/>
  <c r="O262" i="11"/>
  <c r="L262" i="11"/>
  <c r="I262" i="11"/>
  <c r="F262" i="11"/>
  <c r="O261" i="11"/>
  <c r="L261" i="11"/>
  <c r="I261" i="11"/>
  <c r="F261" i="11"/>
  <c r="N260" i="11"/>
  <c r="M260" i="11"/>
  <c r="K260" i="11"/>
  <c r="K259" i="11" s="1"/>
  <c r="J260" i="11"/>
  <c r="H260" i="11"/>
  <c r="G260" i="11"/>
  <c r="G259" i="11" s="1"/>
  <c r="E260" i="11"/>
  <c r="D260" i="11"/>
  <c r="O258" i="11"/>
  <c r="L258" i="11"/>
  <c r="I258" i="11"/>
  <c r="F258" i="11"/>
  <c r="O257" i="11"/>
  <c r="L257" i="11"/>
  <c r="I257" i="11"/>
  <c r="F257" i="11"/>
  <c r="O256" i="11"/>
  <c r="L256" i="11"/>
  <c r="I256" i="11"/>
  <c r="F256" i="11"/>
  <c r="O255" i="11"/>
  <c r="L255" i="11"/>
  <c r="I255" i="11"/>
  <c r="F255" i="11"/>
  <c r="O254" i="11"/>
  <c r="L254" i="11"/>
  <c r="I254" i="11"/>
  <c r="F254" i="11"/>
  <c r="O253" i="11"/>
  <c r="O252" i="11" s="1"/>
  <c r="L253" i="11"/>
  <c r="I253" i="11"/>
  <c r="F253" i="11"/>
  <c r="N252" i="11"/>
  <c r="N251" i="11" s="1"/>
  <c r="M252" i="11"/>
  <c r="M251" i="11" s="1"/>
  <c r="K252" i="11"/>
  <c r="K251" i="11" s="1"/>
  <c r="J252" i="11"/>
  <c r="H252" i="11"/>
  <c r="G252" i="11"/>
  <c r="E252" i="11"/>
  <c r="E251" i="11" s="1"/>
  <c r="D252" i="11"/>
  <c r="D251" i="11" s="1"/>
  <c r="H251" i="11"/>
  <c r="O250" i="11"/>
  <c r="L250" i="11"/>
  <c r="I250" i="11"/>
  <c r="F250" i="11"/>
  <c r="O249" i="11"/>
  <c r="L249" i="11"/>
  <c r="I249" i="11"/>
  <c r="F249" i="11"/>
  <c r="O248" i="11"/>
  <c r="L248" i="11"/>
  <c r="I248" i="11"/>
  <c r="F248" i="11"/>
  <c r="O247" i="11"/>
  <c r="L247" i="11"/>
  <c r="I247" i="11"/>
  <c r="F247" i="11"/>
  <c r="N246" i="11"/>
  <c r="M246" i="11"/>
  <c r="K246" i="11"/>
  <c r="J246" i="11"/>
  <c r="H246" i="11"/>
  <c r="G246" i="11"/>
  <c r="E246" i="11"/>
  <c r="D246" i="11"/>
  <c r="O245" i="11"/>
  <c r="L245" i="11"/>
  <c r="I245" i="11"/>
  <c r="F245" i="11"/>
  <c r="O244" i="11"/>
  <c r="L244" i="11"/>
  <c r="I244" i="11"/>
  <c r="F244" i="11"/>
  <c r="O243" i="11"/>
  <c r="L243" i="11"/>
  <c r="I243" i="11"/>
  <c r="F243" i="11"/>
  <c r="O242" i="11"/>
  <c r="L242" i="11"/>
  <c r="I242" i="11"/>
  <c r="F242" i="11"/>
  <c r="O241" i="11"/>
  <c r="L241" i="11"/>
  <c r="I241" i="11"/>
  <c r="F241" i="11"/>
  <c r="O240" i="11"/>
  <c r="L240" i="11"/>
  <c r="I240" i="11"/>
  <c r="F240" i="11"/>
  <c r="O239" i="11"/>
  <c r="L239" i="11"/>
  <c r="I239" i="11"/>
  <c r="F239" i="11"/>
  <c r="N238" i="11"/>
  <c r="M238" i="11"/>
  <c r="K238" i="11"/>
  <c r="J238" i="11"/>
  <c r="H238" i="11"/>
  <c r="G238" i="11"/>
  <c r="E238" i="11"/>
  <c r="D238" i="11"/>
  <c r="O237" i="11"/>
  <c r="L237" i="11"/>
  <c r="I237" i="11"/>
  <c r="F237" i="11"/>
  <c r="O236" i="11"/>
  <c r="L236" i="11"/>
  <c r="L235" i="11" s="1"/>
  <c r="I236" i="11"/>
  <c r="I235" i="11" s="1"/>
  <c r="F236" i="11"/>
  <c r="O235" i="11"/>
  <c r="N235" i="11"/>
  <c r="M235" i="11"/>
  <c r="K235" i="11"/>
  <c r="J235" i="11"/>
  <c r="H235" i="11"/>
  <c r="G235" i="11"/>
  <c r="E235" i="11"/>
  <c r="D235" i="11"/>
  <c r="O234" i="11"/>
  <c r="O233" i="11" s="1"/>
  <c r="L234" i="11"/>
  <c r="L233" i="11" s="1"/>
  <c r="I234" i="11"/>
  <c r="I233" i="11" s="1"/>
  <c r="F234" i="11"/>
  <c r="F233" i="11" s="1"/>
  <c r="N233" i="11"/>
  <c r="M233" i="11"/>
  <c r="K233" i="11"/>
  <c r="J233" i="11"/>
  <c r="H233" i="11"/>
  <c r="G233" i="11"/>
  <c r="E233" i="11"/>
  <c r="D233" i="11"/>
  <c r="O232" i="11"/>
  <c r="L232" i="11"/>
  <c r="I232" i="11"/>
  <c r="F232" i="11"/>
  <c r="O229" i="11"/>
  <c r="L229" i="11"/>
  <c r="I229" i="11"/>
  <c r="F229" i="11"/>
  <c r="O228" i="11"/>
  <c r="L228" i="11"/>
  <c r="L227" i="11" s="1"/>
  <c r="I228" i="11"/>
  <c r="I227" i="11" s="1"/>
  <c r="F228" i="11"/>
  <c r="O227" i="11"/>
  <c r="N227" i="11"/>
  <c r="M227" i="11"/>
  <c r="K227" i="11"/>
  <c r="J227" i="11"/>
  <c r="H227" i="11"/>
  <c r="G227" i="11"/>
  <c r="F227" i="11"/>
  <c r="E227" i="11"/>
  <c r="D227" i="11"/>
  <c r="O226" i="11"/>
  <c r="L226" i="11"/>
  <c r="I226" i="11"/>
  <c r="F226" i="11"/>
  <c r="O225" i="11"/>
  <c r="L225" i="11"/>
  <c r="I225" i="11"/>
  <c r="F225" i="11"/>
  <c r="O224" i="11"/>
  <c r="L224" i="11"/>
  <c r="I224" i="11"/>
  <c r="F224" i="11"/>
  <c r="O223" i="11"/>
  <c r="L223" i="11"/>
  <c r="I223" i="11"/>
  <c r="F223" i="11"/>
  <c r="O222" i="11"/>
  <c r="L222" i="11"/>
  <c r="I222" i="11"/>
  <c r="F222" i="11"/>
  <c r="O221" i="11"/>
  <c r="L221" i="11"/>
  <c r="I221" i="11"/>
  <c r="F221" i="11"/>
  <c r="O220" i="11"/>
  <c r="L220" i="11"/>
  <c r="I220" i="11"/>
  <c r="F220" i="11"/>
  <c r="O219" i="11"/>
  <c r="L219" i="11"/>
  <c r="I219" i="11"/>
  <c r="F219" i="11"/>
  <c r="O218" i="11"/>
  <c r="L218" i="11"/>
  <c r="I218" i="11"/>
  <c r="F218" i="11"/>
  <c r="O217" i="11"/>
  <c r="O216" i="11" s="1"/>
  <c r="L217" i="11"/>
  <c r="I217" i="11"/>
  <c r="F217" i="11"/>
  <c r="N216" i="11"/>
  <c r="M216" i="11"/>
  <c r="K216" i="11"/>
  <c r="J216" i="11"/>
  <c r="H216" i="11"/>
  <c r="G216" i="11"/>
  <c r="E216" i="11"/>
  <c r="D216" i="11"/>
  <c r="O215" i="11"/>
  <c r="L215" i="11"/>
  <c r="I215" i="11"/>
  <c r="F215" i="11"/>
  <c r="O214" i="11"/>
  <c r="L214" i="11"/>
  <c r="I214" i="11"/>
  <c r="F214" i="11"/>
  <c r="O213" i="11"/>
  <c r="L213" i="11"/>
  <c r="I213" i="11"/>
  <c r="F213" i="11"/>
  <c r="O212" i="11"/>
  <c r="L212" i="11"/>
  <c r="I212" i="11"/>
  <c r="F212" i="11"/>
  <c r="O211" i="11"/>
  <c r="L211" i="11"/>
  <c r="I211" i="11"/>
  <c r="F211" i="11"/>
  <c r="O210" i="11"/>
  <c r="L210" i="11"/>
  <c r="I210" i="11"/>
  <c r="F210" i="11"/>
  <c r="O209" i="11"/>
  <c r="L209" i="11"/>
  <c r="I209" i="11"/>
  <c r="F209" i="11"/>
  <c r="O208" i="11"/>
  <c r="L208" i="11"/>
  <c r="I208" i="11"/>
  <c r="F208" i="11"/>
  <c r="O207" i="11"/>
  <c r="L207" i="11"/>
  <c r="I207" i="11"/>
  <c r="F207" i="11"/>
  <c r="O206" i="11"/>
  <c r="L206" i="11"/>
  <c r="I206" i="11"/>
  <c r="F206" i="11"/>
  <c r="N205" i="11"/>
  <c r="M205" i="11"/>
  <c r="K205" i="11"/>
  <c r="K204" i="11" s="1"/>
  <c r="J205" i="11"/>
  <c r="H205" i="11"/>
  <c r="G205" i="11"/>
  <c r="E205" i="11"/>
  <c r="D205" i="11"/>
  <c r="O203" i="11"/>
  <c r="L203" i="11"/>
  <c r="I203" i="11"/>
  <c r="F203" i="11"/>
  <c r="O202" i="11"/>
  <c r="L202" i="11"/>
  <c r="I202" i="11"/>
  <c r="F202" i="11"/>
  <c r="O201" i="11"/>
  <c r="L201" i="11"/>
  <c r="I201" i="11"/>
  <c r="F201" i="11"/>
  <c r="O200" i="11"/>
  <c r="L200" i="11"/>
  <c r="I200" i="11"/>
  <c r="F200" i="11"/>
  <c r="O199" i="11"/>
  <c r="O198" i="11" s="1"/>
  <c r="L199" i="11"/>
  <c r="L198" i="11" s="1"/>
  <c r="I199" i="11"/>
  <c r="F199" i="11"/>
  <c r="F198" i="11" s="1"/>
  <c r="N198" i="11"/>
  <c r="M198" i="11"/>
  <c r="K198" i="11"/>
  <c r="K196" i="11" s="1"/>
  <c r="J198" i="11"/>
  <c r="H198" i="11"/>
  <c r="H196" i="11" s="1"/>
  <c r="G198" i="11"/>
  <c r="E198" i="11"/>
  <c r="E196" i="11" s="1"/>
  <c r="D198" i="11"/>
  <c r="O197" i="11"/>
  <c r="L197" i="11"/>
  <c r="I197" i="11"/>
  <c r="F197" i="11"/>
  <c r="N196" i="11"/>
  <c r="M196" i="11"/>
  <c r="O193" i="11"/>
  <c r="O192" i="11" s="1"/>
  <c r="O191" i="11" s="1"/>
  <c r="L193" i="11"/>
  <c r="L192" i="11" s="1"/>
  <c r="L191" i="11" s="1"/>
  <c r="I193" i="11"/>
  <c r="I192" i="11" s="1"/>
  <c r="I191" i="11" s="1"/>
  <c r="F193" i="11"/>
  <c r="N192" i="11"/>
  <c r="M192" i="11"/>
  <c r="M191" i="11" s="1"/>
  <c r="K192" i="11"/>
  <c r="K191" i="11" s="1"/>
  <c r="J192" i="11"/>
  <c r="H192" i="11"/>
  <c r="H191" i="11" s="1"/>
  <c r="G192" i="11"/>
  <c r="E192" i="11"/>
  <c r="E191" i="11" s="1"/>
  <c r="D192" i="11"/>
  <c r="N191" i="11"/>
  <c r="O190" i="11"/>
  <c r="L190" i="11"/>
  <c r="I190" i="11"/>
  <c r="F190" i="11"/>
  <c r="O189" i="11"/>
  <c r="L189" i="11"/>
  <c r="L188" i="11" s="1"/>
  <c r="I189" i="11"/>
  <c r="F189" i="11"/>
  <c r="N188" i="11"/>
  <c r="M188" i="11"/>
  <c r="K188" i="11"/>
  <c r="J188" i="11"/>
  <c r="H188" i="11"/>
  <c r="G188" i="11"/>
  <c r="E188" i="11"/>
  <c r="D188" i="11"/>
  <c r="O186" i="11"/>
  <c r="L186" i="11"/>
  <c r="I186" i="11"/>
  <c r="F186" i="11"/>
  <c r="O185" i="11"/>
  <c r="L185" i="11"/>
  <c r="I185" i="11"/>
  <c r="I184" i="11" s="1"/>
  <c r="F185" i="11"/>
  <c r="N184" i="11"/>
  <c r="M184" i="11"/>
  <c r="K184" i="11"/>
  <c r="J184" i="11"/>
  <c r="H184" i="11"/>
  <c r="G184" i="11"/>
  <c r="E184" i="11"/>
  <c r="D184" i="11"/>
  <c r="O183" i="11"/>
  <c r="L183" i="11"/>
  <c r="I183" i="11"/>
  <c r="F183" i="11"/>
  <c r="O182" i="11"/>
  <c r="L182" i="11"/>
  <c r="I182" i="11"/>
  <c r="F182" i="11"/>
  <c r="O181" i="11"/>
  <c r="L181" i="11"/>
  <c r="I181" i="11"/>
  <c r="F181" i="11"/>
  <c r="O180" i="11"/>
  <c r="L180" i="11"/>
  <c r="I180" i="11"/>
  <c r="I179" i="11" s="1"/>
  <c r="F180" i="11"/>
  <c r="N179" i="11"/>
  <c r="M179" i="11"/>
  <c r="K179" i="11"/>
  <c r="J179" i="11"/>
  <c r="H179" i="11"/>
  <c r="G179" i="11"/>
  <c r="E179" i="11"/>
  <c r="D179" i="11"/>
  <c r="O178" i="11"/>
  <c r="L178" i="11"/>
  <c r="I178" i="11"/>
  <c r="F178" i="11"/>
  <c r="O177" i="11"/>
  <c r="L177" i="11"/>
  <c r="I177" i="11"/>
  <c r="F177" i="11"/>
  <c r="O176" i="11"/>
  <c r="L176" i="11"/>
  <c r="L175" i="11" s="1"/>
  <c r="I176" i="11"/>
  <c r="I175" i="11" s="1"/>
  <c r="I174" i="11" s="1"/>
  <c r="F176" i="11"/>
  <c r="O175" i="11"/>
  <c r="N175" i="11"/>
  <c r="M175" i="11"/>
  <c r="K175" i="11"/>
  <c r="J175" i="11"/>
  <c r="H175" i="11"/>
  <c r="G175" i="11"/>
  <c r="E175" i="11"/>
  <c r="D175" i="11"/>
  <c r="O172" i="11"/>
  <c r="L172" i="11"/>
  <c r="I172" i="11"/>
  <c r="F172" i="11"/>
  <c r="O171" i="11"/>
  <c r="L171" i="11"/>
  <c r="I171" i="11"/>
  <c r="F171" i="11"/>
  <c r="O170" i="11"/>
  <c r="L170" i="11"/>
  <c r="I170" i="11"/>
  <c r="F170" i="11"/>
  <c r="O169" i="11"/>
  <c r="L169" i="11"/>
  <c r="I169" i="11"/>
  <c r="F169" i="11"/>
  <c r="O168" i="11"/>
  <c r="L168" i="11"/>
  <c r="I168" i="11"/>
  <c r="F168" i="11"/>
  <c r="O167" i="11"/>
  <c r="L167" i="11"/>
  <c r="L166" i="11" s="1"/>
  <c r="L165" i="11" s="1"/>
  <c r="I167" i="11"/>
  <c r="F167" i="11"/>
  <c r="N166" i="11"/>
  <c r="N165" i="11" s="1"/>
  <c r="M166" i="11"/>
  <c r="M165" i="11" s="1"/>
  <c r="K166" i="11"/>
  <c r="K165" i="11" s="1"/>
  <c r="J166" i="11"/>
  <c r="H166" i="11"/>
  <c r="H165" i="11" s="1"/>
  <c r="G166" i="11"/>
  <c r="E166" i="11"/>
  <c r="E165" i="11" s="1"/>
  <c r="D166" i="11"/>
  <c r="O164" i="11"/>
  <c r="L164" i="11"/>
  <c r="I164" i="11"/>
  <c r="F164" i="11"/>
  <c r="O163" i="11"/>
  <c r="L163" i="11"/>
  <c r="I163" i="11"/>
  <c r="F163" i="11"/>
  <c r="O162" i="11"/>
  <c r="L162" i="11"/>
  <c r="I162" i="11"/>
  <c r="F162" i="11"/>
  <c r="O161" i="11"/>
  <c r="O160" i="11" s="1"/>
  <c r="L161" i="11"/>
  <c r="I161" i="11"/>
  <c r="I160" i="11" s="1"/>
  <c r="F161" i="11"/>
  <c r="N160" i="11"/>
  <c r="M160" i="11"/>
  <c r="K160" i="11"/>
  <c r="J160" i="11"/>
  <c r="H160" i="11"/>
  <c r="G160" i="11"/>
  <c r="E160" i="11"/>
  <c r="D160" i="11"/>
  <c r="O159" i="11"/>
  <c r="L159" i="11"/>
  <c r="I159" i="11"/>
  <c r="F159" i="11"/>
  <c r="O158" i="11"/>
  <c r="L158" i="11"/>
  <c r="I158" i="11"/>
  <c r="F158" i="11"/>
  <c r="O157" i="11"/>
  <c r="L157" i="11"/>
  <c r="I157" i="11"/>
  <c r="F157" i="11"/>
  <c r="O156" i="11"/>
  <c r="L156" i="11"/>
  <c r="I156" i="11"/>
  <c r="F156" i="11"/>
  <c r="O155" i="11"/>
  <c r="L155" i="11"/>
  <c r="I155" i="11"/>
  <c r="F155" i="11"/>
  <c r="O154" i="11"/>
  <c r="L154" i="11"/>
  <c r="I154" i="11"/>
  <c r="F154" i="11"/>
  <c r="O153" i="11"/>
  <c r="L153" i="11"/>
  <c r="I153" i="11"/>
  <c r="F153" i="11"/>
  <c r="O152" i="11"/>
  <c r="L152" i="11"/>
  <c r="I152" i="11"/>
  <c r="F152" i="11"/>
  <c r="N151" i="11"/>
  <c r="M151" i="11"/>
  <c r="K151" i="11"/>
  <c r="J151" i="11"/>
  <c r="H151" i="11"/>
  <c r="G151" i="11"/>
  <c r="E151" i="11"/>
  <c r="D151" i="11"/>
  <c r="O150" i="11"/>
  <c r="L150" i="11"/>
  <c r="I150" i="11"/>
  <c r="F150" i="11"/>
  <c r="O149" i="11"/>
  <c r="L149" i="11"/>
  <c r="I149" i="11"/>
  <c r="F149" i="11"/>
  <c r="O148" i="11"/>
  <c r="L148" i="11"/>
  <c r="I148" i="11"/>
  <c r="F148" i="11"/>
  <c r="O147" i="11"/>
  <c r="L147" i="11"/>
  <c r="I147" i="11"/>
  <c r="F147" i="11"/>
  <c r="O146" i="11"/>
  <c r="L146" i="11"/>
  <c r="I146" i="11"/>
  <c r="F146" i="11"/>
  <c r="O145" i="11"/>
  <c r="L145" i="11"/>
  <c r="I145" i="11"/>
  <c r="F145" i="11"/>
  <c r="N144" i="11"/>
  <c r="M144" i="11"/>
  <c r="K144" i="11"/>
  <c r="J144" i="11"/>
  <c r="H144" i="11"/>
  <c r="G144" i="11"/>
  <c r="E144" i="11"/>
  <c r="D144" i="11"/>
  <c r="O143" i="11"/>
  <c r="L143" i="11"/>
  <c r="I143" i="11"/>
  <c r="F143" i="11"/>
  <c r="O142" i="11"/>
  <c r="O141" i="11" s="1"/>
  <c r="L142" i="11"/>
  <c r="I142" i="11"/>
  <c r="I141" i="11" s="1"/>
  <c r="F142" i="11"/>
  <c r="F141" i="11" s="1"/>
  <c r="N141" i="11"/>
  <c r="M141" i="11"/>
  <c r="K141" i="11"/>
  <c r="J141" i="11"/>
  <c r="H141" i="11"/>
  <c r="G141" i="11"/>
  <c r="E141" i="11"/>
  <c r="D141" i="11"/>
  <c r="O140" i="11"/>
  <c r="L140" i="11"/>
  <c r="I140" i="11"/>
  <c r="F140" i="11"/>
  <c r="O139" i="11"/>
  <c r="L139" i="11"/>
  <c r="I139" i="11"/>
  <c r="F139" i="11"/>
  <c r="O138" i="11"/>
  <c r="L138" i="11"/>
  <c r="I138" i="11"/>
  <c r="F138" i="11"/>
  <c r="O137" i="11"/>
  <c r="L137" i="11"/>
  <c r="I137" i="11"/>
  <c r="F137" i="11"/>
  <c r="F136" i="11" s="1"/>
  <c r="N136" i="11"/>
  <c r="M136" i="11"/>
  <c r="K136" i="11"/>
  <c r="J136" i="11"/>
  <c r="H136" i="11"/>
  <c r="G136" i="11"/>
  <c r="E136" i="11"/>
  <c r="D136" i="11"/>
  <c r="O135" i="11"/>
  <c r="L135" i="11"/>
  <c r="I135" i="11"/>
  <c r="F135" i="11"/>
  <c r="O134" i="11"/>
  <c r="L134" i="11"/>
  <c r="I134" i="11"/>
  <c r="F134" i="11"/>
  <c r="O133" i="11"/>
  <c r="L133" i="11"/>
  <c r="I133" i="11"/>
  <c r="F133" i="11"/>
  <c r="O132" i="11"/>
  <c r="L132" i="11"/>
  <c r="I132" i="11"/>
  <c r="F132" i="11"/>
  <c r="N131" i="11"/>
  <c r="M131" i="11"/>
  <c r="K131" i="11"/>
  <c r="K130" i="11" s="1"/>
  <c r="J131" i="11"/>
  <c r="H131" i="11"/>
  <c r="G131" i="11"/>
  <c r="E131" i="11"/>
  <c r="D131" i="11"/>
  <c r="O129" i="11"/>
  <c r="O128" i="11" s="1"/>
  <c r="L129" i="11"/>
  <c r="L128" i="11" s="1"/>
  <c r="I129" i="11"/>
  <c r="I128" i="11" s="1"/>
  <c r="F129" i="11"/>
  <c r="N128" i="11"/>
  <c r="M128" i="11"/>
  <c r="K128" i="11"/>
  <c r="J128" i="11"/>
  <c r="H128" i="11"/>
  <c r="G128" i="11"/>
  <c r="E128" i="11"/>
  <c r="D128" i="11"/>
  <c r="O127" i="11"/>
  <c r="L127" i="11"/>
  <c r="I127" i="11"/>
  <c r="F127" i="11"/>
  <c r="O126" i="11"/>
  <c r="L126" i="11"/>
  <c r="I126" i="11"/>
  <c r="F126" i="11"/>
  <c r="O125" i="11"/>
  <c r="L125" i="11"/>
  <c r="I125" i="11"/>
  <c r="F125" i="11"/>
  <c r="O124" i="11"/>
  <c r="L124" i="11"/>
  <c r="I124" i="11"/>
  <c r="F124" i="11"/>
  <c r="O123" i="11"/>
  <c r="L123" i="11"/>
  <c r="I123" i="11"/>
  <c r="F123" i="11"/>
  <c r="N122" i="11"/>
  <c r="M122" i="11"/>
  <c r="K122" i="11"/>
  <c r="J122" i="11"/>
  <c r="H122" i="11"/>
  <c r="G122" i="11"/>
  <c r="E122" i="11"/>
  <c r="D122" i="11"/>
  <c r="O121" i="11"/>
  <c r="L121" i="11"/>
  <c r="I121" i="11"/>
  <c r="F121" i="11"/>
  <c r="O120" i="11"/>
  <c r="L120" i="11"/>
  <c r="I120" i="11"/>
  <c r="F120" i="11"/>
  <c r="O119" i="11"/>
  <c r="L119" i="11"/>
  <c r="I119" i="11"/>
  <c r="F119" i="11"/>
  <c r="O118" i="11"/>
  <c r="L118" i="11"/>
  <c r="I118" i="11"/>
  <c r="F118" i="11"/>
  <c r="O117" i="11"/>
  <c r="L117" i="11"/>
  <c r="I117" i="11"/>
  <c r="I116" i="11" s="1"/>
  <c r="F117" i="11"/>
  <c r="N116" i="11"/>
  <c r="M116" i="11"/>
  <c r="K116" i="11"/>
  <c r="J116" i="11"/>
  <c r="H116" i="11"/>
  <c r="G116" i="11"/>
  <c r="E116" i="11"/>
  <c r="D116" i="11"/>
  <c r="O115" i="11"/>
  <c r="L115" i="11"/>
  <c r="I115" i="11"/>
  <c r="F115" i="11"/>
  <c r="O114" i="11"/>
  <c r="L114" i="11"/>
  <c r="I114" i="11"/>
  <c r="F114" i="11"/>
  <c r="O113" i="11"/>
  <c r="L113" i="11"/>
  <c r="I113" i="11"/>
  <c r="F113" i="11"/>
  <c r="N112" i="11"/>
  <c r="M112" i="11"/>
  <c r="K112" i="11"/>
  <c r="J112" i="11"/>
  <c r="H112" i="11"/>
  <c r="G112" i="11"/>
  <c r="E112" i="11"/>
  <c r="D112" i="11"/>
  <c r="O111" i="11"/>
  <c r="L111" i="11"/>
  <c r="I111" i="11"/>
  <c r="F111" i="1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L104" i="11"/>
  <c r="I104" i="11"/>
  <c r="F104" i="11"/>
  <c r="N103" i="11"/>
  <c r="M103" i="11"/>
  <c r="K103" i="11"/>
  <c r="J103" i="11"/>
  <c r="H103" i="11"/>
  <c r="G103" i="11"/>
  <c r="E103" i="11"/>
  <c r="D103" i="11"/>
  <c r="O102" i="11"/>
  <c r="L102" i="11"/>
  <c r="I102" i="11"/>
  <c r="F102" i="11"/>
  <c r="O101" i="11"/>
  <c r="L101" i="11"/>
  <c r="I101" i="11"/>
  <c r="F101" i="11"/>
  <c r="O100" i="11"/>
  <c r="L100" i="11"/>
  <c r="I100" i="11"/>
  <c r="F100" i="11"/>
  <c r="O99" i="11"/>
  <c r="L99" i="11"/>
  <c r="I99" i="11"/>
  <c r="F99" i="11"/>
  <c r="O98" i="11"/>
  <c r="L98" i="11"/>
  <c r="I98" i="11"/>
  <c r="F98" i="11"/>
  <c r="O97" i="11"/>
  <c r="L97" i="11"/>
  <c r="I97" i="11"/>
  <c r="F97" i="11"/>
  <c r="O96" i="11"/>
  <c r="L96" i="11"/>
  <c r="I96" i="11"/>
  <c r="F96" i="11"/>
  <c r="F95" i="11" s="1"/>
  <c r="N95" i="11"/>
  <c r="M95" i="11"/>
  <c r="K95" i="11"/>
  <c r="J95" i="11"/>
  <c r="H95" i="11"/>
  <c r="G95" i="11"/>
  <c r="E95" i="11"/>
  <c r="D95" i="11"/>
  <c r="O94" i="11"/>
  <c r="L94" i="11"/>
  <c r="I94" i="11"/>
  <c r="F94" i="11"/>
  <c r="O93" i="11"/>
  <c r="L93" i="11"/>
  <c r="I93" i="11"/>
  <c r="F93" i="11"/>
  <c r="O92" i="11"/>
  <c r="L92" i="11"/>
  <c r="I92" i="11"/>
  <c r="F92" i="11"/>
  <c r="O91" i="11"/>
  <c r="L91" i="11"/>
  <c r="I91" i="11"/>
  <c r="F91" i="11"/>
  <c r="O90" i="11"/>
  <c r="L90" i="11"/>
  <c r="L89" i="11" s="1"/>
  <c r="I90" i="11"/>
  <c r="F90" i="11"/>
  <c r="N89" i="11"/>
  <c r="M89" i="11"/>
  <c r="K89" i="11"/>
  <c r="J89" i="11"/>
  <c r="H89" i="11"/>
  <c r="G89" i="11"/>
  <c r="E89" i="11"/>
  <c r="D89" i="11"/>
  <c r="O88" i="11"/>
  <c r="L88" i="11"/>
  <c r="I88" i="11"/>
  <c r="F88" i="11"/>
  <c r="O87" i="11"/>
  <c r="L87" i="11"/>
  <c r="I87" i="11"/>
  <c r="F87" i="11"/>
  <c r="O86" i="11"/>
  <c r="L86" i="11"/>
  <c r="I86" i="11"/>
  <c r="F86" i="11"/>
  <c r="O85" i="11"/>
  <c r="L85" i="11"/>
  <c r="I85" i="11"/>
  <c r="I84" i="11" s="1"/>
  <c r="F85" i="11"/>
  <c r="N84" i="11"/>
  <c r="M84" i="11"/>
  <c r="K84" i="11"/>
  <c r="J84" i="11"/>
  <c r="H84" i="11"/>
  <c r="G84" i="11"/>
  <c r="E84" i="11"/>
  <c r="D84" i="11"/>
  <c r="O82" i="11"/>
  <c r="L82" i="11"/>
  <c r="I82" i="11"/>
  <c r="F82" i="11"/>
  <c r="O81" i="11"/>
  <c r="L81" i="11"/>
  <c r="L80" i="11" s="1"/>
  <c r="I81" i="11"/>
  <c r="I80" i="11" s="1"/>
  <c r="F81" i="11"/>
  <c r="N80" i="11"/>
  <c r="M80" i="11"/>
  <c r="K80" i="11"/>
  <c r="J80" i="11"/>
  <c r="H80" i="11"/>
  <c r="G80" i="11"/>
  <c r="E80" i="11"/>
  <c r="D80" i="11"/>
  <c r="O79" i="11"/>
  <c r="L79" i="11"/>
  <c r="I79" i="11"/>
  <c r="F79" i="11"/>
  <c r="O78" i="11"/>
  <c r="O77" i="11" s="1"/>
  <c r="L78" i="11"/>
  <c r="L77" i="11" s="1"/>
  <c r="L76" i="11" s="1"/>
  <c r="I78" i="11"/>
  <c r="I77" i="11" s="1"/>
  <c r="F78" i="11"/>
  <c r="F77" i="11" s="1"/>
  <c r="N77" i="11"/>
  <c r="M77" i="11"/>
  <c r="K77" i="11"/>
  <c r="K76" i="11" s="1"/>
  <c r="J77" i="11"/>
  <c r="H77" i="11"/>
  <c r="G77" i="11"/>
  <c r="E77" i="11"/>
  <c r="D77" i="11"/>
  <c r="O74" i="11"/>
  <c r="L74" i="11"/>
  <c r="I74" i="11"/>
  <c r="F74" i="11"/>
  <c r="O73" i="11"/>
  <c r="L73" i="11"/>
  <c r="I73" i="11"/>
  <c r="F73" i="11"/>
  <c r="O72" i="11"/>
  <c r="L72" i="11"/>
  <c r="I72" i="11"/>
  <c r="F72" i="11"/>
  <c r="O71" i="11"/>
  <c r="L71" i="11"/>
  <c r="I71" i="11"/>
  <c r="F71" i="11"/>
  <c r="O70" i="11"/>
  <c r="L70" i="11"/>
  <c r="I70" i="11"/>
  <c r="F70" i="11"/>
  <c r="N69" i="11"/>
  <c r="M69" i="11"/>
  <c r="M67" i="11" s="1"/>
  <c r="K69" i="11"/>
  <c r="K67" i="11" s="1"/>
  <c r="J69" i="11"/>
  <c r="H69" i="11"/>
  <c r="H67" i="11" s="1"/>
  <c r="G69" i="11"/>
  <c r="E69" i="11"/>
  <c r="E67" i="11" s="1"/>
  <c r="D69" i="11"/>
  <c r="O68" i="11"/>
  <c r="L68" i="11"/>
  <c r="I68" i="11"/>
  <c r="F68" i="11"/>
  <c r="N67" i="11"/>
  <c r="O66" i="11"/>
  <c r="L66" i="11"/>
  <c r="I66" i="11"/>
  <c r="F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L59" i="11"/>
  <c r="I59" i="11"/>
  <c r="F59" i="11"/>
  <c r="N58" i="11"/>
  <c r="M58" i="11"/>
  <c r="K58" i="11"/>
  <c r="J58" i="11"/>
  <c r="H58" i="11"/>
  <c r="G58" i="11"/>
  <c r="E58" i="11"/>
  <c r="D58" i="11"/>
  <c r="O57" i="11"/>
  <c r="L57" i="11"/>
  <c r="I57" i="11"/>
  <c r="F57" i="11"/>
  <c r="O56" i="11"/>
  <c r="L56" i="11"/>
  <c r="L55" i="11" s="1"/>
  <c r="I56" i="11"/>
  <c r="I55" i="11" s="1"/>
  <c r="F56" i="11"/>
  <c r="O55" i="11"/>
  <c r="N55" i="11"/>
  <c r="M55" i="11"/>
  <c r="K55" i="11"/>
  <c r="J55" i="11"/>
  <c r="H55" i="11"/>
  <c r="G55" i="11"/>
  <c r="E55" i="11"/>
  <c r="D55" i="11"/>
  <c r="O47" i="11"/>
  <c r="C47" i="11" s="1"/>
  <c r="O46" i="11"/>
  <c r="N45" i="11"/>
  <c r="M45" i="11"/>
  <c r="L44" i="11"/>
  <c r="L43" i="11" s="1"/>
  <c r="I44" i="11"/>
  <c r="F44" i="11"/>
  <c r="F43" i="11" s="1"/>
  <c r="K43" i="11"/>
  <c r="J43" i="11"/>
  <c r="H43" i="11"/>
  <c r="G43" i="11"/>
  <c r="E43" i="11"/>
  <c r="D43" i="11"/>
  <c r="F42" i="11"/>
  <c r="F41" i="11" s="1"/>
  <c r="C41" i="11" s="1"/>
  <c r="E41" i="11"/>
  <c r="D41" i="11"/>
  <c r="L40" i="11"/>
  <c r="C40" i="11" s="1"/>
  <c r="L39" i="11"/>
  <c r="C39" i="11" s="1"/>
  <c r="L38" i="11"/>
  <c r="C38" i="11" s="1"/>
  <c r="L37" i="11"/>
  <c r="K36" i="11"/>
  <c r="J36" i="11"/>
  <c r="L35" i="11"/>
  <c r="C35" i="11" s="1"/>
  <c r="L34" i="11"/>
  <c r="C34" i="11" s="1"/>
  <c r="K33" i="11"/>
  <c r="J33" i="11"/>
  <c r="L32" i="11"/>
  <c r="C32" i="11" s="1"/>
  <c r="K31" i="11"/>
  <c r="J31" i="11"/>
  <c r="L30" i="11"/>
  <c r="C30" i="11" s="1"/>
  <c r="L29" i="11"/>
  <c r="C29" i="11" s="1"/>
  <c r="L28" i="11"/>
  <c r="C28" i="11" s="1"/>
  <c r="K27" i="11"/>
  <c r="J27" i="11"/>
  <c r="F25" i="11"/>
  <c r="C25" i="11" s="1"/>
  <c r="I24" i="11"/>
  <c r="F24" i="11"/>
  <c r="O23" i="11"/>
  <c r="L23" i="11"/>
  <c r="I23" i="11"/>
  <c r="F23" i="11"/>
  <c r="O22" i="11"/>
  <c r="L22" i="11"/>
  <c r="L21" i="11" s="1"/>
  <c r="I22" i="11"/>
  <c r="F22" i="11"/>
  <c r="F21" i="11" s="1"/>
  <c r="O21" i="11"/>
  <c r="N21" i="11"/>
  <c r="M21" i="11"/>
  <c r="M289" i="11" s="1"/>
  <c r="K21" i="11"/>
  <c r="K289" i="11" s="1"/>
  <c r="K288" i="11" s="1"/>
  <c r="J21" i="11"/>
  <c r="H21" i="11"/>
  <c r="G21" i="11"/>
  <c r="E21" i="11"/>
  <c r="E289" i="11" s="1"/>
  <c r="E288" i="11" s="1"/>
  <c r="D21" i="11"/>
  <c r="N20" i="11"/>
  <c r="I136" i="11" l="1"/>
  <c r="I131" i="11"/>
  <c r="I252" i="11"/>
  <c r="I251" i="11" s="1"/>
  <c r="E76" i="11"/>
  <c r="C298" i="11"/>
  <c r="H289" i="11"/>
  <c r="H288" i="11" s="1"/>
  <c r="L69" i="11"/>
  <c r="L67" i="11" s="1"/>
  <c r="C24" i="11"/>
  <c r="H54" i="11"/>
  <c r="H53" i="11" s="1"/>
  <c r="N54" i="11"/>
  <c r="N53" i="11" s="1"/>
  <c r="O84" i="11"/>
  <c r="O290" i="11"/>
  <c r="L31" i="11"/>
  <c r="C31" i="11" s="1"/>
  <c r="H174" i="11"/>
  <c r="H173" i="11" s="1"/>
  <c r="C262" i="11"/>
  <c r="C66" i="11"/>
  <c r="J191" i="11"/>
  <c r="J187" i="11" s="1"/>
  <c r="C258" i="11"/>
  <c r="O289" i="11"/>
  <c r="O288" i="11" s="1"/>
  <c r="C44" i="11"/>
  <c r="M76" i="11"/>
  <c r="C91" i="11"/>
  <c r="C150" i="11"/>
  <c r="C155" i="11"/>
  <c r="C163" i="11"/>
  <c r="M174" i="11"/>
  <c r="M173" i="11" s="1"/>
  <c r="C190" i="11"/>
  <c r="C78" i="11"/>
  <c r="C170" i="11"/>
  <c r="N187" i="11"/>
  <c r="C250" i="11"/>
  <c r="N259" i="11"/>
  <c r="G76" i="11"/>
  <c r="C99" i="11"/>
  <c r="C111" i="11"/>
  <c r="C115" i="11"/>
  <c r="C134" i="11"/>
  <c r="O188" i="11"/>
  <c r="O187" i="11" s="1"/>
  <c r="G204" i="11"/>
  <c r="M204" i="11"/>
  <c r="M195" i="11" s="1"/>
  <c r="E231" i="11"/>
  <c r="M231" i="11"/>
  <c r="K231" i="11"/>
  <c r="K230" i="11" s="1"/>
  <c r="L122" i="11"/>
  <c r="C138" i="11"/>
  <c r="H187" i="11"/>
  <c r="C62" i="11"/>
  <c r="C65" i="11"/>
  <c r="K83" i="11"/>
  <c r="K75" i="11" s="1"/>
  <c r="G191" i="11"/>
  <c r="C214" i="11"/>
  <c r="C218" i="11"/>
  <c r="C226" i="11"/>
  <c r="C254" i="11"/>
  <c r="C257" i="11"/>
  <c r="E54" i="11"/>
  <c r="E53" i="11" s="1"/>
  <c r="C60" i="11"/>
  <c r="C82" i="11"/>
  <c r="N83" i="11"/>
  <c r="C123" i="11"/>
  <c r="C126" i="11"/>
  <c r="C149" i="11"/>
  <c r="C210" i="11"/>
  <c r="C234" i="11"/>
  <c r="C274" i="11"/>
  <c r="C280" i="11"/>
  <c r="E20" i="11"/>
  <c r="I43" i="11"/>
  <c r="C43" i="11" s="1"/>
  <c r="M20" i="11"/>
  <c r="C71" i="11"/>
  <c r="C86" i="11"/>
  <c r="C94" i="11"/>
  <c r="C98" i="11"/>
  <c r="O95" i="11"/>
  <c r="O103" i="11"/>
  <c r="L112" i="11"/>
  <c r="C167" i="11"/>
  <c r="C168" i="11"/>
  <c r="I188" i="11"/>
  <c r="I187" i="11" s="1"/>
  <c r="O196" i="11"/>
  <c r="J251" i="11"/>
  <c r="I260" i="11"/>
  <c r="I259" i="11" s="1"/>
  <c r="C266" i="11"/>
  <c r="K270" i="11"/>
  <c r="K269" i="11" s="1"/>
  <c r="F55" i="11"/>
  <c r="O80" i="11"/>
  <c r="O76" i="11" s="1"/>
  <c r="L160" i="11"/>
  <c r="O264" i="11"/>
  <c r="J67" i="11"/>
  <c r="C124" i="11"/>
  <c r="C183" i="11"/>
  <c r="C222" i="11"/>
  <c r="C244" i="11"/>
  <c r="C278" i="11"/>
  <c r="C294" i="11"/>
  <c r="C295" i="11"/>
  <c r="L36" i="11"/>
  <c r="C36" i="11" s="1"/>
  <c r="C42" i="11"/>
  <c r="O58" i="11"/>
  <c r="O54" i="11" s="1"/>
  <c r="N76" i="11"/>
  <c r="C106" i="11"/>
  <c r="C110" i="11"/>
  <c r="G130" i="11"/>
  <c r="O131" i="11"/>
  <c r="C158" i="11"/>
  <c r="L184" i="11"/>
  <c r="K187" i="11"/>
  <c r="C202" i="11"/>
  <c r="H259" i="11"/>
  <c r="L272" i="11"/>
  <c r="C275" i="11"/>
  <c r="D54" i="11"/>
  <c r="D20" i="11"/>
  <c r="J83" i="11"/>
  <c r="C90" i="11"/>
  <c r="L116" i="11"/>
  <c r="G83" i="11"/>
  <c r="F131" i="11"/>
  <c r="C145" i="11"/>
  <c r="F144" i="11"/>
  <c r="H204" i="11"/>
  <c r="H195" i="11" s="1"/>
  <c r="G165" i="11"/>
  <c r="D289" i="11"/>
  <c r="G54" i="11"/>
  <c r="D83" i="11"/>
  <c r="H20" i="11"/>
  <c r="J26" i="11"/>
  <c r="L27" i="11"/>
  <c r="C27" i="11" s="1"/>
  <c r="O45" i="11"/>
  <c r="C45" i="11" s="1"/>
  <c r="C46" i="11"/>
  <c r="K54" i="11"/>
  <c r="K53" i="11" s="1"/>
  <c r="F58" i="11"/>
  <c r="C61" i="11"/>
  <c r="I76" i="11"/>
  <c r="C102" i="11"/>
  <c r="C129" i="11"/>
  <c r="F128" i="11"/>
  <c r="C128" i="11" s="1"/>
  <c r="C154" i="11"/>
  <c r="C162" i="11"/>
  <c r="K174" i="11"/>
  <c r="K173" i="11" s="1"/>
  <c r="C186" i="11"/>
  <c r="D191" i="11"/>
  <c r="C206" i="11"/>
  <c r="I216" i="11"/>
  <c r="G251" i="11"/>
  <c r="J259" i="11"/>
  <c r="G270" i="11"/>
  <c r="C282" i="11"/>
  <c r="F281" i="11"/>
  <c r="C281" i="11" s="1"/>
  <c r="K26" i="11"/>
  <c r="K20" i="11" s="1"/>
  <c r="C37" i="11"/>
  <c r="M54" i="11"/>
  <c r="M53" i="11" s="1"/>
  <c r="C74" i="11"/>
  <c r="H130" i="11"/>
  <c r="G174" i="11"/>
  <c r="D196" i="11"/>
  <c r="J196" i="11"/>
  <c r="J270" i="11"/>
  <c r="H269" i="11"/>
  <c r="G289" i="11"/>
  <c r="M288" i="11"/>
  <c r="C23" i="11"/>
  <c r="L33" i="11"/>
  <c r="C33" i="11" s="1"/>
  <c r="J54" i="11"/>
  <c r="C59" i="11"/>
  <c r="C64" i="11"/>
  <c r="G67" i="11"/>
  <c r="D67" i="11"/>
  <c r="O69" i="11"/>
  <c r="O67" i="11" s="1"/>
  <c r="H76" i="11"/>
  <c r="M83" i="11"/>
  <c r="L84" i="11"/>
  <c r="C88" i="11"/>
  <c r="O89" i="11"/>
  <c r="I95" i="11"/>
  <c r="C100" i="11"/>
  <c r="C101" i="11"/>
  <c r="C114" i="11"/>
  <c r="C119" i="11"/>
  <c r="I122" i="11"/>
  <c r="M130" i="11"/>
  <c r="E130" i="11"/>
  <c r="C137" i="11"/>
  <c r="D130" i="11"/>
  <c r="C143" i="11"/>
  <c r="I144" i="11"/>
  <c r="C153" i="11"/>
  <c r="C159" i="11"/>
  <c r="F160" i="11"/>
  <c r="C161" i="11"/>
  <c r="I166" i="11"/>
  <c r="I165" i="11" s="1"/>
  <c r="N174" i="11"/>
  <c r="N173" i="11" s="1"/>
  <c r="L179" i="11"/>
  <c r="L174" i="11" s="1"/>
  <c r="C185" i="11"/>
  <c r="E187" i="11"/>
  <c r="K195" i="11"/>
  <c r="C201" i="11"/>
  <c r="D204" i="11"/>
  <c r="O205" i="11"/>
  <c r="O204" i="11" s="1"/>
  <c r="C211" i="11"/>
  <c r="C215" i="11"/>
  <c r="E204" i="11"/>
  <c r="E195" i="11" s="1"/>
  <c r="J204" i="11"/>
  <c r="N204" i="11"/>
  <c r="N195" i="11" s="1"/>
  <c r="C232" i="11"/>
  <c r="D231" i="11"/>
  <c r="H231" i="11"/>
  <c r="J231" i="11"/>
  <c r="N231" i="11"/>
  <c r="C243" i="11"/>
  <c r="D259" i="11"/>
  <c r="D270" i="11"/>
  <c r="L290" i="11"/>
  <c r="C57" i="11"/>
  <c r="C63" i="11"/>
  <c r="F69" i="11"/>
  <c r="F67" i="11" s="1"/>
  <c r="C73" i="11"/>
  <c r="J76" i="11"/>
  <c r="D76" i="11"/>
  <c r="C81" i="11"/>
  <c r="C87" i="11"/>
  <c r="F89" i="11"/>
  <c r="C93" i="11"/>
  <c r="L95" i="11"/>
  <c r="C107" i="11"/>
  <c r="I112" i="11"/>
  <c r="C118" i="11"/>
  <c r="C120" i="11"/>
  <c r="C121" i="11"/>
  <c r="C135" i="11"/>
  <c r="C142" i="11"/>
  <c r="L144" i="11"/>
  <c r="C156" i="11"/>
  <c r="C157" i="11"/>
  <c r="O151" i="11"/>
  <c r="D165" i="11"/>
  <c r="J165" i="11"/>
  <c r="J174" i="11"/>
  <c r="L187" i="11"/>
  <c r="G196" i="11"/>
  <c r="C221" i="11"/>
  <c r="O238" i="11"/>
  <c r="O251" i="11"/>
  <c r="L252" i="11"/>
  <c r="L251" i="11" s="1"/>
  <c r="M259" i="11"/>
  <c r="C263" i="11"/>
  <c r="C285" i="11"/>
  <c r="C72" i="11"/>
  <c r="C79" i="11"/>
  <c r="E83" i="11"/>
  <c r="C85" i="11"/>
  <c r="H83" i="11"/>
  <c r="C92" i="11"/>
  <c r="C104" i="11"/>
  <c r="C105" i="11"/>
  <c r="O122" i="11"/>
  <c r="C127" i="11"/>
  <c r="C132" i="11"/>
  <c r="C133" i="11"/>
  <c r="L136" i="11"/>
  <c r="C146" i="11"/>
  <c r="L151" i="11"/>
  <c r="O166" i="11"/>
  <c r="O165" i="11" s="1"/>
  <c r="C171" i="11"/>
  <c r="D174" i="11"/>
  <c r="E174" i="11"/>
  <c r="E173" i="11" s="1"/>
  <c r="C178" i="11"/>
  <c r="C182" i="11"/>
  <c r="O179" i="11"/>
  <c r="O174" i="11" s="1"/>
  <c r="C213" i="11"/>
  <c r="C225" i="11"/>
  <c r="C229" i="11"/>
  <c r="C237" i="11"/>
  <c r="C245" i="11"/>
  <c r="O246" i="11"/>
  <c r="L260" i="11"/>
  <c r="L289" i="11"/>
  <c r="C77" i="11"/>
  <c r="F20" i="11"/>
  <c r="I173" i="11"/>
  <c r="C70" i="11"/>
  <c r="L216" i="11"/>
  <c r="C219" i="11"/>
  <c r="C241" i="11"/>
  <c r="F238" i="11"/>
  <c r="L264" i="11"/>
  <c r="C267" i="11"/>
  <c r="L58" i="11"/>
  <c r="L54" i="11" s="1"/>
  <c r="I69" i="11"/>
  <c r="F80" i="11"/>
  <c r="F84" i="11"/>
  <c r="I89" i="11"/>
  <c r="F103" i="11"/>
  <c r="C125" i="11"/>
  <c r="F122" i="11"/>
  <c r="C139" i="11"/>
  <c r="L141" i="11"/>
  <c r="C141" i="11" s="1"/>
  <c r="C147" i="11"/>
  <c r="C169" i="11"/>
  <c r="F166" i="11"/>
  <c r="C217" i="11"/>
  <c r="F216" i="11"/>
  <c r="C233" i="11"/>
  <c r="C249" i="11"/>
  <c r="F246" i="11"/>
  <c r="C253" i="11"/>
  <c r="F252" i="11"/>
  <c r="C265" i="11"/>
  <c r="F264" i="11"/>
  <c r="C271" i="11"/>
  <c r="C273" i="11"/>
  <c r="F272" i="11"/>
  <c r="C207" i="11"/>
  <c r="L205" i="11"/>
  <c r="C22" i="11"/>
  <c r="I21" i="11"/>
  <c r="C56" i="11"/>
  <c r="I58" i="11"/>
  <c r="I54" i="11" s="1"/>
  <c r="C68" i="11"/>
  <c r="C96" i="11"/>
  <c r="I103" i="11"/>
  <c r="O112" i="11"/>
  <c r="N130" i="11"/>
  <c r="L131" i="11"/>
  <c r="C140" i="11"/>
  <c r="C148" i="11"/>
  <c r="F151" i="11"/>
  <c r="C152" i="11"/>
  <c r="C197" i="11"/>
  <c r="F196" i="11"/>
  <c r="C248" i="11"/>
  <c r="I246" i="11"/>
  <c r="C242" i="11"/>
  <c r="G20" i="11"/>
  <c r="J289" i="11"/>
  <c r="N289" i="11"/>
  <c r="N288" i="11" s="1"/>
  <c r="C97" i="11"/>
  <c r="L103" i="11"/>
  <c r="C108" i="11"/>
  <c r="C109" i="11"/>
  <c r="F112" i="11"/>
  <c r="C113" i="11"/>
  <c r="F116" i="11"/>
  <c r="C117" i="11"/>
  <c r="O116" i="11"/>
  <c r="J130" i="11"/>
  <c r="O136" i="11"/>
  <c r="O144" i="11"/>
  <c r="I151" i="11"/>
  <c r="C164" i="11"/>
  <c r="C172" i="11"/>
  <c r="F175" i="11"/>
  <c r="C176" i="11"/>
  <c r="C177" i="11"/>
  <c r="F179" i="11"/>
  <c r="C180" i="11"/>
  <c r="C181" i="11"/>
  <c r="F184" i="11"/>
  <c r="O184" i="11"/>
  <c r="M187" i="11"/>
  <c r="C193" i="11"/>
  <c r="F192" i="11"/>
  <c r="L196" i="11"/>
  <c r="C208" i="11"/>
  <c r="C209" i="11"/>
  <c r="F205" i="11"/>
  <c r="C220" i="11"/>
  <c r="C227" i="11"/>
  <c r="F235" i="11"/>
  <c r="G231" i="11"/>
  <c r="C240" i="11"/>
  <c r="I238" i="11"/>
  <c r="C247" i="11"/>
  <c r="L246" i="11"/>
  <c r="C256" i="11"/>
  <c r="O260" i="11"/>
  <c r="C268" i="11"/>
  <c r="O276" i="11"/>
  <c r="O270" i="11" s="1"/>
  <c r="O269" i="11" s="1"/>
  <c r="L276" i="11"/>
  <c r="C279" i="11"/>
  <c r="F283" i="11"/>
  <c r="F289" i="11" s="1"/>
  <c r="C292" i="11"/>
  <c r="C293" i="11"/>
  <c r="F290" i="11"/>
  <c r="C189" i="11"/>
  <c r="F188" i="11"/>
  <c r="C200" i="11"/>
  <c r="I198" i="11"/>
  <c r="C203" i="11"/>
  <c r="I205" i="11"/>
  <c r="C212" i="11"/>
  <c r="C223" i="11"/>
  <c r="C224" i="11"/>
  <c r="C228" i="11"/>
  <c r="C236" i="11"/>
  <c r="C239" i="11"/>
  <c r="L238" i="11"/>
  <c r="C255" i="11"/>
  <c r="E259" i="11"/>
  <c r="C261" i="11"/>
  <c r="F260" i="11"/>
  <c r="I270" i="11"/>
  <c r="I269" i="11" s="1"/>
  <c r="M270" i="11"/>
  <c r="M269" i="11" s="1"/>
  <c r="C277" i="11"/>
  <c r="F276" i="11"/>
  <c r="C284" i="11"/>
  <c r="C291" i="11"/>
  <c r="I290" i="11"/>
  <c r="C296" i="11"/>
  <c r="C297" i="11"/>
  <c r="C199" i="11"/>
  <c r="L259" i="11" l="1"/>
  <c r="L270" i="11"/>
  <c r="L269" i="11" s="1"/>
  <c r="M230" i="11"/>
  <c r="O195" i="11"/>
  <c r="I204" i="11"/>
  <c r="C264" i="11"/>
  <c r="N230" i="11"/>
  <c r="N194" i="11" s="1"/>
  <c r="L53" i="11"/>
  <c r="O231" i="11"/>
  <c r="F54" i="11"/>
  <c r="F53" i="11" s="1"/>
  <c r="K286" i="11"/>
  <c r="G187" i="11"/>
  <c r="O259" i="11"/>
  <c r="F130" i="11"/>
  <c r="N75" i="11"/>
  <c r="N52" i="11" s="1"/>
  <c r="C89" i="11"/>
  <c r="C95" i="11"/>
  <c r="M75" i="11"/>
  <c r="M52" i="11" s="1"/>
  <c r="O53" i="11"/>
  <c r="E230" i="11"/>
  <c r="E194" i="11" s="1"/>
  <c r="I130" i="11"/>
  <c r="C55" i="11"/>
  <c r="L204" i="11"/>
  <c r="L195" i="11" s="1"/>
  <c r="C216" i="11"/>
  <c r="C122" i="11"/>
  <c r="L288" i="11"/>
  <c r="E75" i="11"/>
  <c r="H230" i="11"/>
  <c r="H194" i="11" s="1"/>
  <c r="L231" i="11"/>
  <c r="L230" i="11" s="1"/>
  <c r="C144" i="11"/>
  <c r="I231" i="11"/>
  <c r="I230" i="11" s="1"/>
  <c r="O173" i="11"/>
  <c r="C179" i="11"/>
  <c r="I83" i="11"/>
  <c r="C80" i="11"/>
  <c r="L26" i="11"/>
  <c r="L20" i="11" s="1"/>
  <c r="L83" i="11"/>
  <c r="L173" i="11"/>
  <c r="C160" i="11"/>
  <c r="H75" i="11"/>
  <c r="H52" i="11" s="1"/>
  <c r="J195" i="11"/>
  <c r="J53" i="11"/>
  <c r="J269" i="11"/>
  <c r="D288" i="11"/>
  <c r="C136" i="11"/>
  <c r="C116" i="11"/>
  <c r="J288" i="11"/>
  <c r="O83" i="11"/>
  <c r="C69" i="11"/>
  <c r="D75" i="11"/>
  <c r="D173" i="11"/>
  <c r="G195" i="11"/>
  <c r="J173" i="11"/>
  <c r="J230" i="11"/>
  <c r="G288" i="11"/>
  <c r="D187" i="11"/>
  <c r="G230" i="11"/>
  <c r="J75" i="11"/>
  <c r="O20" i="11"/>
  <c r="C238" i="11"/>
  <c r="D195" i="11"/>
  <c r="G173" i="11"/>
  <c r="G269" i="11"/>
  <c r="K52" i="11"/>
  <c r="J20" i="11"/>
  <c r="G53" i="11"/>
  <c r="D269" i="11"/>
  <c r="G75" i="11"/>
  <c r="D230" i="11"/>
  <c r="L130" i="11"/>
  <c r="N286" i="11"/>
  <c r="D53" i="11"/>
  <c r="K194" i="11"/>
  <c r="C58" i="11"/>
  <c r="C192" i="11"/>
  <c r="F191" i="11"/>
  <c r="C191" i="11" s="1"/>
  <c r="F270" i="11"/>
  <c r="C272" i="11"/>
  <c r="C276" i="11"/>
  <c r="C260" i="11"/>
  <c r="F259" i="11"/>
  <c r="C198" i="11"/>
  <c r="I196" i="11"/>
  <c r="C283" i="11"/>
  <c r="C184" i="11"/>
  <c r="I289" i="11"/>
  <c r="I288" i="11" s="1"/>
  <c r="I20" i="11"/>
  <c r="C246" i="11"/>
  <c r="C131" i="11"/>
  <c r="C103" i="11"/>
  <c r="C21" i="11"/>
  <c r="I67" i="11"/>
  <c r="I53" i="11" s="1"/>
  <c r="F76" i="11"/>
  <c r="O130" i="11"/>
  <c r="C235" i="11"/>
  <c r="F231" i="11"/>
  <c r="F174" i="11"/>
  <c r="C175" i="11"/>
  <c r="F83" i="11"/>
  <c r="C84" i="11"/>
  <c r="C188" i="11"/>
  <c r="F288" i="11"/>
  <c r="C290" i="11"/>
  <c r="C205" i="11"/>
  <c r="F204" i="11"/>
  <c r="M194" i="11"/>
  <c r="C112" i="11"/>
  <c r="C151" i="11"/>
  <c r="C252" i="11"/>
  <c r="F251" i="11"/>
  <c r="C251" i="11" s="1"/>
  <c r="F165" i="11"/>
  <c r="C165" i="11" s="1"/>
  <c r="C166" i="11"/>
  <c r="O230" i="11" l="1"/>
  <c r="C26" i="11"/>
  <c r="E286" i="11"/>
  <c r="L194" i="11"/>
  <c r="I195" i="11"/>
  <c r="I75" i="11"/>
  <c r="I52" i="11" s="1"/>
  <c r="C204" i="11"/>
  <c r="C20" i="11"/>
  <c r="E52" i="11"/>
  <c r="E51" i="11" s="1"/>
  <c r="M286" i="11"/>
  <c r="C259" i="11"/>
  <c r="C289" i="11"/>
  <c r="C196" i="11"/>
  <c r="C54" i="11"/>
  <c r="N51" i="11"/>
  <c r="L75" i="11"/>
  <c r="L52" i="11" s="1"/>
  <c r="L51" i="11" s="1"/>
  <c r="C83" i="11"/>
  <c r="H51" i="11"/>
  <c r="H50" i="11" s="1"/>
  <c r="H286" i="11"/>
  <c r="O75" i="11"/>
  <c r="O52" i="11" s="1"/>
  <c r="I194" i="11"/>
  <c r="J52" i="11"/>
  <c r="G286" i="11"/>
  <c r="D52" i="11"/>
  <c r="K51" i="11"/>
  <c r="J286" i="11"/>
  <c r="D286" i="11"/>
  <c r="M51" i="11"/>
  <c r="M50" i="11" s="1"/>
  <c r="C288" i="11"/>
  <c r="F187" i="11"/>
  <c r="C187" i="11" s="1"/>
  <c r="C67" i="11"/>
  <c r="G52" i="11"/>
  <c r="J194" i="11"/>
  <c r="D194" i="11"/>
  <c r="G194" i="11"/>
  <c r="C53" i="11"/>
  <c r="F195" i="11"/>
  <c r="F230" i="11"/>
  <c r="C230" i="11" s="1"/>
  <c r="C231" i="11"/>
  <c r="F269" i="11"/>
  <c r="C270" i="11"/>
  <c r="C130" i="11"/>
  <c r="O194" i="11"/>
  <c r="F173" i="11"/>
  <c r="C173" i="11" s="1"/>
  <c r="C174" i="11"/>
  <c r="F75" i="11"/>
  <c r="C76" i="11"/>
  <c r="H287" i="11"/>
  <c r="I286" i="11" l="1"/>
  <c r="E287" i="11"/>
  <c r="E50" i="11"/>
  <c r="I51" i="11"/>
  <c r="I287" i="11" s="1"/>
  <c r="N287" i="11"/>
  <c r="N50" i="11"/>
  <c r="L286" i="11"/>
  <c r="O51" i="11"/>
  <c r="O50" i="11" s="1"/>
  <c r="M287" i="11"/>
  <c r="O286" i="11"/>
  <c r="K50" i="11"/>
  <c r="K287" i="11"/>
  <c r="J51" i="11"/>
  <c r="G51" i="11"/>
  <c r="D51" i="11"/>
  <c r="O287" i="11"/>
  <c r="L50" i="11"/>
  <c r="L287" i="11"/>
  <c r="C269" i="11"/>
  <c r="F286" i="11"/>
  <c r="F194" i="11"/>
  <c r="C194" i="11" s="1"/>
  <c r="C195" i="11"/>
  <c r="I50" i="11"/>
  <c r="C75" i="11"/>
  <c r="F52" i="11"/>
  <c r="C286" i="11" l="1"/>
  <c r="G287" i="11"/>
  <c r="G50" i="11"/>
  <c r="D50" i="11"/>
  <c r="D287" i="11"/>
  <c r="J287" i="11"/>
  <c r="J50" i="11"/>
  <c r="F51" i="11"/>
  <c r="C52" i="11"/>
  <c r="F287" i="11" l="1"/>
  <c r="C287" i="11" s="1"/>
  <c r="F50" i="11"/>
  <c r="C50" i="11" s="1"/>
  <c r="C51" i="11"/>
  <c r="E309" i="10" l="1"/>
  <c r="G309" i="10" s="1"/>
  <c r="G308" i="10" s="1"/>
  <c r="F308" i="10"/>
  <c r="E308" i="10"/>
  <c r="G302" i="10"/>
  <c r="G301" i="10"/>
  <c r="G300" i="10" s="1"/>
  <c r="F300" i="10"/>
  <c r="E300" i="10"/>
  <c r="G294" i="10"/>
  <c r="G293" i="10"/>
  <c r="G292" i="10"/>
  <c r="G291" i="10"/>
  <c r="G290" i="10"/>
  <c r="G289" i="10"/>
  <c r="G288" i="10"/>
  <c r="G287" i="10"/>
  <c r="G286" i="10"/>
  <c r="G285" i="10"/>
  <c r="G284" i="10"/>
  <c r="G283" i="10"/>
  <c r="G282" i="10"/>
  <c r="G281" i="10"/>
  <c r="G280" i="10"/>
  <c r="G279" i="10"/>
  <c r="G278" i="10"/>
  <c r="G277" i="10"/>
  <c r="G276" i="10"/>
  <c r="G275" i="10"/>
  <c r="G274" i="10"/>
  <c r="G273" i="10"/>
  <c r="G272" i="10"/>
  <c r="E272" i="10"/>
  <c r="G271" i="10"/>
  <c r="G270" i="10"/>
  <c r="G269" i="10"/>
  <c r="E268" i="10"/>
  <c r="G268" i="10" s="1"/>
  <c r="G267" i="10"/>
  <c r="G266" i="10"/>
  <c r="G265" i="10"/>
  <c r="G264" i="10"/>
  <c r="G263" i="10"/>
  <c r="E262" i="10"/>
  <c r="G262" i="10" s="1"/>
  <c r="G261" i="10"/>
  <c r="G260" i="10"/>
  <c r="G259" i="10"/>
  <c r="G258" i="10"/>
  <c r="G257" i="10"/>
  <c r="G256" i="10"/>
  <c r="G255" i="10"/>
  <c r="G254" i="10"/>
  <c r="G253" i="10"/>
  <c r="G252" i="10"/>
  <c r="G251" i="10"/>
  <c r="E250" i="10"/>
  <c r="G250" i="10" s="1"/>
  <c r="G249" i="10"/>
  <c r="G248" i="10"/>
  <c r="G247" i="10"/>
  <c r="G246" i="10"/>
  <c r="G245" i="10"/>
  <c r="G244" i="10"/>
  <c r="G243" i="10"/>
  <c r="G242" i="10"/>
  <c r="G241" i="10"/>
  <c r="G240" i="10"/>
  <c r="G239" i="10"/>
  <c r="G238" i="10"/>
  <c r="F237" i="10"/>
  <c r="E237" i="10"/>
  <c r="G231" i="10"/>
  <c r="G230" i="10"/>
  <c r="G229" i="10"/>
  <c r="G228" i="10"/>
  <c r="G227" i="10"/>
  <c r="G226" i="10"/>
  <c r="G225" i="10"/>
  <c r="G224" i="10"/>
  <c r="G223" i="10"/>
  <c r="G222" i="10"/>
  <c r="G221" i="10"/>
  <c r="G220" i="10"/>
  <c r="G219" i="10"/>
  <c r="G218" i="10"/>
  <c r="G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G189" i="10"/>
  <c r="G188" i="10"/>
  <c r="G187" i="10"/>
  <c r="G186" i="10"/>
  <c r="G185" i="10"/>
  <c r="G184" i="10"/>
  <c r="G183" i="10"/>
  <c r="E182" i="10"/>
  <c r="G182" i="10" s="1"/>
  <c r="E181" i="10"/>
  <c r="G181" i="10" s="1"/>
  <c r="E180" i="10"/>
  <c r="G180" i="10" s="1"/>
  <c r="G179" i="10"/>
  <c r="G178" i="10"/>
  <c r="G177" i="10"/>
  <c r="G176" i="10"/>
  <c r="E175" i="10"/>
  <c r="G175" i="10" s="1"/>
  <c r="E174" i="10"/>
  <c r="E173" i="10"/>
  <c r="G173" i="10" s="1"/>
  <c r="G172" i="10"/>
  <c r="G171" i="10"/>
  <c r="G170" i="10"/>
  <c r="G169" i="10"/>
  <c r="G168" i="10"/>
  <c r="G167" i="10"/>
  <c r="G166" i="10"/>
  <c r="G165" i="10"/>
  <c r="G164" i="10"/>
  <c r="G163" i="10"/>
  <c r="G162" i="10"/>
  <c r="G161" i="10"/>
  <c r="G160" i="10"/>
  <c r="G159" i="10"/>
  <c r="E158" i="10"/>
  <c r="G158" i="10" s="1"/>
  <c r="G157" i="10"/>
  <c r="G156" i="10"/>
  <c r="G155" i="10"/>
  <c r="G154" i="10"/>
  <c r="G153" i="10"/>
  <c r="G152" i="10"/>
  <c r="G151" i="10"/>
  <c r="F149" i="10"/>
  <c r="G143" i="10"/>
  <c r="G142" i="10"/>
  <c r="G141" i="10"/>
  <c r="G140" i="10"/>
  <c r="G139" i="10"/>
  <c r="G138" i="10"/>
  <c r="G137" i="10"/>
  <c r="G136" i="10"/>
  <c r="G135" i="10"/>
  <c r="G134" i="10"/>
  <c r="G133" i="10"/>
  <c r="G132" i="10"/>
  <c r="G131" i="10"/>
  <c r="E130" i="10"/>
  <c r="G130" i="10" s="1"/>
  <c r="G129" i="10"/>
  <c r="G128" i="10"/>
  <c r="G127" i="10"/>
  <c r="G126" i="10"/>
  <c r="G125" i="10"/>
  <c r="G124" i="10"/>
  <c r="G123" i="10"/>
  <c r="E122" i="10"/>
  <c r="G122" i="10" s="1"/>
  <c r="G121" i="10"/>
  <c r="G120" i="10"/>
  <c r="G119" i="10"/>
  <c r="G118" i="10"/>
  <c r="G117" i="10"/>
  <c r="G116" i="10"/>
  <c r="G115" i="10"/>
  <c r="G114" i="10"/>
  <c r="G113" i="10"/>
  <c r="G112" i="10"/>
  <c r="G111" i="10"/>
  <c r="G110" i="10"/>
  <c r="G109" i="10"/>
  <c r="G108" i="10"/>
  <c r="G107" i="10"/>
  <c r="G106" i="10"/>
  <c r="E106" i="10"/>
  <c r="G105" i="10"/>
  <c r="E104" i="10"/>
  <c r="G104" i="10" s="1"/>
  <c r="G103" i="10"/>
  <c r="G102" i="10"/>
  <c r="G101" i="10"/>
  <c r="E100" i="10"/>
  <c r="G100" i="10" s="1"/>
  <c r="G99" i="10"/>
  <c r="G98" i="10"/>
  <c r="G97" i="10"/>
  <c r="G96" i="10"/>
  <c r="G95" i="10"/>
  <c r="G93" i="10"/>
  <c r="G92" i="10"/>
  <c r="G91" i="10"/>
  <c r="G90" i="10"/>
  <c r="G89" i="10"/>
  <c r="G88" i="10"/>
  <c r="G87" i="10"/>
  <c r="G86" i="10"/>
  <c r="G85" i="10"/>
  <c r="G84" i="10"/>
  <c r="G83" i="10"/>
  <c r="G82" i="10"/>
  <c r="G81" i="10"/>
  <c r="G80" i="10"/>
  <c r="G79" i="10"/>
  <c r="G78" i="10"/>
  <c r="G77" i="10"/>
  <c r="G76" i="10"/>
  <c r="G75" i="10"/>
  <c r="G74" i="10"/>
  <c r="G73" i="10"/>
  <c r="G72" i="10"/>
  <c r="G71" i="10"/>
  <c r="G70" i="10"/>
  <c r="E69" i="10"/>
  <c r="G69" i="10" s="1"/>
  <c r="G68" i="10"/>
  <c r="G67" i="10"/>
  <c r="G66" i="10"/>
  <c r="G65" i="10"/>
  <c r="G64" i="10"/>
  <c r="G63" i="10"/>
  <c r="E62" i="10"/>
  <c r="G62" i="10" s="1"/>
  <c r="G61" i="10"/>
  <c r="G60" i="10"/>
  <c r="G59" i="10"/>
  <c r="G58" i="10"/>
  <c r="G57" i="10"/>
  <c r="G56" i="10"/>
  <c r="G55" i="10"/>
  <c r="G54" i="10"/>
  <c r="G53" i="10"/>
  <c r="G52" i="10"/>
  <c r="G51" i="10"/>
  <c r="G50" i="10"/>
  <c r="G49" i="10"/>
  <c r="G48" i="10"/>
  <c r="G47" i="10"/>
  <c r="G46" i="10"/>
  <c r="G45" i="10"/>
  <c r="G44" i="10"/>
  <c r="G43" i="10"/>
  <c r="G42" i="10"/>
  <c r="G41" i="10"/>
  <c r="E40" i="10"/>
  <c r="G40" i="10" s="1"/>
  <c r="G39" i="10"/>
  <c r="G38" i="10"/>
  <c r="G37" i="10"/>
  <c r="G36" i="10"/>
  <c r="G35" i="10"/>
  <c r="G34" i="10"/>
  <c r="G33" i="10"/>
  <c r="G32" i="10"/>
  <c r="G31" i="10"/>
  <c r="G30" i="10"/>
  <c r="G29" i="10"/>
  <c r="G28" i="10"/>
  <c r="G27" i="10"/>
  <c r="G26" i="10"/>
  <c r="G25" i="10"/>
  <c r="E24" i="10"/>
  <c r="G23" i="10"/>
  <c r="G22" i="10"/>
  <c r="G21" i="10"/>
  <c r="G20" i="10"/>
  <c r="G19" i="10"/>
  <c r="G18" i="10"/>
  <c r="G17" i="10"/>
  <c r="G16" i="10"/>
  <c r="G15" i="10"/>
  <c r="G14" i="10"/>
  <c r="F12" i="10"/>
  <c r="O298" i="9"/>
  <c r="L298" i="9"/>
  <c r="I298" i="9"/>
  <c r="F298" i="9"/>
  <c r="O297" i="9"/>
  <c r="L297" i="9"/>
  <c r="I297" i="9"/>
  <c r="F297" i="9"/>
  <c r="O296" i="9"/>
  <c r="L296" i="9"/>
  <c r="I296" i="9"/>
  <c r="F296" i="9"/>
  <c r="C296" i="9" s="1"/>
  <c r="O295" i="9"/>
  <c r="L295" i="9"/>
  <c r="I295" i="9"/>
  <c r="F295" i="9"/>
  <c r="O294" i="9"/>
  <c r="L294" i="9"/>
  <c r="I294" i="9"/>
  <c r="F294" i="9"/>
  <c r="O293" i="9"/>
  <c r="L293" i="9"/>
  <c r="I293" i="9"/>
  <c r="F293" i="9"/>
  <c r="O292" i="9"/>
  <c r="L292" i="9"/>
  <c r="I292" i="9"/>
  <c r="F292" i="9"/>
  <c r="C292" i="9" s="1"/>
  <c r="O291" i="9"/>
  <c r="L291" i="9"/>
  <c r="I291" i="9"/>
  <c r="F291" i="9"/>
  <c r="N290" i="9"/>
  <c r="M290" i="9"/>
  <c r="K290" i="9"/>
  <c r="J290" i="9"/>
  <c r="H290" i="9"/>
  <c r="G290" i="9"/>
  <c r="E290" i="9"/>
  <c r="D290" i="9"/>
  <c r="O285" i="9"/>
  <c r="L285" i="9"/>
  <c r="I285" i="9"/>
  <c r="F285" i="9"/>
  <c r="O284" i="9"/>
  <c r="O283" i="9" s="1"/>
  <c r="L284" i="9"/>
  <c r="I284" i="9"/>
  <c r="F284" i="9"/>
  <c r="N283" i="9"/>
  <c r="M283" i="9"/>
  <c r="K283" i="9"/>
  <c r="J283" i="9"/>
  <c r="I283" i="9"/>
  <c r="H283" i="9"/>
  <c r="G283" i="9"/>
  <c r="F283" i="9"/>
  <c r="E283" i="9"/>
  <c r="D283" i="9"/>
  <c r="O282" i="9"/>
  <c r="L282" i="9"/>
  <c r="L281" i="9" s="1"/>
  <c r="I282" i="9"/>
  <c r="F282" i="9"/>
  <c r="O281" i="9"/>
  <c r="N281" i="9"/>
  <c r="M281" i="9"/>
  <c r="K281" i="9"/>
  <c r="J281" i="9"/>
  <c r="H281" i="9"/>
  <c r="G281" i="9"/>
  <c r="F281" i="9"/>
  <c r="E281" i="9"/>
  <c r="D281" i="9"/>
  <c r="O280" i="9"/>
  <c r="L280" i="9"/>
  <c r="I280" i="9"/>
  <c r="F280" i="9"/>
  <c r="O279" i="9"/>
  <c r="L279" i="9"/>
  <c r="I279" i="9"/>
  <c r="F279" i="9"/>
  <c r="O278" i="9"/>
  <c r="L278" i="9"/>
  <c r="I278" i="9"/>
  <c r="F278" i="9"/>
  <c r="O277" i="9"/>
  <c r="L277" i="9"/>
  <c r="L276" i="9" s="1"/>
  <c r="I277" i="9"/>
  <c r="F277" i="9"/>
  <c r="O276" i="9"/>
  <c r="N276" i="9"/>
  <c r="M276" i="9"/>
  <c r="K276" i="9"/>
  <c r="J276" i="9"/>
  <c r="H276" i="9"/>
  <c r="G276" i="9"/>
  <c r="E276" i="9"/>
  <c r="D276" i="9"/>
  <c r="O275" i="9"/>
  <c r="L275" i="9"/>
  <c r="I275" i="9"/>
  <c r="F275" i="9"/>
  <c r="O274" i="9"/>
  <c r="L274" i="9"/>
  <c r="I274" i="9"/>
  <c r="F274" i="9"/>
  <c r="O273" i="9"/>
  <c r="O272" i="9" s="1"/>
  <c r="L273" i="9"/>
  <c r="I273" i="9"/>
  <c r="F273" i="9"/>
  <c r="N272" i="9"/>
  <c r="M272" i="9"/>
  <c r="K272" i="9"/>
  <c r="K270" i="9" s="1"/>
  <c r="K269" i="9" s="1"/>
  <c r="J272" i="9"/>
  <c r="H272" i="9"/>
  <c r="G272" i="9"/>
  <c r="G270" i="9" s="1"/>
  <c r="G269" i="9" s="1"/>
  <c r="F272" i="9"/>
  <c r="E272" i="9"/>
  <c r="D272" i="9"/>
  <c r="D270" i="9" s="1"/>
  <c r="D269" i="9" s="1"/>
  <c r="O271" i="9"/>
  <c r="L271" i="9"/>
  <c r="I271" i="9"/>
  <c r="F271" i="9"/>
  <c r="M270" i="9"/>
  <c r="M269" i="9" s="1"/>
  <c r="J270" i="9"/>
  <c r="J269" i="9" s="1"/>
  <c r="O268" i="9"/>
  <c r="L268" i="9"/>
  <c r="I268" i="9"/>
  <c r="F268" i="9"/>
  <c r="O267" i="9"/>
  <c r="L267" i="9"/>
  <c r="I267" i="9"/>
  <c r="F267" i="9"/>
  <c r="O266" i="9"/>
  <c r="L266" i="9"/>
  <c r="I266" i="9"/>
  <c r="F266" i="9"/>
  <c r="O265" i="9"/>
  <c r="L265" i="9"/>
  <c r="I265" i="9"/>
  <c r="F265" i="9"/>
  <c r="N264" i="9"/>
  <c r="M264" i="9"/>
  <c r="K264" i="9"/>
  <c r="J264" i="9"/>
  <c r="H264" i="9"/>
  <c r="G264" i="9"/>
  <c r="E264" i="9"/>
  <c r="D264" i="9"/>
  <c r="O263" i="9"/>
  <c r="L263" i="9"/>
  <c r="I263" i="9"/>
  <c r="F263" i="9"/>
  <c r="O262" i="9"/>
  <c r="L262" i="9"/>
  <c r="I262" i="9"/>
  <c r="F262" i="9"/>
  <c r="O261" i="9"/>
  <c r="L261" i="9"/>
  <c r="I261" i="9"/>
  <c r="F261" i="9"/>
  <c r="O260" i="9"/>
  <c r="N260" i="9"/>
  <c r="M260" i="9"/>
  <c r="K260" i="9"/>
  <c r="J260" i="9"/>
  <c r="H260" i="9"/>
  <c r="H259" i="9" s="1"/>
  <c r="G260" i="9"/>
  <c r="E260" i="9"/>
  <c r="D260" i="9"/>
  <c r="N259" i="9"/>
  <c r="M259" i="9"/>
  <c r="J259" i="9"/>
  <c r="O258" i="9"/>
  <c r="L258" i="9"/>
  <c r="I258" i="9"/>
  <c r="F258" i="9"/>
  <c r="O257" i="9"/>
  <c r="L257" i="9"/>
  <c r="I257" i="9"/>
  <c r="F257" i="9"/>
  <c r="O256" i="9"/>
  <c r="L256" i="9"/>
  <c r="I256" i="9"/>
  <c r="F256" i="9"/>
  <c r="O255" i="9"/>
  <c r="L255" i="9"/>
  <c r="I255" i="9"/>
  <c r="F255" i="9"/>
  <c r="O254" i="9"/>
  <c r="L254" i="9"/>
  <c r="I254" i="9"/>
  <c r="F254" i="9"/>
  <c r="O253" i="9"/>
  <c r="L253" i="9"/>
  <c r="L252" i="9" s="1"/>
  <c r="L251" i="9" s="1"/>
  <c r="I253" i="9"/>
  <c r="F253" i="9"/>
  <c r="N252" i="9"/>
  <c r="M252" i="9"/>
  <c r="K252" i="9"/>
  <c r="K251" i="9" s="1"/>
  <c r="J252" i="9"/>
  <c r="J251" i="9" s="1"/>
  <c r="H252" i="9"/>
  <c r="G252" i="9"/>
  <c r="G251" i="9" s="1"/>
  <c r="E252" i="9"/>
  <c r="D252" i="9"/>
  <c r="D251" i="9" s="1"/>
  <c r="N251" i="9"/>
  <c r="M251" i="9"/>
  <c r="H251" i="9"/>
  <c r="E251" i="9"/>
  <c r="O250" i="9"/>
  <c r="L250" i="9"/>
  <c r="I250" i="9"/>
  <c r="F250" i="9"/>
  <c r="O249" i="9"/>
  <c r="L249" i="9"/>
  <c r="I249" i="9"/>
  <c r="F249" i="9"/>
  <c r="O248" i="9"/>
  <c r="L248" i="9"/>
  <c r="I248" i="9"/>
  <c r="F248" i="9"/>
  <c r="O247" i="9"/>
  <c r="L247" i="9"/>
  <c r="I247" i="9"/>
  <c r="F247" i="9"/>
  <c r="N246" i="9"/>
  <c r="M246" i="9"/>
  <c r="K246" i="9"/>
  <c r="J246" i="9"/>
  <c r="I246" i="9"/>
  <c r="H246" i="9"/>
  <c r="G246" i="9"/>
  <c r="E246" i="9"/>
  <c r="D246" i="9"/>
  <c r="O245" i="9"/>
  <c r="L245" i="9"/>
  <c r="I245" i="9"/>
  <c r="F245" i="9"/>
  <c r="O244" i="9"/>
  <c r="L244" i="9"/>
  <c r="I244" i="9"/>
  <c r="F244" i="9"/>
  <c r="O243" i="9"/>
  <c r="L243" i="9"/>
  <c r="I243" i="9"/>
  <c r="F243" i="9"/>
  <c r="O242" i="9"/>
  <c r="L242" i="9"/>
  <c r="I242" i="9"/>
  <c r="F242" i="9"/>
  <c r="O241" i="9"/>
  <c r="L241" i="9"/>
  <c r="I241" i="9"/>
  <c r="F241" i="9"/>
  <c r="O240" i="9"/>
  <c r="L240" i="9"/>
  <c r="I240" i="9"/>
  <c r="F240" i="9"/>
  <c r="O239" i="9"/>
  <c r="O238" i="9" s="1"/>
  <c r="L239" i="9"/>
  <c r="I239" i="9"/>
  <c r="F239" i="9"/>
  <c r="N238" i="9"/>
  <c r="M238" i="9"/>
  <c r="K238" i="9"/>
  <c r="J238" i="9"/>
  <c r="H238" i="9"/>
  <c r="G238" i="9"/>
  <c r="E238" i="9"/>
  <c r="D238" i="9"/>
  <c r="O237" i="9"/>
  <c r="L237" i="9"/>
  <c r="I237" i="9"/>
  <c r="F237" i="9"/>
  <c r="O236" i="9"/>
  <c r="O235" i="9" s="1"/>
  <c r="L236" i="9"/>
  <c r="I236" i="9"/>
  <c r="F236" i="9"/>
  <c r="F235" i="9" s="1"/>
  <c r="N235" i="9"/>
  <c r="M235" i="9"/>
  <c r="K235" i="9"/>
  <c r="J235" i="9"/>
  <c r="I235" i="9"/>
  <c r="H235" i="9"/>
  <c r="G235" i="9"/>
  <c r="E235" i="9"/>
  <c r="D235" i="9"/>
  <c r="O234" i="9"/>
  <c r="L234" i="9"/>
  <c r="L233" i="9" s="1"/>
  <c r="I234" i="9"/>
  <c r="I233" i="9" s="1"/>
  <c r="F234" i="9"/>
  <c r="O233" i="9"/>
  <c r="N233" i="9"/>
  <c r="M233" i="9"/>
  <c r="K233" i="9"/>
  <c r="J233" i="9"/>
  <c r="J231" i="9" s="1"/>
  <c r="H233" i="9"/>
  <c r="G233" i="9"/>
  <c r="F233" i="9"/>
  <c r="E233" i="9"/>
  <c r="D233" i="9"/>
  <c r="O232" i="9"/>
  <c r="L232" i="9"/>
  <c r="I232" i="9"/>
  <c r="F232" i="9"/>
  <c r="K231" i="9"/>
  <c r="H231" i="9"/>
  <c r="O229" i="9"/>
  <c r="L229" i="9"/>
  <c r="I229" i="9"/>
  <c r="F229" i="9"/>
  <c r="O228" i="9"/>
  <c r="O227" i="9" s="1"/>
  <c r="L228" i="9"/>
  <c r="L227" i="9" s="1"/>
  <c r="I228" i="9"/>
  <c r="I227" i="9" s="1"/>
  <c r="F228" i="9"/>
  <c r="F227" i="9" s="1"/>
  <c r="N227" i="9"/>
  <c r="M227" i="9"/>
  <c r="K227" i="9"/>
  <c r="J227" i="9"/>
  <c r="H227" i="9"/>
  <c r="G227" i="9"/>
  <c r="E227" i="9"/>
  <c r="D227" i="9"/>
  <c r="O226" i="9"/>
  <c r="L226" i="9"/>
  <c r="I226" i="9"/>
  <c r="F226" i="9"/>
  <c r="O225" i="9"/>
  <c r="L225" i="9"/>
  <c r="I225" i="9"/>
  <c r="F225" i="9"/>
  <c r="O224" i="9"/>
  <c r="L224" i="9"/>
  <c r="I224" i="9"/>
  <c r="F224" i="9"/>
  <c r="O223" i="9"/>
  <c r="L223" i="9"/>
  <c r="I223" i="9"/>
  <c r="F223" i="9"/>
  <c r="O222" i="9"/>
  <c r="L222" i="9"/>
  <c r="I222" i="9"/>
  <c r="F222" i="9"/>
  <c r="O221" i="9"/>
  <c r="L221" i="9"/>
  <c r="I221" i="9"/>
  <c r="F221" i="9"/>
  <c r="O220" i="9"/>
  <c r="L220" i="9"/>
  <c r="I220" i="9"/>
  <c r="F220" i="9"/>
  <c r="C220" i="9" s="1"/>
  <c r="O219" i="9"/>
  <c r="L219" i="9"/>
  <c r="I219" i="9"/>
  <c r="F219" i="9"/>
  <c r="O218" i="9"/>
  <c r="L218" i="9"/>
  <c r="I218" i="9"/>
  <c r="F218" i="9"/>
  <c r="O217" i="9"/>
  <c r="L217" i="9"/>
  <c r="I217" i="9"/>
  <c r="F217" i="9"/>
  <c r="N216" i="9"/>
  <c r="M216" i="9"/>
  <c r="K216" i="9"/>
  <c r="J216" i="9"/>
  <c r="H216" i="9"/>
  <c r="G216" i="9"/>
  <c r="E216" i="9"/>
  <c r="D216" i="9"/>
  <c r="O215" i="9"/>
  <c r="L215" i="9"/>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O208" i="9"/>
  <c r="L208" i="9"/>
  <c r="I208" i="9"/>
  <c r="F208" i="9"/>
  <c r="C208" i="9" s="1"/>
  <c r="O207" i="9"/>
  <c r="L207" i="9"/>
  <c r="I207" i="9"/>
  <c r="F207" i="9"/>
  <c r="O206" i="9"/>
  <c r="L206" i="9"/>
  <c r="L205" i="9" s="1"/>
  <c r="I206" i="9"/>
  <c r="F206" i="9"/>
  <c r="N205" i="9"/>
  <c r="N204" i="9" s="1"/>
  <c r="M205" i="9"/>
  <c r="K205" i="9"/>
  <c r="J205" i="9"/>
  <c r="H205" i="9"/>
  <c r="G205" i="9"/>
  <c r="E205" i="9"/>
  <c r="D205" i="9"/>
  <c r="M204" i="9"/>
  <c r="E204" i="9"/>
  <c r="O203" i="9"/>
  <c r="L203" i="9"/>
  <c r="I203" i="9"/>
  <c r="F203" i="9"/>
  <c r="O202" i="9"/>
  <c r="L202" i="9"/>
  <c r="I202" i="9"/>
  <c r="F202" i="9"/>
  <c r="O201" i="9"/>
  <c r="L201" i="9"/>
  <c r="I201" i="9"/>
  <c r="F201" i="9"/>
  <c r="O200" i="9"/>
  <c r="L200" i="9"/>
  <c r="I200" i="9"/>
  <c r="F200" i="9"/>
  <c r="O199" i="9"/>
  <c r="L199" i="9"/>
  <c r="I199" i="9"/>
  <c r="F199" i="9"/>
  <c r="N198" i="9"/>
  <c r="N196" i="9" s="1"/>
  <c r="M198" i="9"/>
  <c r="M196" i="9" s="1"/>
  <c r="K198" i="9"/>
  <c r="J198" i="9"/>
  <c r="I198" i="9"/>
  <c r="H198" i="9"/>
  <c r="G198" i="9"/>
  <c r="E198" i="9"/>
  <c r="E196" i="9" s="1"/>
  <c r="E195" i="9" s="1"/>
  <c r="D198" i="9"/>
  <c r="D196" i="9" s="1"/>
  <c r="O197" i="9"/>
  <c r="L197" i="9"/>
  <c r="I197" i="9"/>
  <c r="F197" i="9"/>
  <c r="K196" i="9"/>
  <c r="J196" i="9"/>
  <c r="H196" i="9"/>
  <c r="G196" i="9"/>
  <c r="O193" i="9"/>
  <c r="L193" i="9"/>
  <c r="I193" i="9"/>
  <c r="I192" i="9" s="1"/>
  <c r="I191" i="9" s="1"/>
  <c r="F193" i="9"/>
  <c r="F192" i="9" s="1"/>
  <c r="F191" i="9" s="1"/>
  <c r="O192" i="9"/>
  <c r="O191" i="9" s="1"/>
  <c r="N192" i="9"/>
  <c r="M192" i="9"/>
  <c r="K192" i="9"/>
  <c r="K191" i="9" s="1"/>
  <c r="J192" i="9"/>
  <c r="H192" i="9"/>
  <c r="G192" i="9"/>
  <c r="G191" i="9" s="1"/>
  <c r="E192" i="9"/>
  <c r="E191" i="9" s="1"/>
  <c r="D192" i="9"/>
  <c r="N191" i="9"/>
  <c r="M191" i="9"/>
  <c r="J191" i="9"/>
  <c r="H191" i="9"/>
  <c r="D191" i="9"/>
  <c r="O190" i="9"/>
  <c r="L190" i="9"/>
  <c r="I190" i="9"/>
  <c r="F190" i="9"/>
  <c r="O189" i="9"/>
  <c r="L189" i="9"/>
  <c r="I189" i="9"/>
  <c r="F189" i="9"/>
  <c r="O188" i="9"/>
  <c r="O187" i="9" s="1"/>
  <c r="N188" i="9"/>
  <c r="M188" i="9"/>
  <c r="K188" i="9"/>
  <c r="J188" i="9"/>
  <c r="J187" i="9" s="1"/>
  <c r="H188" i="9"/>
  <c r="G188" i="9"/>
  <c r="F188" i="9"/>
  <c r="E188" i="9"/>
  <c r="E187" i="9" s="1"/>
  <c r="D188" i="9"/>
  <c r="D187" i="9" s="1"/>
  <c r="M187" i="9"/>
  <c r="O186" i="9"/>
  <c r="L186" i="9"/>
  <c r="I186" i="9"/>
  <c r="F186" i="9"/>
  <c r="O185" i="9"/>
  <c r="O184" i="9" s="1"/>
  <c r="L185" i="9"/>
  <c r="L184" i="9" s="1"/>
  <c r="I185" i="9"/>
  <c r="F185" i="9"/>
  <c r="N184" i="9"/>
  <c r="M184" i="9"/>
  <c r="K184" i="9"/>
  <c r="J184" i="9"/>
  <c r="H184" i="9"/>
  <c r="G184" i="9"/>
  <c r="E184" i="9"/>
  <c r="D184" i="9"/>
  <c r="O183" i="9"/>
  <c r="L183" i="9"/>
  <c r="I183" i="9"/>
  <c r="F183" i="9"/>
  <c r="O182" i="9"/>
  <c r="L182" i="9"/>
  <c r="I182" i="9"/>
  <c r="F182" i="9"/>
  <c r="O181" i="9"/>
  <c r="L181" i="9"/>
  <c r="I181" i="9"/>
  <c r="F181" i="9"/>
  <c r="O180" i="9"/>
  <c r="L180" i="9"/>
  <c r="I180" i="9"/>
  <c r="F180" i="9"/>
  <c r="N179" i="9"/>
  <c r="M179" i="9"/>
  <c r="K179" i="9"/>
  <c r="J179" i="9"/>
  <c r="H179" i="9"/>
  <c r="G179" i="9"/>
  <c r="E179" i="9"/>
  <c r="D179" i="9"/>
  <c r="O178" i="9"/>
  <c r="L178" i="9"/>
  <c r="I178" i="9"/>
  <c r="F178" i="9"/>
  <c r="O177" i="9"/>
  <c r="L177" i="9"/>
  <c r="I177" i="9"/>
  <c r="F177" i="9"/>
  <c r="O176" i="9"/>
  <c r="O175" i="9" s="1"/>
  <c r="L176" i="9"/>
  <c r="I176" i="9"/>
  <c r="I175" i="9" s="1"/>
  <c r="F176" i="9"/>
  <c r="N175" i="9"/>
  <c r="M175" i="9"/>
  <c r="M174" i="9" s="1"/>
  <c r="M173" i="9" s="1"/>
  <c r="K175" i="9"/>
  <c r="J175" i="9"/>
  <c r="H175" i="9"/>
  <c r="H174" i="9" s="1"/>
  <c r="G175" i="9"/>
  <c r="G174" i="9" s="1"/>
  <c r="G173" i="9" s="1"/>
  <c r="E175" i="9"/>
  <c r="D175" i="9"/>
  <c r="N174" i="9"/>
  <c r="N173" i="9" s="1"/>
  <c r="K174" i="9"/>
  <c r="K173" i="9" s="1"/>
  <c r="O172" i="9"/>
  <c r="L172" i="9"/>
  <c r="I172" i="9"/>
  <c r="F172" i="9"/>
  <c r="C172" i="9" s="1"/>
  <c r="O171" i="9"/>
  <c r="L171" i="9"/>
  <c r="I171" i="9"/>
  <c r="F171" i="9"/>
  <c r="O170" i="9"/>
  <c r="L170" i="9"/>
  <c r="I170" i="9"/>
  <c r="F170" i="9"/>
  <c r="C170" i="9" s="1"/>
  <c r="O169" i="9"/>
  <c r="L169" i="9"/>
  <c r="I169" i="9"/>
  <c r="F169" i="9"/>
  <c r="C169" i="9" s="1"/>
  <c r="O168" i="9"/>
  <c r="L168" i="9"/>
  <c r="I168" i="9"/>
  <c r="F168" i="9"/>
  <c r="O167" i="9"/>
  <c r="L167" i="9"/>
  <c r="I167" i="9"/>
  <c r="I166" i="9" s="1"/>
  <c r="F167" i="9"/>
  <c r="F166" i="9" s="1"/>
  <c r="N166" i="9"/>
  <c r="N165" i="9" s="1"/>
  <c r="M166" i="9"/>
  <c r="M165" i="9" s="1"/>
  <c r="K166" i="9"/>
  <c r="J166" i="9"/>
  <c r="J165" i="9" s="1"/>
  <c r="H166" i="9"/>
  <c r="H165" i="9" s="1"/>
  <c r="G166" i="9"/>
  <c r="E166" i="9"/>
  <c r="E165" i="9" s="1"/>
  <c r="D166" i="9"/>
  <c r="D165" i="9" s="1"/>
  <c r="K165" i="9"/>
  <c r="G165" i="9"/>
  <c r="O164" i="9"/>
  <c r="L164" i="9"/>
  <c r="I164" i="9"/>
  <c r="F164" i="9"/>
  <c r="O163" i="9"/>
  <c r="L163" i="9"/>
  <c r="I163" i="9"/>
  <c r="F163" i="9"/>
  <c r="O162" i="9"/>
  <c r="L162" i="9"/>
  <c r="I162" i="9"/>
  <c r="F162" i="9"/>
  <c r="O161" i="9"/>
  <c r="L161" i="9"/>
  <c r="L160" i="9" s="1"/>
  <c r="I161" i="9"/>
  <c r="F161" i="9"/>
  <c r="N160" i="9"/>
  <c r="M160" i="9"/>
  <c r="K160" i="9"/>
  <c r="J160" i="9"/>
  <c r="H160" i="9"/>
  <c r="G160" i="9"/>
  <c r="F160" i="9"/>
  <c r="E160" i="9"/>
  <c r="D160" i="9"/>
  <c r="O159" i="9"/>
  <c r="L159" i="9"/>
  <c r="I159" i="9"/>
  <c r="F159" i="9"/>
  <c r="O158" i="9"/>
  <c r="L158" i="9"/>
  <c r="I158" i="9"/>
  <c r="F158" i="9"/>
  <c r="O157" i="9"/>
  <c r="L157" i="9"/>
  <c r="I157" i="9"/>
  <c r="F157" i="9"/>
  <c r="O156" i="9"/>
  <c r="L156" i="9"/>
  <c r="I156" i="9"/>
  <c r="F156" i="9"/>
  <c r="O155" i="9"/>
  <c r="L155" i="9"/>
  <c r="I155" i="9"/>
  <c r="F155" i="9"/>
  <c r="O154" i="9"/>
  <c r="L154" i="9"/>
  <c r="I154" i="9"/>
  <c r="D154" i="9"/>
  <c r="D151" i="9" s="1"/>
  <c r="O153" i="9"/>
  <c r="L153" i="9"/>
  <c r="I153" i="9"/>
  <c r="F153" i="9"/>
  <c r="O152" i="9"/>
  <c r="L152" i="9"/>
  <c r="I152" i="9"/>
  <c r="F152" i="9"/>
  <c r="N151" i="9"/>
  <c r="M151" i="9"/>
  <c r="K151" i="9"/>
  <c r="J151" i="9"/>
  <c r="H151" i="9"/>
  <c r="G151" i="9"/>
  <c r="E151" i="9"/>
  <c r="O150" i="9"/>
  <c r="L150" i="9"/>
  <c r="I150" i="9"/>
  <c r="F150" i="9"/>
  <c r="O149" i="9"/>
  <c r="L149" i="9"/>
  <c r="I149" i="9"/>
  <c r="F149" i="9"/>
  <c r="O148" i="9"/>
  <c r="L148" i="9"/>
  <c r="I148" i="9"/>
  <c r="F148" i="9"/>
  <c r="O147" i="9"/>
  <c r="L147" i="9"/>
  <c r="I147" i="9"/>
  <c r="F147" i="9"/>
  <c r="O146" i="9"/>
  <c r="L146" i="9"/>
  <c r="I146" i="9"/>
  <c r="F146" i="9"/>
  <c r="O145" i="9"/>
  <c r="L145" i="9"/>
  <c r="I145" i="9"/>
  <c r="F145" i="9"/>
  <c r="N144" i="9"/>
  <c r="M144" i="9"/>
  <c r="K144" i="9"/>
  <c r="J144" i="9"/>
  <c r="H144" i="9"/>
  <c r="G144" i="9"/>
  <c r="E144" i="9"/>
  <c r="D144" i="9"/>
  <c r="O143" i="9"/>
  <c r="L143" i="9"/>
  <c r="I143" i="9"/>
  <c r="F143" i="9"/>
  <c r="O142" i="9"/>
  <c r="O141" i="9" s="1"/>
  <c r="L142" i="9"/>
  <c r="C142" i="9" s="1"/>
  <c r="I142" i="9"/>
  <c r="F142" i="9"/>
  <c r="N141" i="9"/>
  <c r="M141" i="9"/>
  <c r="K141" i="9"/>
  <c r="J141" i="9"/>
  <c r="H141" i="9"/>
  <c r="G141" i="9"/>
  <c r="F141" i="9"/>
  <c r="E141" i="9"/>
  <c r="D141" i="9"/>
  <c r="O140" i="9"/>
  <c r="L140" i="9"/>
  <c r="I140" i="9"/>
  <c r="F140" i="9"/>
  <c r="O139" i="9"/>
  <c r="L139" i="9"/>
  <c r="I139" i="9"/>
  <c r="F139" i="9"/>
  <c r="O138" i="9"/>
  <c r="L138" i="9"/>
  <c r="I138" i="9"/>
  <c r="F138" i="9"/>
  <c r="O137" i="9"/>
  <c r="L137" i="9"/>
  <c r="I137" i="9"/>
  <c r="I136" i="9" s="1"/>
  <c r="F137" i="9"/>
  <c r="N136" i="9"/>
  <c r="M136" i="9"/>
  <c r="K136" i="9"/>
  <c r="J136" i="9"/>
  <c r="H136" i="9"/>
  <c r="G136" i="9"/>
  <c r="E136" i="9"/>
  <c r="D136" i="9"/>
  <c r="O135" i="9"/>
  <c r="L135" i="9"/>
  <c r="I135" i="9"/>
  <c r="D135" i="9"/>
  <c r="O134" i="9"/>
  <c r="L134" i="9"/>
  <c r="I134" i="9"/>
  <c r="F134" i="9"/>
  <c r="O133" i="9"/>
  <c r="L133" i="9"/>
  <c r="I133" i="9"/>
  <c r="F133" i="9"/>
  <c r="O132" i="9"/>
  <c r="L132" i="9"/>
  <c r="L131" i="9" s="1"/>
  <c r="I132" i="9"/>
  <c r="I131" i="9" s="1"/>
  <c r="D132" i="9"/>
  <c r="F132" i="9" s="1"/>
  <c r="O131" i="9"/>
  <c r="N131" i="9"/>
  <c r="M131" i="9"/>
  <c r="K131" i="9"/>
  <c r="K130" i="9" s="1"/>
  <c r="J131" i="9"/>
  <c r="H131" i="9"/>
  <c r="G131" i="9"/>
  <c r="G130" i="9" s="1"/>
  <c r="E131" i="9"/>
  <c r="E130" i="9" s="1"/>
  <c r="O129" i="9"/>
  <c r="L129" i="9"/>
  <c r="L128" i="9" s="1"/>
  <c r="I129" i="9"/>
  <c r="I128" i="9" s="1"/>
  <c r="F129" i="9"/>
  <c r="O128" i="9"/>
  <c r="N128" i="9"/>
  <c r="M128" i="9"/>
  <c r="K128" i="9"/>
  <c r="J128" i="9"/>
  <c r="H128" i="9"/>
  <c r="G128" i="9"/>
  <c r="F128" i="9"/>
  <c r="E128" i="9"/>
  <c r="D128" i="9"/>
  <c r="O127" i="9"/>
  <c r="L127" i="9"/>
  <c r="I127" i="9"/>
  <c r="D127" i="9"/>
  <c r="D122" i="9" s="1"/>
  <c r="O126" i="9"/>
  <c r="L126" i="9"/>
  <c r="I126" i="9"/>
  <c r="F126" i="9"/>
  <c r="O125" i="9"/>
  <c r="L125" i="9"/>
  <c r="I125" i="9"/>
  <c r="F125" i="9"/>
  <c r="O124" i="9"/>
  <c r="L124" i="9"/>
  <c r="I124" i="9"/>
  <c r="F124" i="9"/>
  <c r="O123" i="9"/>
  <c r="L123" i="9"/>
  <c r="I123" i="9"/>
  <c r="F123" i="9"/>
  <c r="N122" i="9"/>
  <c r="M122" i="9"/>
  <c r="K122" i="9"/>
  <c r="J122" i="9"/>
  <c r="H122" i="9"/>
  <c r="G122" i="9"/>
  <c r="E122" i="9"/>
  <c r="O121" i="9"/>
  <c r="L121" i="9"/>
  <c r="I121" i="9"/>
  <c r="F121" i="9"/>
  <c r="O120" i="9"/>
  <c r="L120" i="9"/>
  <c r="I120" i="9"/>
  <c r="F120" i="9"/>
  <c r="O119" i="9"/>
  <c r="L119" i="9"/>
  <c r="I119" i="9"/>
  <c r="F119" i="9"/>
  <c r="O118" i="9"/>
  <c r="L118" i="9"/>
  <c r="I118" i="9"/>
  <c r="D118" i="9"/>
  <c r="D116" i="9" s="1"/>
  <c r="O117" i="9"/>
  <c r="L117" i="9"/>
  <c r="I117" i="9"/>
  <c r="I116" i="9" s="1"/>
  <c r="F117" i="9"/>
  <c r="N116" i="9"/>
  <c r="M116" i="9"/>
  <c r="K116" i="9"/>
  <c r="J116" i="9"/>
  <c r="H116" i="9"/>
  <c r="G116" i="9"/>
  <c r="E116" i="9"/>
  <c r="O115" i="9"/>
  <c r="L115" i="9"/>
  <c r="I115" i="9"/>
  <c r="F115" i="9"/>
  <c r="O114" i="9"/>
  <c r="L114" i="9"/>
  <c r="I114" i="9"/>
  <c r="F114" i="9"/>
  <c r="O113" i="9"/>
  <c r="O112" i="9" s="1"/>
  <c r="L113" i="9"/>
  <c r="I113" i="9"/>
  <c r="I112" i="9" s="1"/>
  <c r="F113" i="9"/>
  <c r="N112" i="9"/>
  <c r="M112" i="9"/>
  <c r="K112" i="9"/>
  <c r="J112" i="9"/>
  <c r="H112" i="9"/>
  <c r="G112" i="9"/>
  <c r="E112" i="9"/>
  <c r="D112" i="9"/>
  <c r="O111" i="9"/>
  <c r="L111" i="9"/>
  <c r="I111" i="9"/>
  <c r="F111" i="9"/>
  <c r="O110" i="9"/>
  <c r="L110" i="9"/>
  <c r="I110" i="9"/>
  <c r="F110" i="9"/>
  <c r="O109" i="9"/>
  <c r="L109" i="9"/>
  <c r="I109" i="9"/>
  <c r="F109" i="9"/>
  <c r="O108" i="9"/>
  <c r="L108" i="9"/>
  <c r="I108" i="9"/>
  <c r="F108" i="9"/>
  <c r="O107" i="9"/>
  <c r="L107" i="9"/>
  <c r="I107" i="9"/>
  <c r="F107" i="9"/>
  <c r="O106" i="9"/>
  <c r="L106" i="9"/>
  <c r="I106" i="9"/>
  <c r="F106" i="9"/>
  <c r="O105" i="9"/>
  <c r="L105" i="9"/>
  <c r="I105" i="9"/>
  <c r="F105" i="9"/>
  <c r="O104" i="9"/>
  <c r="L104" i="9"/>
  <c r="I104" i="9"/>
  <c r="F104" i="9"/>
  <c r="N103" i="9"/>
  <c r="M103" i="9"/>
  <c r="K103" i="9"/>
  <c r="J103" i="9"/>
  <c r="H103" i="9"/>
  <c r="G103" i="9"/>
  <c r="E103" i="9"/>
  <c r="D103" i="9"/>
  <c r="O102" i="9"/>
  <c r="L102" i="9"/>
  <c r="I102" i="9"/>
  <c r="F102" i="9"/>
  <c r="O101" i="9"/>
  <c r="L101" i="9"/>
  <c r="I101" i="9"/>
  <c r="F101" i="9"/>
  <c r="O100" i="9"/>
  <c r="L100" i="9"/>
  <c r="I100" i="9"/>
  <c r="F100" i="9"/>
  <c r="O99" i="9"/>
  <c r="L99" i="9"/>
  <c r="I99" i="9"/>
  <c r="F99" i="9"/>
  <c r="O98" i="9"/>
  <c r="L98" i="9"/>
  <c r="I98" i="9"/>
  <c r="F98" i="9"/>
  <c r="C98" i="9"/>
  <c r="O97" i="9"/>
  <c r="L97" i="9"/>
  <c r="I97" i="9"/>
  <c r="F97" i="9"/>
  <c r="O96" i="9"/>
  <c r="L96" i="9"/>
  <c r="I96" i="9"/>
  <c r="I95" i="9" s="1"/>
  <c r="D96" i="9"/>
  <c r="F96" i="9" s="1"/>
  <c r="N95" i="9"/>
  <c r="M95" i="9"/>
  <c r="K95" i="9"/>
  <c r="J95" i="9"/>
  <c r="H95" i="9"/>
  <c r="G95" i="9"/>
  <c r="E95" i="9"/>
  <c r="D95" i="9"/>
  <c r="O94" i="9"/>
  <c r="L94" i="9"/>
  <c r="I94" i="9"/>
  <c r="F94" i="9"/>
  <c r="O93" i="9"/>
  <c r="L93" i="9"/>
  <c r="I93" i="9"/>
  <c r="F93" i="9"/>
  <c r="O92" i="9"/>
  <c r="L92" i="9"/>
  <c r="I92" i="9"/>
  <c r="F92" i="9"/>
  <c r="O91" i="9"/>
  <c r="L91" i="9"/>
  <c r="I91" i="9"/>
  <c r="F91" i="9"/>
  <c r="C91" i="9" s="1"/>
  <c r="O90" i="9"/>
  <c r="L90" i="9"/>
  <c r="L89" i="9" s="1"/>
  <c r="I90" i="9"/>
  <c r="F90" i="9"/>
  <c r="N89" i="9"/>
  <c r="M89" i="9"/>
  <c r="K89" i="9"/>
  <c r="J89" i="9"/>
  <c r="I89" i="9"/>
  <c r="H89" i="9"/>
  <c r="G89" i="9"/>
  <c r="E89" i="9"/>
  <c r="D89" i="9"/>
  <c r="O88" i="9"/>
  <c r="L88" i="9"/>
  <c r="I88" i="9"/>
  <c r="F88" i="9"/>
  <c r="O87" i="9"/>
  <c r="L87" i="9"/>
  <c r="I87" i="9"/>
  <c r="F87" i="9"/>
  <c r="O86" i="9"/>
  <c r="L86" i="9"/>
  <c r="I86" i="9"/>
  <c r="F86" i="9"/>
  <c r="O85" i="9"/>
  <c r="L85" i="9"/>
  <c r="I85" i="9"/>
  <c r="I84" i="9" s="1"/>
  <c r="F85" i="9"/>
  <c r="N84" i="9"/>
  <c r="M84" i="9"/>
  <c r="K84" i="9"/>
  <c r="J84" i="9"/>
  <c r="H84" i="9"/>
  <c r="G84" i="9"/>
  <c r="E84" i="9"/>
  <c r="D84" i="9"/>
  <c r="J83" i="9"/>
  <c r="O82" i="9"/>
  <c r="L82" i="9"/>
  <c r="I82" i="9"/>
  <c r="F82" i="9"/>
  <c r="O81" i="9"/>
  <c r="L81" i="9"/>
  <c r="L80" i="9" s="1"/>
  <c r="I81" i="9"/>
  <c r="I80" i="9" s="1"/>
  <c r="F81" i="9"/>
  <c r="N80" i="9"/>
  <c r="M80" i="9"/>
  <c r="K80" i="9"/>
  <c r="J80" i="9"/>
  <c r="H80" i="9"/>
  <c r="G80" i="9"/>
  <c r="E80" i="9"/>
  <c r="D80" i="9"/>
  <c r="O79" i="9"/>
  <c r="L79" i="9"/>
  <c r="I79" i="9"/>
  <c r="F79" i="9"/>
  <c r="O78" i="9"/>
  <c r="L78" i="9"/>
  <c r="L77" i="9" s="1"/>
  <c r="I78" i="9"/>
  <c r="F78" i="9"/>
  <c r="F77" i="9" s="1"/>
  <c r="N77" i="9"/>
  <c r="N76" i="9" s="1"/>
  <c r="M77" i="9"/>
  <c r="K77" i="9"/>
  <c r="K76" i="9" s="1"/>
  <c r="J77" i="9"/>
  <c r="J76" i="9" s="1"/>
  <c r="I77" i="9"/>
  <c r="I76" i="9" s="1"/>
  <c r="H77" i="9"/>
  <c r="G77" i="9"/>
  <c r="E77" i="9"/>
  <c r="E76" i="9" s="1"/>
  <c r="D77" i="9"/>
  <c r="G76" i="9"/>
  <c r="D76" i="9"/>
  <c r="O74" i="9"/>
  <c r="L74" i="9"/>
  <c r="I74" i="9"/>
  <c r="F74" i="9"/>
  <c r="O73" i="9"/>
  <c r="L73" i="9"/>
  <c r="I73" i="9"/>
  <c r="F73" i="9"/>
  <c r="O72" i="9"/>
  <c r="L72" i="9"/>
  <c r="I72" i="9"/>
  <c r="F72" i="9"/>
  <c r="O71" i="9"/>
  <c r="L71" i="9"/>
  <c r="I71" i="9"/>
  <c r="F71" i="9"/>
  <c r="O70" i="9"/>
  <c r="L70" i="9"/>
  <c r="L69" i="9" s="1"/>
  <c r="I70" i="9"/>
  <c r="I69" i="9" s="1"/>
  <c r="F70" i="9"/>
  <c r="N69" i="9"/>
  <c r="N67" i="9" s="1"/>
  <c r="M69" i="9"/>
  <c r="K69" i="9"/>
  <c r="K67" i="9" s="1"/>
  <c r="J69" i="9"/>
  <c r="J67" i="9" s="1"/>
  <c r="H69" i="9"/>
  <c r="H67" i="9" s="1"/>
  <c r="G69" i="9"/>
  <c r="G67" i="9" s="1"/>
  <c r="F69" i="9"/>
  <c r="E69" i="9"/>
  <c r="D69" i="9"/>
  <c r="O68" i="9"/>
  <c r="L68" i="9"/>
  <c r="I68" i="9"/>
  <c r="D68" i="9"/>
  <c r="D67" i="9" s="1"/>
  <c r="M67" i="9"/>
  <c r="E67" i="9"/>
  <c r="O66" i="9"/>
  <c r="L66" i="9"/>
  <c r="I66" i="9"/>
  <c r="D66" i="9"/>
  <c r="F66" i="9" s="1"/>
  <c r="O65" i="9"/>
  <c r="L65" i="9"/>
  <c r="I65" i="9"/>
  <c r="F65" i="9"/>
  <c r="O64" i="9"/>
  <c r="L64" i="9"/>
  <c r="I64" i="9"/>
  <c r="F64" i="9"/>
  <c r="O63" i="9"/>
  <c r="L63" i="9"/>
  <c r="I63" i="9"/>
  <c r="F63" i="9"/>
  <c r="O62" i="9"/>
  <c r="L62" i="9"/>
  <c r="I62" i="9"/>
  <c r="F62" i="9"/>
  <c r="O61" i="9"/>
  <c r="L61" i="9"/>
  <c r="I61" i="9"/>
  <c r="F61" i="9"/>
  <c r="O60" i="9"/>
  <c r="L60" i="9"/>
  <c r="I60" i="9"/>
  <c r="F60" i="9"/>
  <c r="O59" i="9"/>
  <c r="O58" i="9" s="1"/>
  <c r="L59" i="9"/>
  <c r="L58" i="9" s="1"/>
  <c r="I59" i="9"/>
  <c r="I58" i="9" s="1"/>
  <c r="F59" i="9"/>
  <c r="N58" i="9"/>
  <c r="M58" i="9"/>
  <c r="K58" i="9"/>
  <c r="J58" i="9"/>
  <c r="H58" i="9"/>
  <c r="G58" i="9"/>
  <c r="E58" i="9"/>
  <c r="D58" i="9"/>
  <c r="O57" i="9"/>
  <c r="L57" i="9"/>
  <c r="I57" i="9"/>
  <c r="F57" i="9"/>
  <c r="C57" i="9" s="1"/>
  <c r="O56" i="9"/>
  <c r="L56" i="9"/>
  <c r="L55" i="9" s="1"/>
  <c r="I56" i="9"/>
  <c r="I55" i="9" s="1"/>
  <c r="F56" i="9"/>
  <c r="C56" i="9" s="1"/>
  <c r="N55" i="9"/>
  <c r="N54" i="9" s="1"/>
  <c r="M55" i="9"/>
  <c r="M54" i="9" s="1"/>
  <c r="M53" i="9" s="1"/>
  <c r="K55" i="9"/>
  <c r="J55" i="9"/>
  <c r="J54" i="9" s="1"/>
  <c r="J53" i="9" s="1"/>
  <c r="H55" i="9"/>
  <c r="H54" i="9" s="1"/>
  <c r="H53" i="9" s="1"/>
  <c r="G55" i="9"/>
  <c r="E55" i="9"/>
  <c r="E54" i="9" s="1"/>
  <c r="E53" i="9" s="1"/>
  <c r="D55" i="9"/>
  <c r="K54" i="9"/>
  <c r="K53" i="9" s="1"/>
  <c r="G54" i="9"/>
  <c r="G53" i="9" s="1"/>
  <c r="O47" i="9"/>
  <c r="C47" i="9" s="1"/>
  <c r="O46" i="9"/>
  <c r="C46" i="9" s="1"/>
  <c r="N45" i="9"/>
  <c r="M45" i="9"/>
  <c r="L44" i="9"/>
  <c r="L43" i="9" s="1"/>
  <c r="I44" i="9"/>
  <c r="F44" i="9"/>
  <c r="C44" i="9" s="1"/>
  <c r="K43" i="9"/>
  <c r="J43" i="9"/>
  <c r="I43" i="9"/>
  <c r="H43" i="9"/>
  <c r="G43" i="9"/>
  <c r="E43" i="9"/>
  <c r="D43" i="9"/>
  <c r="F42" i="9"/>
  <c r="F41" i="9" s="1"/>
  <c r="C41" i="9" s="1"/>
  <c r="E41" i="9"/>
  <c r="D41" i="9"/>
  <c r="L40" i="9"/>
  <c r="C40" i="9" s="1"/>
  <c r="L39" i="9"/>
  <c r="C39" i="9" s="1"/>
  <c r="L38" i="9"/>
  <c r="C38" i="9" s="1"/>
  <c r="L37" i="9"/>
  <c r="C37" i="9" s="1"/>
  <c r="K36" i="9"/>
  <c r="J36" i="9"/>
  <c r="L35" i="9"/>
  <c r="C35" i="9" s="1"/>
  <c r="L34" i="9"/>
  <c r="C34" i="9" s="1"/>
  <c r="K33" i="9"/>
  <c r="J33" i="9"/>
  <c r="L32" i="9"/>
  <c r="C32" i="9" s="1"/>
  <c r="K31" i="9"/>
  <c r="J31" i="9"/>
  <c r="L30" i="9"/>
  <c r="C30" i="9" s="1"/>
  <c r="L29" i="9"/>
  <c r="C29" i="9" s="1"/>
  <c r="L28" i="9"/>
  <c r="C28" i="9" s="1"/>
  <c r="K27" i="9"/>
  <c r="J27" i="9"/>
  <c r="F25" i="9"/>
  <c r="C25" i="9" s="1"/>
  <c r="I24" i="9"/>
  <c r="O23" i="9"/>
  <c r="L23" i="9"/>
  <c r="I23" i="9"/>
  <c r="F23" i="9"/>
  <c r="O22" i="9"/>
  <c r="O21" i="9" s="1"/>
  <c r="L22" i="9"/>
  <c r="I22" i="9"/>
  <c r="F22" i="9"/>
  <c r="N21" i="9"/>
  <c r="N289" i="9" s="1"/>
  <c r="N288" i="9" s="1"/>
  <c r="M21" i="9"/>
  <c r="M289" i="9" s="1"/>
  <c r="M288" i="9" s="1"/>
  <c r="L21" i="9"/>
  <c r="K21" i="9"/>
  <c r="K289" i="9" s="1"/>
  <c r="K288" i="9" s="1"/>
  <c r="J21" i="9"/>
  <c r="J289" i="9" s="1"/>
  <c r="J288" i="9" s="1"/>
  <c r="H21" i="9"/>
  <c r="H289" i="9" s="1"/>
  <c r="H288" i="9" s="1"/>
  <c r="G21" i="9"/>
  <c r="G289" i="9" s="1"/>
  <c r="G288" i="9" s="1"/>
  <c r="F21" i="9"/>
  <c r="E21" i="9"/>
  <c r="E289" i="9" s="1"/>
  <c r="E288" i="9" s="1"/>
  <c r="D21" i="9"/>
  <c r="D289" i="9" s="1"/>
  <c r="C240" i="9" l="1"/>
  <c r="C102" i="9"/>
  <c r="C157" i="9"/>
  <c r="C110" i="9"/>
  <c r="C111" i="9"/>
  <c r="F127" i="9"/>
  <c r="C146" i="9"/>
  <c r="C161" i="9"/>
  <c r="C268" i="9"/>
  <c r="K187" i="9"/>
  <c r="C121" i="9"/>
  <c r="C150" i="9"/>
  <c r="C228" i="9"/>
  <c r="C237" i="9"/>
  <c r="E259" i="9"/>
  <c r="C262" i="9"/>
  <c r="E270" i="9"/>
  <c r="E269" i="9" s="1"/>
  <c r="C106" i="9"/>
  <c r="C177" i="9"/>
  <c r="C181" i="9"/>
  <c r="C224" i="9"/>
  <c r="C244" i="9"/>
  <c r="C42" i="9"/>
  <c r="C128" i="9"/>
  <c r="C138" i="9"/>
  <c r="L166" i="9"/>
  <c r="L165" i="9" s="1"/>
  <c r="J174" i="9"/>
  <c r="J173" i="9" s="1"/>
  <c r="C200" i="9"/>
  <c r="C212" i="9"/>
  <c r="C214" i="9"/>
  <c r="C215" i="9"/>
  <c r="O252" i="9"/>
  <c r="O251" i="9" s="1"/>
  <c r="E20" i="9"/>
  <c r="M20" i="9"/>
  <c r="O69" i="9"/>
  <c r="C72" i="9"/>
  <c r="C87" i="9"/>
  <c r="C88" i="9"/>
  <c r="C114" i="9"/>
  <c r="L122" i="9"/>
  <c r="M130" i="9"/>
  <c r="F187" i="9"/>
  <c r="C232" i="9"/>
  <c r="C253" i="9"/>
  <c r="C62" i="9"/>
  <c r="L95" i="9"/>
  <c r="C185" i="9"/>
  <c r="C186" i="9"/>
  <c r="G231" i="9"/>
  <c r="M231" i="9"/>
  <c r="M230" i="9" s="1"/>
  <c r="D259" i="9"/>
  <c r="O264" i="9"/>
  <c r="C280" i="9"/>
  <c r="J26" i="9"/>
  <c r="D54" i="9"/>
  <c r="C79" i="9"/>
  <c r="O95" i="9"/>
  <c r="L112" i="9"/>
  <c r="C125" i="9"/>
  <c r="C132" i="9"/>
  <c r="D131" i="9"/>
  <c r="L144" i="9"/>
  <c r="N187" i="9"/>
  <c r="C225" i="9"/>
  <c r="K204" i="9"/>
  <c r="D231" i="9"/>
  <c r="C248" i="9"/>
  <c r="H270" i="9"/>
  <c r="H269" i="9" s="1"/>
  <c r="N270" i="9"/>
  <c r="N269" i="9" s="1"/>
  <c r="G237" i="10"/>
  <c r="D53" i="9"/>
  <c r="O122" i="9"/>
  <c r="O160" i="9"/>
  <c r="C256" i="9"/>
  <c r="F289" i="9"/>
  <c r="C23" i="9"/>
  <c r="K26" i="9"/>
  <c r="K20" i="9" s="1"/>
  <c r="L36" i="9"/>
  <c r="C36" i="9" s="1"/>
  <c r="F55" i="9"/>
  <c r="C60" i="9"/>
  <c r="C61" i="9"/>
  <c r="C64" i="9"/>
  <c r="C65" i="9"/>
  <c r="C66" i="9"/>
  <c r="C70" i="9"/>
  <c r="C71" i="9"/>
  <c r="C74" i="9"/>
  <c r="C82" i="9"/>
  <c r="M83" i="9"/>
  <c r="C99" i="9"/>
  <c r="C100" i="9"/>
  <c r="C101" i="9"/>
  <c r="L103" i="9"/>
  <c r="F118" i="9"/>
  <c r="C118" i="9" s="1"/>
  <c r="C119" i="9"/>
  <c r="C120" i="9"/>
  <c r="C124" i="9"/>
  <c r="F135" i="9"/>
  <c r="C135" i="9" s="1"/>
  <c r="O136" i="9"/>
  <c r="L136" i="9"/>
  <c r="F154" i="9"/>
  <c r="C154" i="9" s="1"/>
  <c r="C156" i="9"/>
  <c r="C162" i="9"/>
  <c r="C164" i="9"/>
  <c r="C182" i="9"/>
  <c r="C183" i="9"/>
  <c r="I184" i="9"/>
  <c r="K195" i="9"/>
  <c r="O198" i="9"/>
  <c r="O196" i="9" s="1"/>
  <c r="N195" i="9"/>
  <c r="C209" i="9"/>
  <c r="C223" i="9"/>
  <c r="O216" i="9"/>
  <c r="H204" i="9"/>
  <c r="H195" i="9" s="1"/>
  <c r="C236" i="9"/>
  <c r="O246" i="9"/>
  <c r="I252" i="9"/>
  <c r="I251" i="9" s="1"/>
  <c r="C258" i="9"/>
  <c r="I260" i="9"/>
  <c r="I264" i="9"/>
  <c r="C275" i="9"/>
  <c r="C294" i="9"/>
  <c r="C295" i="9"/>
  <c r="D83" i="9"/>
  <c r="N20" i="9"/>
  <c r="I21" i="9"/>
  <c r="L27" i="9"/>
  <c r="C27" i="9" s="1"/>
  <c r="L33" i="9"/>
  <c r="C33" i="9" s="1"/>
  <c r="O45" i="9"/>
  <c r="C45" i="9" s="1"/>
  <c r="C63" i="9"/>
  <c r="I67" i="9"/>
  <c r="C73" i="9"/>
  <c r="H76" i="9"/>
  <c r="L76" i="9"/>
  <c r="C81" i="9"/>
  <c r="N83" i="9"/>
  <c r="L84" i="9"/>
  <c r="C90" i="9"/>
  <c r="C105" i="9"/>
  <c r="I122" i="9"/>
  <c r="C126" i="9"/>
  <c r="K83" i="9"/>
  <c r="K75" i="9" s="1"/>
  <c r="K52" i="9" s="1"/>
  <c r="C129" i="9"/>
  <c r="I141" i="9"/>
  <c r="C147" i="9"/>
  <c r="C149" i="9"/>
  <c r="N130" i="9"/>
  <c r="O151" i="9"/>
  <c r="C158" i="9"/>
  <c r="C159" i="9"/>
  <c r="I160" i="9"/>
  <c r="O166" i="9"/>
  <c r="O165" i="9" s="1"/>
  <c r="D174" i="9"/>
  <c r="D173" i="9" s="1"/>
  <c r="L175" i="9"/>
  <c r="I179" i="9"/>
  <c r="G187" i="9"/>
  <c r="I188" i="9"/>
  <c r="I187" i="9" s="1"/>
  <c r="C201" i="9"/>
  <c r="C203" i="9"/>
  <c r="J204" i="9"/>
  <c r="J195" i="9" s="1"/>
  <c r="C207" i="9"/>
  <c r="C213" i="9"/>
  <c r="G204" i="9"/>
  <c r="C226" i="9"/>
  <c r="D204" i="9"/>
  <c r="D195" i="9" s="1"/>
  <c r="C229" i="9"/>
  <c r="N231" i="9"/>
  <c r="N230" i="9" s="1"/>
  <c r="C245" i="9"/>
  <c r="C285" i="9"/>
  <c r="I290" i="9"/>
  <c r="C298" i="9"/>
  <c r="F43" i="9"/>
  <c r="C43" i="9" s="1"/>
  <c r="I238" i="9"/>
  <c r="D288" i="9"/>
  <c r="O55" i="9"/>
  <c r="O54" i="9" s="1"/>
  <c r="L67" i="9"/>
  <c r="M76" i="9"/>
  <c r="C86" i="9"/>
  <c r="H83" i="9"/>
  <c r="C92" i="9"/>
  <c r="C93" i="9"/>
  <c r="C94" i="9"/>
  <c r="F103" i="9"/>
  <c r="C107" i="9"/>
  <c r="C109" i="9"/>
  <c r="L116" i="9"/>
  <c r="C127" i="9"/>
  <c r="G83" i="9"/>
  <c r="G75" i="9" s="1"/>
  <c r="G52" i="9" s="1"/>
  <c r="C134" i="9"/>
  <c r="L141" i="9"/>
  <c r="C141" i="9" s="1"/>
  <c r="I144" i="9"/>
  <c r="J130" i="9"/>
  <c r="J75" i="9" s="1"/>
  <c r="C152" i="9"/>
  <c r="C153" i="9"/>
  <c r="L151" i="9"/>
  <c r="C168" i="9"/>
  <c r="L179" i="9"/>
  <c r="F184" i="9"/>
  <c r="H187" i="9"/>
  <c r="M195" i="9"/>
  <c r="M194" i="9" s="1"/>
  <c r="L198" i="9"/>
  <c r="C202" i="9"/>
  <c r="F205" i="9"/>
  <c r="C211" i="9"/>
  <c r="C221" i="9"/>
  <c r="H230" i="9"/>
  <c r="H194" i="9" s="1"/>
  <c r="J230" i="9"/>
  <c r="C243" i="9"/>
  <c r="C250" i="9"/>
  <c r="C257" i="9"/>
  <c r="O259" i="9"/>
  <c r="O289" i="9"/>
  <c r="I54" i="9"/>
  <c r="I53" i="9" s="1"/>
  <c r="J20" i="9"/>
  <c r="I289" i="9"/>
  <c r="C21" i="9"/>
  <c r="I20" i="9"/>
  <c r="L54" i="9"/>
  <c r="C69" i="9"/>
  <c r="N53" i="9"/>
  <c r="O67" i="9"/>
  <c r="M75" i="9"/>
  <c r="M52" i="9" s="1"/>
  <c r="C284" i="9"/>
  <c r="L31" i="9"/>
  <c r="C55" i="9"/>
  <c r="C59" i="9"/>
  <c r="F68" i="9"/>
  <c r="E83" i="9"/>
  <c r="E75" i="9" s="1"/>
  <c r="O84" i="9"/>
  <c r="O103" i="9"/>
  <c r="C113" i="9"/>
  <c r="F112" i="9"/>
  <c r="C112" i="9" s="1"/>
  <c r="H130" i="9"/>
  <c r="H75" i="9" s="1"/>
  <c r="C137" i="9"/>
  <c r="F136" i="9"/>
  <c r="C143" i="9"/>
  <c r="O144" i="9"/>
  <c r="O130" i="9" s="1"/>
  <c r="E174" i="9"/>
  <c r="E173" i="9" s="1"/>
  <c r="C176" i="9"/>
  <c r="F175" i="9"/>
  <c r="M286" i="9"/>
  <c r="L246" i="9"/>
  <c r="C249" i="9"/>
  <c r="E12" i="10"/>
  <c r="G24" i="10"/>
  <c r="G12" i="10" s="1"/>
  <c r="I174" i="9"/>
  <c r="I173" i="9" s="1"/>
  <c r="G174" i="10"/>
  <c r="G149" i="10" s="1"/>
  <c r="E149" i="10"/>
  <c r="G20" i="9"/>
  <c r="F84" i="9"/>
  <c r="C85" i="9"/>
  <c r="L83" i="9"/>
  <c r="O89" i="9"/>
  <c r="C104" i="9"/>
  <c r="C115" i="9"/>
  <c r="O116" i="9"/>
  <c r="C123" i="9"/>
  <c r="D130" i="9"/>
  <c r="D75" i="9" s="1"/>
  <c r="D52" i="9" s="1"/>
  <c r="C133" i="9"/>
  <c r="C139" i="9"/>
  <c r="C140" i="9"/>
  <c r="C145" i="9"/>
  <c r="F144" i="9"/>
  <c r="F151" i="9"/>
  <c r="I151" i="9"/>
  <c r="C167" i="9"/>
  <c r="C178" i="9"/>
  <c r="O179" i="9"/>
  <c r="O174" i="9" s="1"/>
  <c r="O173" i="9" s="1"/>
  <c r="C189" i="9"/>
  <c r="L188" i="9"/>
  <c r="C217" i="9"/>
  <c r="L216" i="9"/>
  <c r="C271" i="9"/>
  <c r="C274" i="9"/>
  <c r="I272" i="9"/>
  <c r="C22" i="9"/>
  <c r="H20" i="9"/>
  <c r="F58" i="9"/>
  <c r="C58" i="9" s="1"/>
  <c r="C78" i="9"/>
  <c r="O77" i="9"/>
  <c r="F80" i="9"/>
  <c r="O80" i="9"/>
  <c r="F89" i="9"/>
  <c r="C96" i="9"/>
  <c r="C97" i="9"/>
  <c r="F95" i="9"/>
  <c r="C95" i="9" s="1"/>
  <c r="I103" i="9"/>
  <c r="C108" i="9"/>
  <c r="C117" i="9"/>
  <c r="F116" i="9"/>
  <c r="F122" i="9"/>
  <c r="C148" i="9"/>
  <c r="C155" i="9"/>
  <c r="C163" i="9"/>
  <c r="F165" i="9"/>
  <c r="I165" i="9"/>
  <c r="C171" i="9"/>
  <c r="H173" i="9"/>
  <c r="C180" i="9"/>
  <c r="F179" i="9"/>
  <c r="C179" i="9" s="1"/>
  <c r="L204" i="9"/>
  <c r="C193" i="9"/>
  <c r="L192" i="9"/>
  <c r="I196" i="9"/>
  <c r="L235" i="9"/>
  <c r="C235" i="9" s="1"/>
  <c r="L238" i="9"/>
  <c r="C241" i="9"/>
  <c r="C247" i="9"/>
  <c r="F246" i="9"/>
  <c r="K259" i="9"/>
  <c r="K230" i="9" s="1"/>
  <c r="C263" i="9"/>
  <c r="F260" i="9"/>
  <c r="C265" i="9"/>
  <c r="L264" i="9"/>
  <c r="C273" i="9"/>
  <c r="L272" i="9"/>
  <c r="L270" i="9" s="1"/>
  <c r="L269" i="9" s="1"/>
  <c r="C277" i="9"/>
  <c r="C279" i="9"/>
  <c r="F276" i="9"/>
  <c r="F270" i="9" s="1"/>
  <c r="L283" i="9"/>
  <c r="F131" i="9"/>
  <c r="C190" i="9"/>
  <c r="C199" i="9"/>
  <c r="F198" i="9"/>
  <c r="C206" i="9"/>
  <c r="O205" i="9"/>
  <c r="O204" i="9" s="1"/>
  <c r="O195" i="9" s="1"/>
  <c r="C218" i="9"/>
  <c r="C219" i="9"/>
  <c r="F216" i="9"/>
  <c r="F204" i="9" s="1"/>
  <c r="D230" i="9"/>
  <c r="D194" i="9" s="1"/>
  <c r="C233" i="9"/>
  <c r="C234" i="9"/>
  <c r="E231" i="9"/>
  <c r="E230" i="9" s="1"/>
  <c r="C239" i="9"/>
  <c r="F238" i="9"/>
  <c r="G259" i="9"/>
  <c r="I259" i="9"/>
  <c r="O270" i="9"/>
  <c r="O269" i="9" s="1"/>
  <c r="C278" i="9"/>
  <c r="I276" i="9"/>
  <c r="I281" i="9"/>
  <c r="C281" i="9" s="1"/>
  <c r="C282" i="9"/>
  <c r="L290" i="9"/>
  <c r="C293" i="9"/>
  <c r="I288" i="9"/>
  <c r="G195" i="9"/>
  <c r="C197" i="9"/>
  <c r="L196" i="9"/>
  <c r="I205" i="9"/>
  <c r="C210" i="9"/>
  <c r="I216" i="9"/>
  <c r="C222" i="9"/>
  <c r="C227" i="9"/>
  <c r="G230" i="9"/>
  <c r="O231" i="9"/>
  <c r="O230" i="9" s="1"/>
  <c r="I231" i="9"/>
  <c r="C242" i="9"/>
  <c r="C254" i="9"/>
  <c r="C255" i="9"/>
  <c r="F252" i="9"/>
  <c r="C261" i="9"/>
  <c r="L260" i="9"/>
  <c r="C266" i="9"/>
  <c r="C267" i="9"/>
  <c r="F264" i="9"/>
  <c r="C291" i="9"/>
  <c r="F290" i="9"/>
  <c r="O290" i="9"/>
  <c r="C297" i="9"/>
  <c r="L130" i="9" l="1"/>
  <c r="O53" i="9"/>
  <c r="F231" i="9"/>
  <c r="C89" i="9"/>
  <c r="C144" i="9"/>
  <c r="L231" i="9"/>
  <c r="J286" i="9"/>
  <c r="N75" i="9"/>
  <c r="N286" i="9" s="1"/>
  <c r="L174" i="9"/>
  <c r="L173" i="9" s="1"/>
  <c r="N194" i="9"/>
  <c r="H52" i="9"/>
  <c r="H51" i="9" s="1"/>
  <c r="M51" i="9"/>
  <c r="M287" i="9" s="1"/>
  <c r="J194" i="9"/>
  <c r="I130" i="9"/>
  <c r="L195" i="9"/>
  <c r="L75" i="9"/>
  <c r="E52" i="9"/>
  <c r="L53" i="9"/>
  <c r="M50" i="9"/>
  <c r="O194" i="9"/>
  <c r="F54" i="9"/>
  <c r="C54" i="9" s="1"/>
  <c r="J52" i="9"/>
  <c r="J51" i="9" s="1"/>
  <c r="G286" i="9"/>
  <c r="C246" i="9"/>
  <c r="C166" i="9"/>
  <c r="C80" i="9"/>
  <c r="O20" i="9"/>
  <c r="C184" i="9"/>
  <c r="C165" i="9"/>
  <c r="O76" i="9"/>
  <c r="H286" i="9"/>
  <c r="C136" i="9"/>
  <c r="C122" i="9"/>
  <c r="I83" i="9"/>
  <c r="I75" i="9" s="1"/>
  <c r="I52" i="9" s="1"/>
  <c r="C160" i="9"/>
  <c r="K286" i="9"/>
  <c r="K194" i="9"/>
  <c r="K51" i="9" s="1"/>
  <c r="D51" i="9"/>
  <c r="H287" i="9"/>
  <c r="H50" i="9"/>
  <c r="C231" i="9"/>
  <c r="C290" i="9"/>
  <c r="L259" i="9"/>
  <c r="L230" i="9" s="1"/>
  <c r="C264" i="9"/>
  <c r="C216" i="9"/>
  <c r="D286" i="9"/>
  <c r="F259" i="9"/>
  <c r="C260" i="9"/>
  <c r="C192" i="9"/>
  <c r="L191" i="9"/>
  <c r="C191" i="9" s="1"/>
  <c r="C116" i="9"/>
  <c r="C103" i="9"/>
  <c r="C272" i="9"/>
  <c r="I270" i="9"/>
  <c r="I269" i="9" s="1"/>
  <c r="C84" i="9"/>
  <c r="F83" i="9"/>
  <c r="F76" i="9"/>
  <c r="C283" i="9"/>
  <c r="E194" i="9"/>
  <c r="E51" i="9" s="1"/>
  <c r="E286" i="9"/>
  <c r="L289" i="9"/>
  <c r="C188" i="9"/>
  <c r="F288" i="9"/>
  <c r="C68" i="9"/>
  <c r="F67" i="9"/>
  <c r="C67" i="9" s="1"/>
  <c r="L26" i="9"/>
  <c r="C31" i="9"/>
  <c r="I204" i="9"/>
  <c r="I195" i="9" s="1"/>
  <c r="F251" i="9"/>
  <c r="C251" i="9" s="1"/>
  <c r="C252" i="9"/>
  <c r="I230" i="9"/>
  <c r="C205" i="9"/>
  <c r="G194" i="9"/>
  <c r="G51" i="9" s="1"/>
  <c r="C238" i="9"/>
  <c r="F196" i="9"/>
  <c r="C198" i="9"/>
  <c r="C131" i="9"/>
  <c r="F130" i="9"/>
  <c r="C130" i="9" s="1"/>
  <c r="C276" i="9"/>
  <c r="C151" i="9"/>
  <c r="O83" i="9"/>
  <c r="O75" i="9" s="1"/>
  <c r="C204" i="9"/>
  <c r="F269" i="9"/>
  <c r="C175" i="9"/>
  <c r="F174" i="9"/>
  <c r="C77" i="9"/>
  <c r="O288" i="9"/>
  <c r="N52" i="9" l="1"/>
  <c r="N51" i="9" s="1"/>
  <c r="I194" i="9"/>
  <c r="J50" i="9"/>
  <c r="J287" i="9"/>
  <c r="L194" i="9"/>
  <c r="O286" i="9"/>
  <c r="O52" i="9"/>
  <c r="O51" i="9" s="1"/>
  <c r="E287" i="9"/>
  <c r="E50" i="9"/>
  <c r="I51" i="9"/>
  <c r="F195" i="9"/>
  <c r="C196" i="9"/>
  <c r="C289" i="9"/>
  <c r="L288" i="9"/>
  <c r="C288" i="9" s="1"/>
  <c r="N50" i="9"/>
  <c r="N287" i="9"/>
  <c r="K50" i="9"/>
  <c r="K287" i="9"/>
  <c r="F173" i="9"/>
  <c r="C173" i="9" s="1"/>
  <c r="C174" i="9"/>
  <c r="I286" i="9"/>
  <c r="F53" i="9"/>
  <c r="C269" i="9"/>
  <c r="C83" i="9"/>
  <c r="F230" i="9"/>
  <c r="C230" i="9" s="1"/>
  <c r="D24" i="9"/>
  <c r="D50" i="9"/>
  <c r="F75" i="9"/>
  <c r="C75" i="9" s="1"/>
  <c r="C76" i="9"/>
  <c r="C270" i="9"/>
  <c r="G287" i="9"/>
  <c r="G50" i="9"/>
  <c r="C26" i="9"/>
  <c r="L20" i="9"/>
  <c r="L187" i="9"/>
  <c r="L286" i="9" s="1"/>
  <c r="C259" i="9"/>
  <c r="F286" i="9" l="1"/>
  <c r="C286" i="9" s="1"/>
  <c r="C195" i="9"/>
  <c r="F194" i="9"/>
  <c r="C194" i="9" s="1"/>
  <c r="C53" i="9"/>
  <c r="F52" i="9"/>
  <c r="I287" i="9"/>
  <c r="I50" i="9"/>
  <c r="F24" i="9"/>
  <c r="D20" i="9"/>
  <c r="C187" i="9"/>
  <c r="L52" i="9"/>
  <c r="L51" i="9" s="1"/>
  <c r="O50" i="9"/>
  <c r="O287" i="9"/>
  <c r="D287" i="9"/>
  <c r="C52" i="9" l="1"/>
  <c r="F51" i="9"/>
  <c r="C24" i="9"/>
  <c r="F20" i="9"/>
  <c r="C20" i="9" s="1"/>
  <c r="L50" i="9"/>
  <c r="L287" i="9"/>
  <c r="F287" i="9" l="1"/>
  <c r="C287" i="9" s="1"/>
  <c r="F50" i="9"/>
  <c r="C50" i="9" s="1"/>
  <c r="C51" i="9"/>
  <c r="O298" i="8" l="1"/>
  <c r="L298" i="8"/>
  <c r="I298" i="8"/>
  <c r="F298" i="8"/>
  <c r="O297" i="8"/>
  <c r="L297" i="8"/>
  <c r="I297" i="8"/>
  <c r="F297" i="8"/>
  <c r="O296" i="8"/>
  <c r="L296" i="8"/>
  <c r="I296" i="8"/>
  <c r="F296" i="8"/>
  <c r="O295" i="8"/>
  <c r="L295" i="8"/>
  <c r="I295" i="8"/>
  <c r="F295" i="8"/>
  <c r="O294" i="8"/>
  <c r="L294" i="8"/>
  <c r="I294" i="8"/>
  <c r="F294" i="8"/>
  <c r="O293" i="8"/>
  <c r="L293" i="8"/>
  <c r="I293" i="8"/>
  <c r="F293" i="8"/>
  <c r="O292" i="8"/>
  <c r="L292" i="8"/>
  <c r="I292" i="8"/>
  <c r="F292" i="8"/>
  <c r="O291" i="8"/>
  <c r="L291" i="8"/>
  <c r="I291" i="8"/>
  <c r="I290" i="8" s="1"/>
  <c r="F291" i="8"/>
  <c r="N290" i="8"/>
  <c r="M290" i="8"/>
  <c r="K290" i="8"/>
  <c r="J290" i="8"/>
  <c r="H290" i="8"/>
  <c r="G290" i="8"/>
  <c r="E290" i="8"/>
  <c r="D290" i="8"/>
  <c r="O285" i="8"/>
  <c r="L285" i="8"/>
  <c r="I285" i="8"/>
  <c r="F285" i="8"/>
  <c r="O284" i="8"/>
  <c r="O283" i="8" s="1"/>
  <c r="L284" i="8"/>
  <c r="L283" i="8" s="1"/>
  <c r="I284" i="8"/>
  <c r="I283" i="8" s="1"/>
  <c r="F284" i="8"/>
  <c r="N283" i="8"/>
  <c r="M283" i="8"/>
  <c r="K283" i="8"/>
  <c r="J283" i="8"/>
  <c r="H283" i="8"/>
  <c r="G283" i="8"/>
  <c r="F283" i="8"/>
  <c r="E283" i="8"/>
  <c r="D283" i="8"/>
  <c r="O282" i="8"/>
  <c r="L282" i="8"/>
  <c r="L281" i="8" s="1"/>
  <c r="I282" i="8"/>
  <c r="I281" i="8" s="1"/>
  <c r="F282" i="8"/>
  <c r="F281" i="8" s="1"/>
  <c r="O281" i="8"/>
  <c r="N281" i="8"/>
  <c r="M281" i="8"/>
  <c r="K281" i="8"/>
  <c r="J281" i="8"/>
  <c r="H281" i="8"/>
  <c r="G281" i="8"/>
  <c r="E281" i="8"/>
  <c r="D281" i="8"/>
  <c r="O280" i="8"/>
  <c r="L280" i="8"/>
  <c r="I280" i="8"/>
  <c r="F280" i="8"/>
  <c r="O279" i="8"/>
  <c r="L279" i="8"/>
  <c r="I279" i="8"/>
  <c r="F279" i="8"/>
  <c r="O278" i="8"/>
  <c r="L278" i="8"/>
  <c r="I278" i="8"/>
  <c r="F278" i="8"/>
  <c r="O277" i="8"/>
  <c r="L277" i="8"/>
  <c r="I277" i="8"/>
  <c r="F277" i="8"/>
  <c r="O276" i="8"/>
  <c r="N276" i="8"/>
  <c r="M276" i="8"/>
  <c r="K276" i="8"/>
  <c r="J276" i="8"/>
  <c r="H276" i="8"/>
  <c r="G276" i="8"/>
  <c r="E276" i="8"/>
  <c r="D276" i="8"/>
  <c r="O275" i="8"/>
  <c r="L275" i="8"/>
  <c r="I275" i="8"/>
  <c r="F275" i="8"/>
  <c r="O274" i="8"/>
  <c r="L274" i="8"/>
  <c r="I274" i="8"/>
  <c r="F274" i="8"/>
  <c r="O273" i="8"/>
  <c r="L273" i="8"/>
  <c r="L272" i="8" s="1"/>
  <c r="I273" i="8"/>
  <c r="F273" i="8"/>
  <c r="O272" i="8"/>
  <c r="N272" i="8"/>
  <c r="M272" i="8"/>
  <c r="K272" i="8"/>
  <c r="J272" i="8"/>
  <c r="H272" i="8"/>
  <c r="G272" i="8"/>
  <c r="F272" i="8"/>
  <c r="E272" i="8"/>
  <c r="D272" i="8"/>
  <c r="D270" i="8" s="1"/>
  <c r="O271" i="8"/>
  <c r="L271" i="8"/>
  <c r="I271" i="8"/>
  <c r="F271" i="8"/>
  <c r="J270" i="8"/>
  <c r="J269" i="8" s="1"/>
  <c r="O268" i="8"/>
  <c r="L268" i="8"/>
  <c r="I268" i="8"/>
  <c r="F268" i="8"/>
  <c r="O267" i="8"/>
  <c r="L267" i="8"/>
  <c r="I267" i="8"/>
  <c r="F267" i="8"/>
  <c r="O266" i="8"/>
  <c r="L266" i="8"/>
  <c r="I266" i="8"/>
  <c r="F266" i="8"/>
  <c r="O265" i="8"/>
  <c r="O264" i="8" s="1"/>
  <c r="L265" i="8"/>
  <c r="I265" i="8"/>
  <c r="F265" i="8"/>
  <c r="N264" i="8"/>
  <c r="M264" i="8"/>
  <c r="K264" i="8"/>
  <c r="J264" i="8"/>
  <c r="J259" i="8" s="1"/>
  <c r="H264" i="8"/>
  <c r="G264" i="8"/>
  <c r="E264" i="8"/>
  <c r="D264" i="8"/>
  <c r="O263" i="8"/>
  <c r="L263" i="8"/>
  <c r="I263" i="8"/>
  <c r="F263" i="8"/>
  <c r="O262" i="8"/>
  <c r="L262" i="8"/>
  <c r="I262" i="8"/>
  <c r="F262" i="8"/>
  <c r="O261" i="8"/>
  <c r="L261" i="8"/>
  <c r="L260" i="8" s="1"/>
  <c r="I261" i="8"/>
  <c r="F261" i="8"/>
  <c r="O260" i="8"/>
  <c r="N260" i="8"/>
  <c r="M260" i="8"/>
  <c r="K260" i="8"/>
  <c r="J260" i="8"/>
  <c r="H260" i="8"/>
  <c r="G260" i="8"/>
  <c r="E260" i="8"/>
  <c r="D260" i="8"/>
  <c r="O258" i="8"/>
  <c r="L258" i="8"/>
  <c r="I258" i="8"/>
  <c r="F258" i="8"/>
  <c r="O257" i="8"/>
  <c r="L257" i="8"/>
  <c r="I257" i="8"/>
  <c r="F257" i="8"/>
  <c r="O256" i="8"/>
  <c r="L256" i="8"/>
  <c r="I256" i="8"/>
  <c r="F256" i="8"/>
  <c r="O255" i="8"/>
  <c r="L255" i="8"/>
  <c r="I255" i="8"/>
  <c r="F255" i="8"/>
  <c r="O254" i="8"/>
  <c r="L254" i="8"/>
  <c r="I254" i="8"/>
  <c r="F254" i="8"/>
  <c r="O253" i="8"/>
  <c r="L253" i="8"/>
  <c r="I253" i="8"/>
  <c r="F253" i="8"/>
  <c r="N252" i="8"/>
  <c r="M252" i="8"/>
  <c r="K252" i="8"/>
  <c r="K251" i="8" s="1"/>
  <c r="J252" i="8"/>
  <c r="J251" i="8" s="1"/>
  <c r="H252" i="8"/>
  <c r="G252" i="8"/>
  <c r="G251" i="8" s="1"/>
  <c r="E252" i="8"/>
  <c r="E251" i="8" s="1"/>
  <c r="D252" i="8"/>
  <c r="D251" i="8" s="1"/>
  <c r="N251" i="8"/>
  <c r="M251" i="8"/>
  <c r="H251" i="8"/>
  <c r="O250" i="8"/>
  <c r="L250" i="8"/>
  <c r="I250" i="8"/>
  <c r="F250" i="8"/>
  <c r="O249" i="8"/>
  <c r="L249" i="8"/>
  <c r="I249" i="8"/>
  <c r="F249" i="8"/>
  <c r="O248" i="8"/>
  <c r="L248" i="8"/>
  <c r="I248" i="8"/>
  <c r="F248" i="8"/>
  <c r="O247" i="8"/>
  <c r="L247" i="8"/>
  <c r="I247" i="8"/>
  <c r="I246" i="8" s="1"/>
  <c r="F247" i="8"/>
  <c r="N246" i="8"/>
  <c r="M246" i="8"/>
  <c r="K246" i="8"/>
  <c r="J246" i="8"/>
  <c r="H246" i="8"/>
  <c r="G246" i="8"/>
  <c r="E246" i="8"/>
  <c r="D246" i="8"/>
  <c r="O245" i="8"/>
  <c r="L245" i="8"/>
  <c r="I245" i="8"/>
  <c r="F245" i="8"/>
  <c r="O244" i="8"/>
  <c r="L244" i="8"/>
  <c r="I244" i="8"/>
  <c r="F244" i="8"/>
  <c r="O243" i="8"/>
  <c r="L243" i="8"/>
  <c r="I243" i="8"/>
  <c r="F243" i="8"/>
  <c r="O242" i="8"/>
  <c r="L242" i="8"/>
  <c r="I242" i="8"/>
  <c r="F242" i="8"/>
  <c r="O241" i="8"/>
  <c r="L241" i="8"/>
  <c r="I241" i="8"/>
  <c r="F241" i="8"/>
  <c r="O240" i="8"/>
  <c r="L240" i="8"/>
  <c r="I240" i="8"/>
  <c r="F240" i="8"/>
  <c r="O239" i="8"/>
  <c r="L239" i="8"/>
  <c r="I239" i="8"/>
  <c r="I238" i="8" s="1"/>
  <c r="F239" i="8"/>
  <c r="F238" i="8" s="1"/>
  <c r="N238" i="8"/>
  <c r="M238" i="8"/>
  <c r="K238" i="8"/>
  <c r="J238" i="8"/>
  <c r="H238" i="8"/>
  <c r="G238" i="8"/>
  <c r="E238" i="8"/>
  <c r="D238" i="8"/>
  <c r="O237" i="8"/>
  <c r="L237" i="8"/>
  <c r="I237" i="8"/>
  <c r="F237" i="8"/>
  <c r="O236" i="8"/>
  <c r="O235" i="8" s="1"/>
  <c r="L236" i="8"/>
  <c r="L235" i="8" s="1"/>
  <c r="I236" i="8"/>
  <c r="I235" i="8" s="1"/>
  <c r="F236" i="8"/>
  <c r="N235" i="8"/>
  <c r="M235" i="8"/>
  <c r="K235" i="8"/>
  <c r="J235" i="8"/>
  <c r="H235" i="8"/>
  <c r="G235" i="8"/>
  <c r="E235" i="8"/>
  <c r="D235" i="8"/>
  <c r="O234" i="8"/>
  <c r="L234" i="8"/>
  <c r="L233" i="8" s="1"/>
  <c r="I234" i="8"/>
  <c r="F234" i="8"/>
  <c r="F233" i="8" s="1"/>
  <c r="O233" i="8"/>
  <c r="N233" i="8"/>
  <c r="M233" i="8"/>
  <c r="K233" i="8"/>
  <c r="K231" i="8" s="1"/>
  <c r="J233" i="8"/>
  <c r="H233" i="8"/>
  <c r="G233" i="8"/>
  <c r="E233" i="8"/>
  <c r="D233" i="8"/>
  <c r="D231" i="8" s="1"/>
  <c r="O232" i="8"/>
  <c r="L232" i="8"/>
  <c r="I232" i="8"/>
  <c r="F232" i="8"/>
  <c r="O229" i="8"/>
  <c r="L229" i="8"/>
  <c r="I229" i="8"/>
  <c r="F229" i="8"/>
  <c r="O228" i="8"/>
  <c r="O227" i="8" s="1"/>
  <c r="L228" i="8"/>
  <c r="I228" i="8"/>
  <c r="I227" i="8" s="1"/>
  <c r="F228" i="8"/>
  <c r="N227" i="8"/>
  <c r="M227" i="8"/>
  <c r="L227" i="8"/>
  <c r="K227" i="8"/>
  <c r="J227" i="8"/>
  <c r="H227" i="8"/>
  <c r="G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O219" i="8"/>
  <c r="L219" i="8"/>
  <c r="I219" i="8"/>
  <c r="F219" i="8"/>
  <c r="O218" i="8"/>
  <c r="L218" i="8"/>
  <c r="I218" i="8"/>
  <c r="F218" i="8"/>
  <c r="O217" i="8"/>
  <c r="L217" i="8"/>
  <c r="I217" i="8"/>
  <c r="F217" i="8"/>
  <c r="N216" i="8"/>
  <c r="M216" i="8"/>
  <c r="K216" i="8"/>
  <c r="J216" i="8"/>
  <c r="H216" i="8"/>
  <c r="G216" i="8"/>
  <c r="E216" i="8"/>
  <c r="D216" i="8"/>
  <c r="O215" i="8"/>
  <c r="L215" i="8"/>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O208" i="8"/>
  <c r="L208" i="8"/>
  <c r="I208" i="8"/>
  <c r="F208" i="8"/>
  <c r="O207" i="8"/>
  <c r="L207" i="8"/>
  <c r="I207" i="8"/>
  <c r="F207" i="8"/>
  <c r="O206" i="8"/>
  <c r="L206" i="8"/>
  <c r="I206" i="8"/>
  <c r="F206" i="8"/>
  <c r="N205" i="8"/>
  <c r="M205" i="8"/>
  <c r="K205" i="8"/>
  <c r="J205" i="8"/>
  <c r="J204" i="8" s="1"/>
  <c r="H205" i="8"/>
  <c r="G205" i="8"/>
  <c r="F205" i="8"/>
  <c r="E205" i="8"/>
  <c r="E204" i="8" s="1"/>
  <c r="D205" i="8"/>
  <c r="D204" i="8" s="1"/>
  <c r="O203" i="8"/>
  <c r="L203" i="8"/>
  <c r="I203" i="8"/>
  <c r="F203" i="8"/>
  <c r="O202" i="8"/>
  <c r="L202" i="8"/>
  <c r="I202" i="8"/>
  <c r="F202" i="8"/>
  <c r="O201" i="8"/>
  <c r="L201" i="8"/>
  <c r="I201" i="8"/>
  <c r="F201" i="8"/>
  <c r="O200" i="8"/>
  <c r="L200" i="8"/>
  <c r="I200" i="8"/>
  <c r="F200" i="8"/>
  <c r="O199" i="8"/>
  <c r="L199" i="8"/>
  <c r="I199" i="8"/>
  <c r="I198" i="8" s="1"/>
  <c r="F199" i="8"/>
  <c r="N198" i="8"/>
  <c r="N196" i="8" s="1"/>
  <c r="M198" i="8"/>
  <c r="M196" i="8" s="1"/>
  <c r="K198" i="8"/>
  <c r="K196" i="8" s="1"/>
  <c r="J198" i="8"/>
  <c r="J196" i="8" s="1"/>
  <c r="J195" i="8" s="1"/>
  <c r="H198" i="8"/>
  <c r="G198" i="8"/>
  <c r="G196" i="8" s="1"/>
  <c r="E198" i="8"/>
  <c r="E196" i="8" s="1"/>
  <c r="D198" i="8"/>
  <c r="D196" i="8" s="1"/>
  <c r="O197" i="8"/>
  <c r="L197" i="8"/>
  <c r="I197" i="8"/>
  <c r="F197" i="8"/>
  <c r="H196" i="8"/>
  <c r="O193" i="8"/>
  <c r="L193" i="8"/>
  <c r="I193" i="8"/>
  <c r="I192" i="8" s="1"/>
  <c r="I191" i="8" s="1"/>
  <c r="F193" i="8"/>
  <c r="F192" i="8" s="1"/>
  <c r="F191" i="8" s="1"/>
  <c r="O192" i="8"/>
  <c r="O191" i="8" s="1"/>
  <c r="N192" i="8"/>
  <c r="N191" i="8" s="1"/>
  <c r="M192" i="8"/>
  <c r="M191" i="8" s="1"/>
  <c r="K192" i="8"/>
  <c r="K191" i="8" s="1"/>
  <c r="J192" i="8"/>
  <c r="J191" i="8" s="1"/>
  <c r="H192" i="8"/>
  <c r="H191" i="8" s="1"/>
  <c r="G192" i="8"/>
  <c r="G191" i="8" s="1"/>
  <c r="E192" i="8"/>
  <c r="E191" i="8" s="1"/>
  <c r="D192" i="8"/>
  <c r="D191" i="8" s="1"/>
  <c r="O190" i="8"/>
  <c r="L190" i="8"/>
  <c r="I190" i="8"/>
  <c r="F190" i="8"/>
  <c r="O189" i="8"/>
  <c r="O188" i="8" s="1"/>
  <c r="O187" i="8" s="1"/>
  <c r="L189" i="8"/>
  <c r="L188" i="8" s="1"/>
  <c r="I189" i="8"/>
  <c r="F189" i="8"/>
  <c r="F188" i="8" s="1"/>
  <c r="N188" i="8"/>
  <c r="M188" i="8"/>
  <c r="K188" i="8"/>
  <c r="J188" i="8"/>
  <c r="I188" i="8"/>
  <c r="H188" i="8"/>
  <c r="G188" i="8"/>
  <c r="E188" i="8"/>
  <c r="D188" i="8"/>
  <c r="O186" i="8"/>
  <c r="L186" i="8"/>
  <c r="I186" i="8"/>
  <c r="F186" i="8"/>
  <c r="O185" i="8"/>
  <c r="O184" i="8" s="1"/>
  <c r="L185" i="8"/>
  <c r="L184" i="8" s="1"/>
  <c r="I185" i="8"/>
  <c r="I184" i="8" s="1"/>
  <c r="F185" i="8"/>
  <c r="N184" i="8"/>
  <c r="M184" i="8"/>
  <c r="K184" i="8"/>
  <c r="J184" i="8"/>
  <c r="H184" i="8"/>
  <c r="G184" i="8"/>
  <c r="E184" i="8"/>
  <c r="D184" i="8"/>
  <c r="O183" i="8"/>
  <c r="L183" i="8"/>
  <c r="I183" i="8"/>
  <c r="F183" i="8"/>
  <c r="O182" i="8"/>
  <c r="L182" i="8"/>
  <c r="I182" i="8"/>
  <c r="F182" i="8"/>
  <c r="O181" i="8"/>
  <c r="L181" i="8"/>
  <c r="I181" i="8"/>
  <c r="F181" i="8"/>
  <c r="C181" i="8" s="1"/>
  <c r="O180" i="8"/>
  <c r="L180" i="8"/>
  <c r="I180" i="8"/>
  <c r="I179" i="8" s="1"/>
  <c r="F180" i="8"/>
  <c r="N179" i="8"/>
  <c r="M179" i="8"/>
  <c r="K179" i="8"/>
  <c r="J179" i="8"/>
  <c r="H179" i="8"/>
  <c r="G179" i="8"/>
  <c r="E179" i="8"/>
  <c r="D179" i="8"/>
  <c r="O178" i="8"/>
  <c r="L178" i="8"/>
  <c r="I178" i="8"/>
  <c r="F178" i="8"/>
  <c r="O177" i="8"/>
  <c r="L177" i="8"/>
  <c r="I177" i="8"/>
  <c r="F177" i="8"/>
  <c r="O176" i="8"/>
  <c r="O175" i="8" s="1"/>
  <c r="L176" i="8"/>
  <c r="I176" i="8"/>
  <c r="I175" i="8" s="1"/>
  <c r="F176" i="8"/>
  <c r="N175" i="8"/>
  <c r="M175" i="8"/>
  <c r="K175" i="8"/>
  <c r="K174" i="8" s="1"/>
  <c r="J175" i="8"/>
  <c r="H175" i="8"/>
  <c r="H174" i="8" s="1"/>
  <c r="G175" i="8"/>
  <c r="G174" i="8" s="1"/>
  <c r="G173" i="8" s="1"/>
  <c r="E175" i="8"/>
  <c r="D175" i="8"/>
  <c r="N174" i="8"/>
  <c r="N173" i="8" s="1"/>
  <c r="O172" i="8"/>
  <c r="L172" i="8"/>
  <c r="I172" i="8"/>
  <c r="F172" i="8"/>
  <c r="O171" i="8"/>
  <c r="L171" i="8"/>
  <c r="I171" i="8"/>
  <c r="F171" i="8"/>
  <c r="O170" i="8"/>
  <c r="L170" i="8"/>
  <c r="I170" i="8"/>
  <c r="F170" i="8"/>
  <c r="O169" i="8"/>
  <c r="L169" i="8"/>
  <c r="I169" i="8"/>
  <c r="F169" i="8"/>
  <c r="O168" i="8"/>
  <c r="L168" i="8"/>
  <c r="I168" i="8"/>
  <c r="F168" i="8"/>
  <c r="O167" i="8"/>
  <c r="L167" i="8"/>
  <c r="L166" i="8" s="1"/>
  <c r="L165" i="8" s="1"/>
  <c r="I167" i="8"/>
  <c r="F167" i="8"/>
  <c r="F166" i="8" s="1"/>
  <c r="F165" i="8" s="1"/>
  <c r="N166" i="8"/>
  <c r="N165" i="8" s="1"/>
  <c r="M166" i="8"/>
  <c r="M165" i="8" s="1"/>
  <c r="K166" i="8"/>
  <c r="J166" i="8"/>
  <c r="J165" i="8" s="1"/>
  <c r="H166" i="8"/>
  <c r="H165" i="8" s="1"/>
  <c r="G166" i="8"/>
  <c r="G165" i="8" s="1"/>
  <c r="E166" i="8"/>
  <c r="E165" i="8" s="1"/>
  <c r="D166" i="8"/>
  <c r="D165" i="8" s="1"/>
  <c r="K165" i="8"/>
  <c r="O164" i="8"/>
  <c r="L164" i="8"/>
  <c r="I164" i="8"/>
  <c r="F164" i="8"/>
  <c r="O163" i="8"/>
  <c r="L163" i="8"/>
  <c r="I163" i="8"/>
  <c r="F163" i="8"/>
  <c r="O162" i="8"/>
  <c r="L162" i="8"/>
  <c r="I162" i="8"/>
  <c r="F162" i="8"/>
  <c r="O161" i="8"/>
  <c r="O160" i="8" s="1"/>
  <c r="L161" i="8"/>
  <c r="L160" i="8" s="1"/>
  <c r="I161" i="8"/>
  <c r="I160" i="8" s="1"/>
  <c r="F161" i="8"/>
  <c r="F160" i="8" s="1"/>
  <c r="N160" i="8"/>
  <c r="M160" i="8"/>
  <c r="K160" i="8"/>
  <c r="J160" i="8"/>
  <c r="H160" i="8"/>
  <c r="G160" i="8"/>
  <c r="E160" i="8"/>
  <c r="D160" i="8"/>
  <c r="O159" i="8"/>
  <c r="L159" i="8"/>
  <c r="I159" i="8"/>
  <c r="F159" i="8"/>
  <c r="O158" i="8"/>
  <c r="L158" i="8"/>
  <c r="I158" i="8"/>
  <c r="F158" i="8"/>
  <c r="O157" i="8"/>
  <c r="L157" i="8"/>
  <c r="I157" i="8"/>
  <c r="F157" i="8"/>
  <c r="O156" i="8"/>
  <c r="L156" i="8"/>
  <c r="I156" i="8"/>
  <c r="F156" i="8"/>
  <c r="O155" i="8"/>
  <c r="L155" i="8"/>
  <c r="I155" i="8"/>
  <c r="F155" i="8"/>
  <c r="O154" i="8"/>
  <c r="L154" i="8"/>
  <c r="I154" i="8"/>
  <c r="F154" i="8"/>
  <c r="O153" i="8"/>
  <c r="L153" i="8"/>
  <c r="I153" i="8"/>
  <c r="F153" i="8"/>
  <c r="O152" i="8"/>
  <c r="L152" i="8"/>
  <c r="I152" i="8"/>
  <c r="F152" i="8"/>
  <c r="N151" i="8"/>
  <c r="M151" i="8"/>
  <c r="K151" i="8"/>
  <c r="J151" i="8"/>
  <c r="I151" i="8"/>
  <c r="H151" i="8"/>
  <c r="G151" i="8"/>
  <c r="E151" i="8"/>
  <c r="D151" i="8"/>
  <c r="O150" i="8"/>
  <c r="L150" i="8"/>
  <c r="I150" i="8"/>
  <c r="F150" i="8"/>
  <c r="O149" i="8"/>
  <c r="L149" i="8"/>
  <c r="I149" i="8"/>
  <c r="F149" i="8"/>
  <c r="C149" i="8" s="1"/>
  <c r="O148" i="8"/>
  <c r="L148" i="8"/>
  <c r="I148" i="8"/>
  <c r="F148" i="8"/>
  <c r="O147" i="8"/>
  <c r="L147" i="8"/>
  <c r="I147" i="8"/>
  <c r="F147" i="8"/>
  <c r="O146" i="8"/>
  <c r="L146" i="8"/>
  <c r="I146" i="8"/>
  <c r="F146" i="8"/>
  <c r="O145" i="8"/>
  <c r="O144" i="8" s="1"/>
  <c r="L145" i="8"/>
  <c r="L144" i="8" s="1"/>
  <c r="I145" i="8"/>
  <c r="F145" i="8"/>
  <c r="N144" i="8"/>
  <c r="M144" i="8"/>
  <c r="K144" i="8"/>
  <c r="J144" i="8"/>
  <c r="H144" i="8"/>
  <c r="G144" i="8"/>
  <c r="E144" i="8"/>
  <c r="D144" i="8"/>
  <c r="O143" i="8"/>
  <c r="L143" i="8"/>
  <c r="I143" i="8"/>
  <c r="F143" i="8"/>
  <c r="O142" i="8"/>
  <c r="L142" i="8"/>
  <c r="I142" i="8"/>
  <c r="I141" i="8" s="1"/>
  <c r="F142" i="8"/>
  <c r="F141" i="8" s="1"/>
  <c r="O141" i="8"/>
  <c r="N141" i="8"/>
  <c r="M141" i="8"/>
  <c r="K141" i="8"/>
  <c r="J141" i="8"/>
  <c r="H141" i="8"/>
  <c r="G141" i="8"/>
  <c r="E141" i="8"/>
  <c r="D141" i="8"/>
  <c r="O140" i="8"/>
  <c r="L140" i="8"/>
  <c r="I140" i="8"/>
  <c r="F140" i="8"/>
  <c r="O139" i="8"/>
  <c r="L139" i="8"/>
  <c r="I139" i="8"/>
  <c r="F139" i="8"/>
  <c r="O138" i="8"/>
  <c r="L138" i="8"/>
  <c r="I138" i="8"/>
  <c r="F138" i="8"/>
  <c r="O137" i="8"/>
  <c r="O136" i="8" s="1"/>
  <c r="L137" i="8"/>
  <c r="L136" i="8" s="1"/>
  <c r="I137" i="8"/>
  <c r="I136" i="8" s="1"/>
  <c r="F137" i="8"/>
  <c r="F136" i="8" s="1"/>
  <c r="N136" i="8"/>
  <c r="M136" i="8"/>
  <c r="K136" i="8"/>
  <c r="J136" i="8"/>
  <c r="H136" i="8"/>
  <c r="G136" i="8"/>
  <c r="E136" i="8"/>
  <c r="D136" i="8"/>
  <c r="O135" i="8"/>
  <c r="L135" i="8"/>
  <c r="I135" i="8"/>
  <c r="F135" i="8"/>
  <c r="O134" i="8"/>
  <c r="L134" i="8"/>
  <c r="I134" i="8"/>
  <c r="F134" i="8"/>
  <c r="O133" i="8"/>
  <c r="L133" i="8"/>
  <c r="I133" i="8"/>
  <c r="F133" i="8"/>
  <c r="O132" i="8"/>
  <c r="L132" i="8"/>
  <c r="L131" i="8" s="1"/>
  <c r="I132" i="8"/>
  <c r="F132" i="8"/>
  <c r="N131" i="8"/>
  <c r="M131" i="8"/>
  <c r="K131" i="8"/>
  <c r="J131" i="8"/>
  <c r="H131" i="8"/>
  <c r="G131" i="8"/>
  <c r="E131" i="8"/>
  <c r="D131" i="8"/>
  <c r="O129" i="8"/>
  <c r="O128" i="8" s="1"/>
  <c r="L129" i="8"/>
  <c r="I129" i="8"/>
  <c r="I128" i="8" s="1"/>
  <c r="F129" i="8"/>
  <c r="F128" i="8" s="1"/>
  <c r="N128" i="8"/>
  <c r="M128" i="8"/>
  <c r="K128" i="8"/>
  <c r="J128" i="8"/>
  <c r="H128" i="8"/>
  <c r="G128" i="8"/>
  <c r="E128" i="8"/>
  <c r="D128" i="8"/>
  <c r="O127" i="8"/>
  <c r="L127" i="8"/>
  <c r="I127" i="8"/>
  <c r="F127" i="8"/>
  <c r="O126" i="8"/>
  <c r="L126" i="8"/>
  <c r="I126" i="8"/>
  <c r="F126" i="8"/>
  <c r="O125" i="8"/>
  <c r="L125" i="8"/>
  <c r="I125" i="8"/>
  <c r="F125" i="8"/>
  <c r="O124" i="8"/>
  <c r="L124" i="8"/>
  <c r="I124" i="8"/>
  <c r="F124" i="8"/>
  <c r="O123" i="8"/>
  <c r="L123" i="8"/>
  <c r="I123" i="8"/>
  <c r="I122" i="8" s="1"/>
  <c r="F123" i="8"/>
  <c r="N122" i="8"/>
  <c r="M122" i="8"/>
  <c r="K122" i="8"/>
  <c r="J122" i="8"/>
  <c r="H122" i="8"/>
  <c r="G122" i="8"/>
  <c r="E122" i="8"/>
  <c r="D122" i="8"/>
  <c r="O121" i="8"/>
  <c r="L121" i="8"/>
  <c r="I121" i="8"/>
  <c r="F121" i="8"/>
  <c r="O120" i="8"/>
  <c r="L120" i="8"/>
  <c r="I120" i="8"/>
  <c r="F120" i="8"/>
  <c r="O119" i="8"/>
  <c r="L119" i="8"/>
  <c r="I119" i="8"/>
  <c r="F119" i="8"/>
  <c r="O118" i="8"/>
  <c r="L118" i="8"/>
  <c r="I118" i="8"/>
  <c r="F118" i="8"/>
  <c r="O117" i="8"/>
  <c r="L117" i="8"/>
  <c r="L116" i="8" s="1"/>
  <c r="I117" i="8"/>
  <c r="I116" i="8" s="1"/>
  <c r="F117" i="8"/>
  <c r="N116" i="8"/>
  <c r="M116" i="8"/>
  <c r="K116" i="8"/>
  <c r="J116" i="8"/>
  <c r="H116" i="8"/>
  <c r="G116" i="8"/>
  <c r="E116" i="8"/>
  <c r="D116" i="8"/>
  <c r="O115" i="8"/>
  <c r="L115" i="8"/>
  <c r="I115" i="8"/>
  <c r="F115" i="8"/>
  <c r="O114" i="8"/>
  <c r="L114" i="8"/>
  <c r="I114" i="8"/>
  <c r="F114" i="8"/>
  <c r="O113" i="8"/>
  <c r="O112" i="8" s="1"/>
  <c r="L113" i="8"/>
  <c r="L112" i="8" s="1"/>
  <c r="I113" i="8"/>
  <c r="F113" i="8"/>
  <c r="F112" i="8" s="1"/>
  <c r="N112" i="8"/>
  <c r="M112" i="8"/>
  <c r="K112" i="8"/>
  <c r="J112" i="8"/>
  <c r="I112" i="8"/>
  <c r="H112" i="8"/>
  <c r="G112" i="8"/>
  <c r="E112" i="8"/>
  <c r="D112" i="8"/>
  <c r="O111" i="8"/>
  <c r="L111" i="8"/>
  <c r="I111" i="8"/>
  <c r="F111" i="8"/>
  <c r="O110" i="8"/>
  <c r="L110" i="8"/>
  <c r="I110" i="8"/>
  <c r="F110" i="8"/>
  <c r="O109" i="8"/>
  <c r="L109" i="8"/>
  <c r="I109" i="8"/>
  <c r="F109" i="8"/>
  <c r="O108" i="8"/>
  <c r="L108" i="8"/>
  <c r="I108" i="8"/>
  <c r="F108" i="8"/>
  <c r="O107" i="8"/>
  <c r="L107" i="8"/>
  <c r="I107" i="8"/>
  <c r="F107" i="8"/>
  <c r="O106" i="8"/>
  <c r="L106" i="8"/>
  <c r="I106" i="8"/>
  <c r="F106" i="8"/>
  <c r="O105" i="8"/>
  <c r="L105" i="8"/>
  <c r="I105" i="8"/>
  <c r="F105" i="8"/>
  <c r="O104" i="8"/>
  <c r="L104" i="8"/>
  <c r="I104" i="8"/>
  <c r="I103" i="8" s="1"/>
  <c r="F104" i="8"/>
  <c r="N103" i="8"/>
  <c r="M103" i="8"/>
  <c r="K103" i="8"/>
  <c r="J103" i="8"/>
  <c r="H103" i="8"/>
  <c r="G103" i="8"/>
  <c r="E103" i="8"/>
  <c r="D103" i="8"/>
  <c r="O102" i="8"/>
  <c r="L102" i="8"/>
  <c r="I102" i="8"/>
  <c r="F102" i="8"/>
  <c r="O101" i="8"/>
  <c r="L101" i="8"/>
  <c r="I101" i="8"/>
  <c r="F101" i="8"/>
  <c r="O100" i="8"/>
  <c r="L100" i="8"/>
  <c r="I100" i="8"/>
  <c r="F100" i="8"/>
  <c r="O99" i="8"/>
  <c r="L99" i="8"/>
  <c r="I99" i="8"/>
  <c r="F99" i="8"/>
  <c r="O98" i="8"/>
  <c r="L98" i="8"/>
  <c r="I98" i="8"/>
  <c r="F98" i="8"/>
  <c r="O97" i="8"/>
  <c r="L97" i="8"/>
  <c r="I97" i="8"/>
  <c r="F97" i="8"/>
  <c r="O96" i="8"/>
  <c r="L96" i="8"/>
  <c r="I96" i="8"/>
  <c r="F96" i="8"/>
  <c r="N95" i="8"/>
  <c r="M95" i="8"/>
  <c r="K95" i="8"/>
  <c r="J95" i="8"/>
  <c r="H95" i="8"/>
  <c r="G95" i="8"/>
  <c r="E95" i="8"/>
  <c r="D95" i="8"/>
  <c r="O94" i="8"/>
  <c r="L94" i="8"/>
  <c r="I94" i="8"/>
  <c r="F94" i="8"/>
  <c r="O93" i="8"/>
  <c r="L93" i="8"/>
  <c r="I93" i="8"/>
  <c r="F93" i="8"/>
  <c r="O92" i="8"/>
  <c r="L92" i="8"/>
  <c r="I92" i="8"/>
  <c r="F92" i="8"/>
  <c r="O91" i="8"/>
  <c r="L91" i="8"/>
  <c r="I91" i="8"/>
  <c r="F91" i="8"/>
  <c r="O90" i="8"/>
  <c r="L90" i="8"/>
  <c r="L89" i="8" s="1"/>
  <c r="I90" i="8"/>
  <c r="F90" i="8"/>
  <c r="N89" i="8"/>
  <c r="M89" i="8"/>
  <c r="K89" i="8"/>
  <c r="J89" i="8"/>
  <c r="H89" i="8"/>
  <c r="G89" i="8"/>
  <c r="E89" i="8"/>
  <c r="D89" i="8"/>
  <c r="O88" i="8"/>
  <c r="L88" i="8"/>
  <c r="I88" i="8"/>
  <c r="F88" i="8"/>
  <c r="O87" i="8"/>
  <c r="L87" i="8"/>
  <c r="I87" i="8"/>
  <c r="F87" i="8"/>
  <c r="O86" i="8"/>
  <c r="L86" i="8"/>
  <c r="I86" i="8"/>
  <c r="F86" i="8"/>
  <c r="O85" i="8"/>
  <c r="O84" i="8" s="1"/>
  <c r="L85" i="8"/>
  <c r="I85" i="8"/>
  <c r="I84" i="8" s="1"/>
  <c r="F85" i="8"/>
  <c r="F84" i="8" s="1"/>
  <c r="N84" i="8"/>
  <c r="M84" i="8"/>
  <c r="K84" i="8"/>
  <c r="J84" i="8"/>
  <c r="H84" i="8"/>
  <c r="G84" i="8"/>
  <c r="E84" i="8"/>
  <c r="D84" i="8"/>
  <c r="O82" i="8"/>
  <c r="L82" i="8"/>
  <c r="I82" i="8"/>
  <c r="F82" i="8"/>
  <c r="O81" i="8"/>
  <c r="O80" i="8" s="1"/>
  <c r="L81" i="8"/>
  <c r="L80" i="8" s="1"/>
  <c r="I81" i="8"/>
  <c r="F81" i="8"/>
  <c r="F80" i="8" s="1"/>
  <c r="N80" i="8"/>
  <c r="M80" i="8"/>
  <c r="K80" i="8"/>
  <c r="J80" i="8"/>
  <c r="H80" i="8"/>
  <c r="G80" i="8"/>
  <c r="E80" i="8"/>
  <c r="D80" i="8"/>
  <c r="O79" i="8"/>
  <c r="L79" i="8"/>
  <c r="I79" i="8"/>
  <c r="F79" i="8"/>
  <c r="O78" i="8"/>
  <c r="O77" i="8" s="1"/>
  <c r="L78" i="8"/>
  <c r="L77" i="8" s="1"/>
  <c r="L76" i="8" s="1"/>
  <c r="I78" i="8"/>
  <c r="I77" i="8" s="1"/>
  <c r="F78" i="8"/>
  <c r="N77" i="8"/>
  <c r="M77" i="8"/>
  <c r="K77" i="8"/>
  <c r="J77" i="8"/>
  <c r="H77" i="8"/>
  <c r="H76" i="8" s="1"/>
  <c r="G77" i="8"/>
  <c r="E77" i="8"/>
  <c r="D77" i="8"/>
  <c r="M76" i="8"/>
  <c r="O74" i="8"/>
  <c r="L74" i="8"/>
  <c r="I74" i="8"/>
  <c r="F74" i="8"/>
  <c r="O73" i="8"/>
  <c r="L73" i="8"/>
  <c r="I73" i="8"/>
  <c r="F73" i="8"/>
  <c r="O72" i="8"/>
  <c r="L72" i="8"/>
  <c r="I72" i="8"/>
  <c r="F72" i="8"/>
  <c r="O71" i="8"/>
  <c r="L71" i="8"/>
  <c r="I71" i="8"/>
  <c r="F71" i="8"/>
  <c r="O70" i="8"/>
  <c r="L70" i="8"/>
  <c r="L69" i="8" s="1"/>
  <c r="I70" i="8"/>
  <c r="I69" i="8" s="1"/>
  <c r="F70" i="8"/>
  <c r="O69" i="8"/>
  <c r="N69" i="8"/>
  <c r="N67" i="8" s="1"/>
  <c r="M69" i="8"/>
  <c r="M67" i="8" s="1"/>
  <c r="K69" i="8"/>
  <c r="K67" i="8" s="1"/>
  <c r="J69" i="8"/>
  <c r="J67" i="8" s="1"/>
  <c r="H69" i="8"/>
  <c r="H67" i="8" s="1"/>
  <c r="G69" i="8"/>
  <c r="G67" i="8" s="1"/>
  <c r="E69" i="8"/>
  <c r="E67" i="8" s="1"/>
  <c r="D69" i="8"/>
  <c r="D67" i="8" s="1"/>
  <c r="O68" i="8"/>
  <c r="L68" i="8"/>
  <c r="I68" i="8"/>
  <c r="F68" i="8"/>
  <c r="O66" i="8"/>
  <c r="L66" i="8"/>
  <c r="I66" i="8"/>
  <c r="F66" i="8"/>
  <c r="O65" i="8"/>
  <c r="L65" i="8"/>
  <c r="I65" i="8"/>
  <c r="F65" i="8"/>
  <c r="O64" i="8"/>
  <c r="L64" i="8"/>
  <c r="I64" i="8"/>
  <c r="F64" i="8"/>
  <c r="O63" i="8"/>
  <c r="L63" i="8"/>
  <c r="I63" i="8"/>
  <c r="F63" i="8"/>
  <c r="O62" i="8"/>
  <c r="L62" i="8"/>
  <c r="I62" i="8"/>
  <c r="F62" i="8"/>
  <c r="O61" i="8"/>
  <c r="L61" i="8"/>
  <c r="I61" i="8"/>
  <c r="F61" i="8"/>
  <c r="O60" i="8"/>
  <c r="L60" i="8"/>
  <c r="I60" i="8"/>
  <c r="F60" i="8"/>
  <c r="O59" i="8"/>
  <c r="L59" i="8"/>
  <c r="L58" i="8" s="1"/>
  <c r="I59" i="8"/>
  <c r="F59" i="8"/>
  <c r="N58" i="8"/>
  <c r="M58" i="8"/>
  <c r="K58" i="8"/>
  <c r="J58" i="8"/>
  <c r="H58" i="8"/>
  <c r="G58" i="8"/>
  <c r="E58" i="8"/>
  <c r="D58" i="8"/>
  <c r="O57" i="8"/>
  <c r="L57" i="8"/>
  <c r="I57" i="8"/>
  <c r="F57" i="8"/>
  <c r="O56" i="8"/>
  <c r="O55" i="8" s="1"/>
  <c r="L56" i="8"/>
  <c r="L55" i="8" s="1"/>
  <c r="L54" i="8" s="1"/>
  <c r="I56" i="8"/>
  <c r="I55" i="8" s="1"/>
  <c r="F56" i="8"/>
  <c r="N55" i="8"/>
  <c r="N54" i="8" s="1"/>
  <c r="N53" i="8" s="1"/>
  <c r="M55" i="8"/>
  <c r="M54" i="8" s="1"/>
  <c r="K55" i="8"/>
  <c r="J55" i="8"/>
  <c r="H55" i="8"/>
  <c r="G55" i="8"/>
  <c r="E55" i="8"/>
  <c r="D55" i="8"/>
  <c r="K54" i="8"/>
  <c r="O47" i="8"/>
  <c r="C47" i="8" s="1"/>
  <c r="O46" i="8"/>
  <c r="C46" i="8" s="1"/>
  <c r="N45" i="8"/>
  <c r="M45" i="8"/>
  <c r="L44" i="8"/>
  <c r="L43" i="8" s="1"/>
  <c r="I44" i="8"/>
  <c r="I43" i="8" s="1"/>
  <c r="F44" i="8"/>
  <c r="K43" i="8"/>
  <c r="J43" i="8"/>
  <c r="H43" i="8"/>
  <c r="G43" i="8"/>
  <c r="F43" i="8"/>
  <c r="E43" i="8"/>
  <c r="D43" i="8"/>
  <c r="F42" i="8"/>
  <c r="C42" i="8" s="1"/>
  <c r="F41" i="8"/>
  <c r="C41" i="8" s="1"/>
  <c r="E41" i="8"/>
  <c r="D41" i="8"/>
  <c r="L40" i="8"/>
  <c r="C40" i="8" s="1"/>
  <c r="L39" i="8"/>
  <c r="C39" i="8" s="1"/>
  <c r="L38" i="8"/>
  <c r="C38" i="8" s="1"/>
  <c r="L37" i="8"/>
  <c r="C37" i="8" s="1"/>
  <c r="K36" i="8"/>
  <c r="J36" i="8"/>
  <c r="L35" i="8"/>
  <c r="C35" i="8" s="1"/>
  <c r="L34" i="8"/>
  <c r="C34" i="8" s="1"/>
  <c r="K33" i="8"/>
  <c r="J33" i="8"/>
  <c r="L32" i="8"/>
  <c r="C32" i="8" s="1"/>
  <c r="K31" i="8"/>
  <c r="J31" i="8"/>
  <c r="L30" i="8"/>
  <c r="C30" i="8" s="1"/>
  <c r="L29" i="8"/>
  <c r="C29" i="8" s="1"/>
  <c r="L28" i="8"/>
  <c r="C28" i="8" s="1"/>
  <c r="K27" i="8"/>
  <c r="K26" i="8" s="1"/>
  <c r="J27" i="8"/>
  <c r="F25" i="8"/>
  <c r="C25" i="8" s="1"/>
  <c r="I24" i="8"/>
  <c r="F24" i="8"/>
  <c r="O23" i="8"/>
  <c r="L23" i="8"/>
  <c r="I23" i="8"/>
  <c r="F23" i="8"/>
  <c r="O22" i="8"/>
  <c r="L22" i="8"/>
  <c r="L21" i="8" s="1"/>
  <c r="I22" i="8"/>
  <c r="I21" i="8" s="1"/>
  <c r="I289" i="8" s="1"/>
  <c r="F22" i="8"/>
  <c r="N21" i="8"/>
  <c r="N289" i="8" s="1"/>
  <c r="N288" i="8" s="1"/>
  <c r="M21" i="8"/>
  <c r="M289" i="8" s="1"/>
  <c r="M288" i="8" s="1"/>
  <c r="K21" i="8"/>
  <c r="K289" i="8" s="1"/>
  <c r="K288" i="8" s="1"/>
  <c r="J21" i="8"/>
  <c r="J289" i="8" s="1"/>
  <c r="H21" i="8"/>
  <c r="H289" i="8" s="1"/>
  <c r="H288" i="8" s="1"/>
  <c r="G21" i="8"/>
  <c r="E21" i="8"/>
  <c r="E289" i="8" s="1"/>
  <c r="E288" i="8" s="1"/>
  <c r="D21" i="8"/>
  <c r="D289" i="8" s="1"/>
  <c r="N20" i="8"/>
  <c r="G20" i="8"/>
  <c r="C244" i="8" l="1"/>
  <c r="C100" i="8"/>
  <c r="D187" i="8"/>
  <c r="E270" i="8"/>
  <c r="C138" i="8"/>
  <c r="C292" i="8"/>
  <c r="C169" i="8"/>
  <c r="N259" i="8"/>
  <c r="C23" i="8"/>
  <c r="C110" i="8"/>
  <c r="K130" i="8"/>
  <c r="N130" i="8"/>
  <c r="C61" i="8"/>
  <c r="I67" i="8"/>
  <c r="F95" i="8"/>
  <c r="C98" i="8"/>
  <c r="C99" i="8"/>
  <c r="H130" i="8"/>
  <c r="C153" i="8"/>
  <c r="I196" i="8"/>
  <c r="C232" i="8"/>
  <c r="H231" i="8"/>
  <c r="C248" i="8"/>
  <c r="C256" i="8"/>
  <c r="H259" i="8"/>
  <c r="M259" i="8"/>
  <c r="H270" i="8"/>
  <c r="H269" i="8" s="1"/>
  <c r="N270" i="8"/>
  <c r="N269" i="8" s="1"/>
  <c r="M270" i="8"/>
  <c r="M269" i="8" s="1"/>
  <c r="C278" i="8"/>
  <c r="D195" i="8"/>
  <c r="E76" i="8"/>
  <c r="C106" i="8"/>
  <c r="K173" i="8"/>
  <c r="I174" i="8"/>
  <c r="J174" i="8"/>
  <c r="J173" i="8" s="1"/>
  <c r="C180" i="8"/>
  <c r="G231" i="8"/>
  <c r="D288" i="8"/>
  <c r="J288" i="8"/>
  <c r="C113" i="8"/>
  <c r="C158" i="8"/>
  <c r="G130" i="8"/>
  <c r="M174" i="8"/>
  <c r="M173" i="8" s="1"/>
  <c r="J187" i="8"/>
  <c r="G187" i="8"/>
  <c r="C212" i="8"/>
  <c r="G204" i="8"/>
  <c r="G195" i="8" s="1"/>
  <c r="M204" i="8"/>
  <c r="M195" i="8" s="1"/>
  <c r="C217" i="8"/>
  <c r="C229" i="8"/>
  <c r="O252" i="8"/>
  <c r="O251" i="8" s="1"/>
  <c r="E259" i="8"/>
  <c r="K259" i="8"/>
  <c r="C261" i="8"/>
  <c r="C263" i="8"/>
  <c r="D259" i="8"/>
  <c r="K270" i="8"/>
  <c r="C112" i="8"/>
  <c r="I173" i="8"/>
  <c r="G289" i="8"/>
  <c r="G288" i="8" s="1"/>
  <c r="O67" i="8"/>
  <c r="L67" i="8"/>
  <c r="L84" i="8"/>
  <c r="C96" i="8"/>
  <c r="C104" i="8"/>
  <c r="C105" i="8"/>
  <c r="C126" i="8"/>
  <c r="C152" i="8"/>
  <c r="E187" i="8"/>
  <c r="C208" i="8"/>
  <c r="C211" i="8"/>
  <c r="H204" i="8"/>
  <c r="H195" i="8" s="1"/>
  <c r="O216" i="8"/>
  <c r="F246" i="8"/>
  <c r="O246" i="8"/>
  <c r="G259" i="8"/>
  <c r="C268" i="8"/>
  <c r="C281" i="8"/>
  <c r="L53" i="8"/>
  <c r="I187" i="8"/>
  <c r="O21" i="8"/>
  <c r="D20" i="8"/>
  <c r="E54" i="8"/>
  <c r="E53" i="8" s="1"/>
  <c r="C56" i="8"/>
  <c r="J54" i="8"/>
  <c r="C60" i="8"/>
  <c r="C65" i="8"/>
  <c r="C118" i="8"/>
  <c r="C120" i="8"/>
  <c r="E130" i="8"/>
  <c r="C146" i="8"/>
  <c r="O198" i="8"/>
  <c r="O196" i="8" s="1"/>
  <c r="K204" i="8"/>
  <c r="C206" i="8"/>
  <c r="C220" i="8"/>
  <c r="C224" i="8"/>
  <c r="C225" i="8"/>
  <c r="M231" i="8"/>
  <c r="M230" i="8" s="1"/>
  <c r="C253" i="8"/>
  <c r="C255" i="8"/>
  <c r="E269" i="8"/>
  <c r="K269" i="8"/>
  <c r="C296" i="8"/>
  <c r="H230" i="8"/>
  <c r="C24" i="8"/>
  <c r="K20" i="8"/>
  <c r="G54" i="8"/>
  <c r="G53" i="8" s="1"/>
  <c r="C73" i="8"/>
  <c r="G76" i="8"/>
  <c r="K76" i="8"/>
  <c r="M130" i="8"/>
  <c r="C161" i="8"/>
  <c r="M187" i="8"/>
  <c r="H187" i="8"/>
  <c r="K187" i="8"/>
  <c r="F187" i="8"/>
  <c r="C200" i="8"/>
  <c r="C203" i="8"/>
  <c r="C222" i="8"/>
  <c r="C237" i="8"/>
  <c r="C280" i="8"/>
  <c r="F290" i="8"/>
  <c r="O290" i="8"/>
  <c r="O122" i="8"/>
  <c r="J26" i="8"/>
  <c r="H54" i="8"/>
  <c r="H53" i="8" s="1"/>
  <c r="E83" i="8"/>
  <c r="E75" i="8" s="1"/>
  <c r="C84" i="8"/>
  <c r="C86" i="8"/>
  <c r="N83" i="8"/>
  <c r="O89" i="8"/>
  <c r="C124" i="8"/>
  <c r="C125" i="8"/>
  <c r="C134" i="8"/>
  <c r="C145" i="8"/>
  <c r="N187" i="8"/>
  <c r="C236" i="8"/>
  <c r="F235" i="8"/>
  <c r="C235" i="8" s="1"/>
  <c r="K230" i="8"/>
  <c r="C22" i="8"/>
  <c r="H20" i="8"/>
  <c r="D54" i="8"/>
  <c r="D53" i="8" s="1"/>
  <c r="M53" i="8"/>
  <c r="C62" i="8"/>
  <c r="J130" i="8"/>
  <c r="H173" i="8"/>
  <c r="C190" i="8"/>
  <c r="C228" i="8"/>
  <c r="F227" i="8"/>
  <c r="C227" i="8" s="1"/>
  <c r="D230" i="8"/>
  <c r="C59" i="8"/>
  <c r="F58" i="8"/>
  <c r="L27" i="8"/>
  <c r="C27" i="8" s="1"/>
  <c r="C43" i="8"/>
  <c r="C57" i="8"/>
  <c r="O58" i="8"/>
  <c r="O54" i="8" s="1"/>
  <c r="C74" i="8"/>
  <c r="C78" i="8"/>
  <c r="C79" i="8"/>
  <c r="C81" i="8"/>
  <c r="C93" i="8"/>
  <c r="C94" i="8"/>
  <c r="C97" i="8"/>
  <c r="C101" i="8"/>
  <c r="L103" i="8"/>
  <c r="C109" i="8"/>
  <c r="C137" i="8"/>
  <c r="C157" i="8"/>
  <c r="C177" i="8"/>
  <c r="F184" i="8"/>
  <c r="C184" i="8" s="1"/>
  <c r="C185" i="8"/>
  <c r="C240" i="8"/>
  <c r="D269" i="8"/>
  <c r="C284" i="8"/>
  <c r="C66" i="8"/>
  <c r="K53" i="8"/>
  <c r="C71" i="8"/>
  <c r="C72" i="8"/>
  <c r="C82" i="8"/>
  <c r="D83" i="8"/>
  <c r="M83" i="8"/>
  <c r="C88" i="8"/>
  <c r="I89" i="8"/>
  <c r="I95" i="8"/>
  <c r="C119" i="8"/>
  <c r="O116" i="8"/>
  <c r="L122" i="8"/>
  <c r="F131" i="8"/>
  <c r="C133" i="8"/>
  <c r="C139" i="8"/>
  <c r="C140" i="8"/>
  <c r="F144" i="8"/>
  <c r="C147" i="8"/>
  <c r="C148" i="8"/>
  <c r="C159" i="8"/>
  <c r="C167" i="8"/>
  <c r="C168" i="8"/>
  <c r="O166" i="8"/>
  <c r="O165" i="8" s="1"/>
  <c r="E174" i="8"/>
  <c r="E173" i="8" s="1"/>
  <c r="C176" i="8"/>
  <c r="C186" i="8"/>
  <c r="C197" i="8"/>
  <c r="N204" i="8"/>
  <c r="N195" i="8" s="1"/>
  <c r="N194" i="8" s="1"/>
  <c r="L205" i="8"/>
  <c r="C214" i="8"/>
  <c r="C219" i="8"/>
  <c r="J231" i="8"/>
  <c r="J230" i="8" s="1"/>
  <c r="J194" i="8" s="1"/>
  <c r="N231" i="8"/>
  <c r="N230" i="8" s="1"/>
  <c r="C241" i="8"/>
  <c r="C243" i="8"/>
  <c r="L246" i="8"/>
  <c r="C246" i="8" s="1"/>
  <c r="C250" i="8"/>
  <c r="L252" i="8"/>
  <c r="L251" i="8" s="1"/>
  <c r="C258" i="8"/>
  <c r="C266" i="8"/>
  <c r="C273" i="8"/>
  <c r="C275" i="8"/>
  <c r="C297" i="8"/>
  <c r="I131" i="8"/>
  <c r="I144" i="8"/>
  <c r="O151" i="8"/>
  <c r="L151" i="8"/>
  <c r="C162" i="8"/>
  <c r="I166" i="8"/>
  <c r="I165" i="8" s="1"/>
  <c r="C171" i="8"/>
  <c r="C172" i="8"/>
  <c r="O179" i="8"/>
  <c r="O174" i="8" s="1"/>
  <c r="O173" i="8" s="1"/>
  <c r="L179" i="8"/>
  <c r="E195" i="8"/>
  <c r="C207" i="8"/>
  <c r="O205" i="8"/>
  <c r="C213" i="8"/>
  <c r="C218" i="8"/>
  <c r="C223" i="8"/>
  <c r="L238" i="8"/>
  <c r="C242" i="8"/>
  <c r="C245" i="8"/>
  <c r="O259" i="8"/>
  <c r="L264" i="8"/>
  <c r="L259" i="8" s="1"/>
  <c r="G270" i="8"/>
  <c r="G269" i="8" s="1"/>
  <c r="C274" i="8"/>
  <c r="C279" i="8"/>
  <c r="C282" i="8"/>
  <c r="C285" i="8"/>
  <c r="C293" i="8"/>
  <c r="C298" i="8"/>
  <c r="I58" i="8"/>
  <c r="I54" i="8" s="1"/>
  <c r="I53" i="8" s="1"/>
  <c r="C63" i="8"/>
  <c r="C64" i="8"/>
  <c r="C68" i="8"/>
  <c r="D76" i="8"/>
  <c r="J76" i="8"/>
  <c r="N76" i="8"/>
  <c r="H83" i="8"/>
  <c r="J83" i="8"/>
  <c r="F89" i="8"/>
  <c r="C89" i="8" s="1"/>
  <c r="C92" i="8"/>
  <c r="L95" i="8"/>
  <c r="C108" i="8"/>
  <c r="C111" i="8"/>
  <c r="C114" i="8"/>
  <c r="C117" i="8"/>
  <c r="C121" i="8"/>
  <c r="C129" i="8"/>
  <c r="D130" i="8"/>
  <c r="C150" i="8"/>
  <c r="C155" i="8"/>
  <c r="C156" i="8"/>
  <c r="C160" i="8"/>
  <c r="C163" i="8"/>
  <c r="C164" i="8"/>
  <c r="C170" i="8"/>
  <c r="D174" i="8"/>
  <c r="D173" i="8" s="1"/>
  <c r="L175" i="8"/>
  <c r="L174" i="8" s="1"/>
  <c r="L173" i="8" s="1"/>
  <c r="C183" i="8"/>
  <c r="C188" i="8"/>
  <c r="L198" i="8"/>
  <c r="L196" i="8" s="1"/>
  <c r="C202" i="8"/>
  <c r="C210" i="8"/>
  <c r="C215" i="8"/>
  <c r="C221" i="8"/>
  <c r="C226" i="8"/>
  <c r="C234" i="8"/>
  <c r="E231" i="8"/>
  <c r="O238" i="8"/>
  <c r="C249" i="8"/>
  <c r="G230" i="8"/>
  <c r="C254" i="8"/>
  <c r="C257" i="8"/>
  <c r="C262" i="8"/>
  <c r="C265" i="8"/>
  <c r="C267" i="8"/>
  <c r="O270" i="8"/>
  <c r="O269" i="8" s="1"/>
  <c r="C277" i="8"/>
  <c r="C294" i="8"/>
  <c r="C295" i="8"/>
  <c r="J53" i="8"/>
  <c r="J20" i="8"/>
  <c r="O289" i="8"/>
  <c r="O288" i="8" s="1"/>
  <c r="O76" i="8"/>
  <c r="L289" i="8"/>
  <c r="O45" i="8"/>
  <c r="O20" i="8" s="1"/>
  <c r="C44" i="8"/>
  <c r="F55" i="8"/>
  <c r="I80" i="8"/>
  <c r="C80" i="8" s="1"/>
  <c r="O95" i="8"/>
  <c r="C95" i="8" s="1"/>
  <c r="F103" i="8"/>
  <c r="C107" i="8"/>
  <c r="F122" i="8"/>
  <c r="C122" i="8" s="1"/>
  <c r="C127" i="8"/>
  <c r="L128" i="8"/>
  <c r="C128" i="8" s="1"/>
  <c r="C135" i="8"/>
  <c r="C142" i="8"/>
  <c r="L141" i="8"/>
  <c r="C141" i="8" s="1"/>
  <c r="F21" i="8"/>
  <c r="L33" i="8"/>
  <c r="C33" i="8" s="1"/>
  <c r="L36" i="8"/>
  <c r="C36" i="8" s="1"/>
  <c r="C70" i="8"/>
  <c r="C87" i="8"/>
  <c r="E20" i="8"/>
  <c r="I20" i="8"/>
  <c r="M20" i="8"/>
  <c r="L31" i="8"/>
  <c r="F77" i="8"/>
  <c r="G83" i="8"/>
  <c r="G75" i="8" s="1"/>
  <c r="K83" i="8"/>
  <c r="K75" i="8" s="1"/>
  <c r="C90" i="8"/>
  <c r="C102" i="8"/>
  <c r="O103" i="8"/>
  <c r="C115" i="8"/>
  <c r="C123" i="8"/>
  <c r="O131" i="8"/>
  <c r="O130" i="8" s="1"/>
  <c r="F69" i="8"/>
  <c r="C69" i="8" s="1"/>
  <c r="C85" i="8"/>
  <c r="C91" i="8"/>
  <c r="F116" i="8"/>
  <c r="C132" i="8"/>
  <c r="C143" i="8"/>
  <c r="C136" i="8"/>
  <c r="F151" i="8"/>
  <c r="C151" i="8" s="1"/>
  <c r="C154" i="8"/>
  <c r="F175" i="8"/>
  <c r="C178" i="8"/>
  <c r="F179" i="8"/>
  <c r="C182" i="8"/>
  <c r="F198" i="8"/>
  <c r="C198" i="8" s="1"/>
  <c r="C199" i="8"/>
  <c r="C193" i="8"/>
  <c r="L192" i="8"/>
  <c r="K195" i="8"/>
  <c r="K194" i="8" s="1"/>
  <c r="C201" i="8"/>
  <c r="L231" i="8"/>
  <c r="C189" i="8"/>
  <c r="I205" i="8"/>
  <c r="F216" i="8"/>
  <c r="I233" i="8"/>
  <c r="I231" i="8" s="1"/>
  <c r="C239" i="8"/>
  <c r="C247" i="8"/>
  <c r="F252" i="8"/>
  <c r="F260" i="8"/>
  <c r="F264" i="8"/>
  <c r="C271" i="8"/>
  <c r="F276" i="8"/>
  <c r="F270" i="8" s="1"/>
  <c r="C283" i="8"/>
  <c r="L290" i="8"/>
  <c r="C291" i="8"/>
  <c r="C209" i="8"/>
  <c r="L216" i="8"/>
  <c r="L204" i="8" s="1"/>
  <c r="L276" i="8"/>
  <c r="L270" i="8" s="1"/>
  <c r="L269" i="8" s="1"/>
  <c r="I216" i="8"/>
  <c r="I252" i="8"/>
  <c r="I251" i="8" s="1"/>
  <c r="I260" i="8"/>
  <c r="I264" i="8"/>
  <c r="I272" i="8"/>
  <c r="I276" i="8"/>
  <c r="I288" i="8"/>
  <c r="L83" i="8" l="1"/>
  <c r="M194" i="8"/>
  <c r="L230" i="8"/>
  <c r="C290" i="8"/>
  <c r="F231" i="8"/>
  <c r="C166" i="8"/>
  <c r="E230" i="8"/>
  <c r="E194" i="8" s="1"/>
  <c r="H75" i="8"/>
  <c r="H286" i="8" s="1"/>
  <c r="I130" i="8"/>
  <c r="C144" i="8"/>
  <c r="O53" i="8"/>
  <c r="H194" i="8"/>
  <c r="C165" i="8"/>
  <c r="F204" i="8"/>
  <c r="K52" i="8"/>
  <c r="K51" i="8" s="1"/>
  <c r="O231" i="8"/>
  <c r="O230" i="8" s="1"/>
  <c r="O204" i="8"/>
  <c r="O195" i="8" s="1"/>
  <c r="M75" i="8"/>
  <c r="M286" i="8" s="1"/>
  <c r="D194" i="8"/>
  <c r="C58" i="8"/>
  <c r="I204" i="8"/>
  <c r="I195" i="8" s="1"/>
  <c r="O83" i="8"/>
  <c r="O75" i="8" s="1"/>
  <c r="E286" i="8"/>
  <c r="I83" i="8"/>
  <c r="G194" i="8"/>
  <c r="E52" i="8"/>
  <c r="C233" i="8"/>
  <c r="C179" i="8"/>
  <c r="C238" i="8"/>
  <c r="J75" i="8"/>
  <c r="J286" i="8" s="1"/>
  <c r="D75" i="8"/>
  <c r="D286" i="8" s="1"/>
  <c r="C131" i="8"/>
  <c r="C116" i="8"/>
  <c r="N75" i="8"/>
  <c r="N52" i="8" s="1"/>
  <c r="N51" i="8" s="1"/>
  <c r="G52" i="8"/>
  <c r="G286" i="8"/>
  <c r="F269" i="8"/>
  <c r="F196" i="8"/>
  <c r="C205" i="8"/>
  <c r="F289" i="8"/>
  <c r="C21" i="8"/>
  <c r="F20" i="8"/>
  <c r="I259" i="8"/>
  <c r="I230" i="8" s="1"/>
  <c r="C264" i="8"/>
  <c r="L288" i="8"/>
  <c r="C231" i="8"/>
  <c r="F259" i="8"/>
  <c r="C260" i="8"/>
  <c r="F54" i="8"/>
  <c r="C55" i="8"/>
  <c r="F83" i="8"/>
  <c r="C272" i="8"/>
  <c r="I270" i="8"/>
  <c r="I269" i="8" s="1"/>
  <c r="C276" i="8"/>
  <c r="F251" i="8"/>
  <c r="C251" i="8" s="1"/>
  <c r="C252" i="8"/>
  <c r="C216" i="8"/>
  <c r="N286" i="8"/>
  <c r="L195" i="8"/>
  <c r="L194" i="8" s="1"/>
  <c r="L130" i="8"/>
  <c r="L75" i="8" s="1"/>
  <c r="F76" i="8"/>
  <c r="C77" i="8"/>
  <c r="F67" i="8"/>
  <c r="C67" i="8" s="1"/>
  <c r="C103" i="8"/>
  <c r="F130" i="8"/>
  <c r="K286" i="8"/>
  <c r="C45" i="8"/>
  <c r="I76" i="8"/>
  <c r="L191" i="8"/>
  <c r="C192" i="8"/>
  <c r="F174" i="8"/>
  <c r="C175" i="8"/>
  <c r="C31" i="8"/>
  <c r="L26" i="8"/>
  <c r="D52" i="8" l="1"/>
  <c r="D51" i="8" s="1"/>
  <c r="O286" i="8"/>
  <c r="C204" i="8"/>
  <c r="O194" i="8"/>
  <c r="M52" i="8"/>
  <c r="M51" i="8" s="1"/>
  <c r="C130" i="8"/>
  <c r="H52" i="8"/>
  <c r="H51" i="8" s="1"/>
  <c r="H50" i="8" s="1"/>
  <c r="I75" i="8"/>
  <c r="I52" i="8" s="1"/>
  <c r="J52" i="8"/>
  <c r="J51" i="8" s="1"/>
  <c r="J287" i="8" s="1"/>
  <c r="E51" i="8"/>
  <c r="E50" i="8" s="1"/>
  <c r="K50" i="8"/>
  <c r="K287" i="8"/>
  <c r="G51" i="8"/>
  <c r="E287" i="8"/>
  <c r="C83" i="8"/>
  <c r="I194" i="8"/>
  <c r="I51" i="8" s="1"/>
  <c r="N50" i="8"/>
  <c r="N287" i="8"/>
  <c r="J50" i="8"/>
  <c r="M50" i="8"/>
  <c r="M287" i="8"/>
  <c r="D50" i="8"/>
  <c r="D287" i="8"/>
  <c r="L187" i="8"/>
  <c r="C187" i="8" s="1"/>
  <c r="C191" i="8"/>
  <c r="O52" i="8"/>
  <c r="O51" i="8" s="1"/>
  <c r="C259" i="8"/>
  <c r="C289" i="8"/>
  <c r="F288" i="8"/>
  <c r="C288" i="8" s="1"/>
  <c r="G287" i="8"/>
  <c r="G50" i="8"/>
  <c r="F173" i="8"/>
  <c r="C173" i="8" s="1"/>
  <c r="C174" i="8"/>
  <c r="C76" i="8"/>
  <c r="F75" i="8"/>
  <c r="C75" i="8" s="1"/>
  <c r="I286" i="8"/>
  <c r="C269" i="8"/>
  <c r="C26" i="8"/>
  <c r="L20" i="8"/>
  <c r="F53" i="8"/>
  <c r="C54" i="8"/>
  <c r="F230" i="8"/>
  <c r="C230" i="8" s="1"/>
  <c r="C20" i="8"/>
  <c r="F195" i="8"/>
  <c r="C196" i="8"/>
  <c r="C270" i="8"/>
  <c r="H287" i="8" l="1"/>
  <c r="L286" i="8"/>
  <c r="L52" i="8"/>
  <c r="L51" i="8" s="1"/>
  <c r="I287" i="8"/>
  <c r="I50" i="8"/>
  <c r="F194" i="8"/>
  <c r="C194" i="8" s="1"/>
  <c r="C195" i="8"/>
  <c r="F52" i="8"/>
  <c r="C53" i="8"/>
  <c r="O50" i="8"/>
  <c r="O287" i="8"/>
  <c r="F286" i="8"/>
  <c r="L50" i="8" l="1"/>
  <c r="L287" i="8"/>
  <c r="C286" i="8"/>
  <c r="C52" i="8"/>
  <c r="F51" i="8"/>
  <c r="F287" i="8" l="1"/>
  <c r="C287" i="8" s="1"/>
  <c r="C51" i="8"/>
  <c r="F50" i="8"/>
  <c r="C50" i="8" s="1"/>
</calcChain>
</file>

<file path=xl/comments1.xml><?xml version="1.0" encoding="utf-8"?>
<comments xmlns="http://schemas.openxmlformats.org/spreadsheetml/2006/main">
  <authors>
    <author>Vita Madjare</author>
  </authors>
  <commentList>
    <comment ref="A76" authorId="0">
      <text>
        <r>
          <rPr>
            <b/>
            <sz val="9"/>
            <color indexed="81"/>
            <rFont val="Tahoma"/>
            <family val="2"/>
            <charset val="186"/>
          </rPr>
          <t>Vita Madjare:</t>
        </r>
        <r>
          <rPr>
            <sz val="9"/>
            <color indexed="81"/>
            <rFont val="Tahoma"/>
            <family val="2"/>
            <charset val="186"/>
          </rPr>
          <t xml:space="preserve">
Šāda summa ir pēc 16.12.sēdes grozījumiem</t>
        </r>
      </text>
    </comment>
    <comment ref="I92" authorId="0">
      <text>
        <r>
          <rPr>
            <b/>
            <sz val="9"/>
            <color indexed="81"/>
            <rFont val="Tahoma"/>
            <family val="2"/>
            <charset val="186"/>
          </rPr>
          <t>Vita Madjare:</t>
        </r>
        <r>
          <rPr>
            <sz val="9"/>
            <color indexed="81"/>
            <rFont val="Tahoma"/>
            <family val="2"/>
            <charset val="186"/>
          </rPr>
          <t xml:space="preserve">
precizēt summas, jo daļa tika atmaksāta 2016.gadā kā ERAF fianansējums (18.04.2016) Tad arī tika pilnībā dzēsts kredīts Nr.A2/15/129</t>
        </r>
      </text>
    </comment>
    <comment ref="C110" author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<sst xmlns="http://schemas.openxmlformats.org/spreadsheetml/2006/main" count="21639" uniqueCount="1514">
  <si>
    <t>Kopā</t>
  </si>
  <si>
    <t>Atlīdzība</t>
  </si>
  <si>
    <t>Atalgojums fiziskajām personām uz tiesiskās attiecības regulējošu dokumentu pamata</t>
  </si>
  <si>
    <t>Preces un pakalpojumi</t>
  </si>
  <si>
    <t>Dienas nauda</t>
  </si>
  <si>
    <t>Pakalpojumi</t>
  </si>
  <si>
    <t>Pasta, telefona un citi sakaru pakalpojumi</t>
  </si>
  <si>
    <t>Valsts nozīmes datu pārraides tīkla pakalpojumi</t>
  </si>
  <si>
    <t>Mobilā telefona abonēšanas maksas un sarunu apmaksa</t>
  </si>
  <si>
    <t>Pārējie sakaru pakalpojumi</t>
  </si>
  <si>
    <t>Izdevumi par komunālajiem pakalpojumiem</t>
  </si>
  <si>
    <t>Izdevumi par ūdeni un kanalizāciju</t>
  </si>
  <si>
    <t>Izdevumi par elektroenerģiju</t>
  </si>
  <si>
    <t>Izdevumi par pārējiem komunālajiem pakalpojumiem</t>
  </si>
  <si>
    <t>Iestādes administratīvie izdevumi un ar iestādes darbības nodrošināšanu saistītie izdevumi</t>
  </si>
  <si>
    <t>Izdevumi par transporta pakalpojumiem</t>
  </si>
  <si>
    <t>Normatīvajos aktos noteiktie darba devēja veselības izdevumi darba ņēmējiem</t>
  </si>
  <si>
    <t>Bankas komisija, pakalpojumi</t>
  </si>
  <si>
    <t>Transportlīdzekļu uzturēšana un remonts</t>
  </si>
  <si>
    <t>Iekārtas, inventāra un aparatūras remonts, tehniskā apkalpošana</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</si>
  <si>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</si>
  <si>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</si>
  <si>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</si>
  <si>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</si>
  <si>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</si>
  <si>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</si>
  <si>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</si>
  <si>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</si>
  <si>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</si>
  <si>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Pārējā noma</t>
  </si>
  <si>
    <t>Citi pakalpojumi</t>
  </si>
  <si>
    <t>Pašvaldību līdzekļi neparedzētiem gadījumiem</t>
  </si>
  <si>
    <t>Pārējie iepriekš neklasificētie pakalpojumu veidi</t>
  </si>
  <si>
    <t>Krājumi, materiāli, energoresursi, preces, biroja preces un inventārs, kurus neuzskaita kodā 5000</t>
  </si>
  <si>
    <t xml:space="preserve">Biroja preces </t>
  </si>
  <si>
    <t>Inventārs</t>
  </si>
  <si>
    <t>Spectērpi</t>
  </si>
  <si>
    <t>Kurināmais un enerģētiskie  materiāli</t>
  </si>
  <si>
    <t>Kurināmais</t>
  </si>
  <si>
    <t>Degviela</t>
  </si>
  <si>
    <t>Pārējie enerģētiskie materiāli</t>
  </si>
  <si>
    <t>Materiāli un izejvielas palīgražošanai</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</si>
  <si>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</si>
  <si>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</si>
  <si>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</si>
  <si>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</si>
  <si>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</si>
  <si>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</si>
  <si>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</si>
  <si>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</si>
  <si>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</si>
  <si>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</si>
  <si>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</si>
  <si>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</si>
  <si>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</si>
  <si>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Uzturdevas kompensācija naudā</t>
  </si>
  <si>
    <t>Mācību līdzekļi un materiāli</t>
  </si>
  <si>
    <t>Specifiskie materiāli un inventārs</t>
  </si>
  <si>
    <t>Munīcija</t>
  </si>
  <si>
    <t>Pārējie specifiskas lietošanas materiāli un inventārs</t>
  </si>
  <si>
    <t>Pārējās preces</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</si>
  <si>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</si>
  <si>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</si>
  <si>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</si>
  <si>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</si>
  <si>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</si>
  <si>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</si>
  <si>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Pamatlīdzekļi</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</si>
  <si>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</si>
  <si>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</si>
  <si>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</si>
  <si>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</si>
  <si>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</si>
  <si>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</si>
  <si>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</si>
  <si>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</si>
  <si>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</si>
  <si>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</si>
  <si>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</si>
  <si>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</si>
  <si>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</si>
  <si>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</si>
  <si>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</si>
  <si>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Starptautiskā sadarbība</t>
  </si>
  <si>
    <t>Pārējie pārskaitījumi ārvalstīm</t>
  </si>
  <si>
    <t>Telefona abonēšanas maksa, vietējo un tālsarunu apmaksa, interneta pakalpojumu sniedzēju apmaksa</t>
  </si>
  <si>
    <t>Bezdarbnieku stipendija</t>
  </si>
  <si>
    <t>Funkcionālās klasifikācijas kods</t>
  </si>
  <si>
    <t>Mēnešalga</t>
  </si>
  <si>
    <t>Pārējo darbinieku mēnešalga (darba alga)</t>
  </si>
  <si>
    <t>Auditoru, tulku pakalpojumi, izdevumi par iestāžu pasūtītajiem pētījumiem</t>
  </si>
  <si>
    <t xml:space="preserve">Pārējie iestādes administratīvie izdevumi </t>
  </si>
  <si>
    <t>Ēku, būvju un telpu kārtējais remonts</t>
  </si>
  <si>
    <t>Autoceļu un ielu pārvaldīšana un uzturēšana</t>
  </si>
  <si>
    <t>Apdrošināšanas izdevumi</t>
  </si>
  <si>
    <t>Izdevumi juridiskās palīdzības sniedzējiem un zvērinātiem tiesu izpildītājiem</t>
  </si>
  <si>
    <t>Formas tērpi un speciālais apģērbs</t>
  </si>
  <si>
    <t>Pārējie valsts un pašvaldību aprūpē un apgādē esošo personu uzturēšanas izdevumi, kuri nav minēti citos koda 2360 apakškodos</t>
  </si>
  <si>
    <t>Subsīdijas un dotācijas</t>
  </si>
  <si>
    <t>Subsīdijas un dotācijas biedrībām un nodibinājumiem Eiropas Savienības politiku instrumentu un pārējās ārvalstu finanšu palīdzības līdzfinansētajiem projektiem (pasākumiem)</t>
  </si>
  <si>
    <t>Atmaksa biedrībām un nodibinājumiem par Eiropas Savienības politiku instrumentu un pārējās ārvalstu finanšu palīdzības projektu (pasākumu) īstenošanu</t>
  </si>
  <si>
    <t>Stipendijas</t>
  </si>
  <si>
    <t>Uzturēšanas izdevumu transferti, pašu resursu maksājumi, starptautiskā sadarbība</t>
  </si>
  <si>
    <t>Apdrošināšanas izdevumi veselības, dzīvības un nelaimes gadījumu apdrošināšanai</t>
  </si>
  <si>
    <t>Piemaksas, prēmijas un naudas balvas</t>
  </si>
  <si>
    <t>Darba devēja pabalsti, kompensācijas un citi maksājumi</t>
  </si>
  <si>
    <t>Pašvaldību  uzturēšanas izdevumu transferti</t>
  </si>
  <si>
    <t>Pašvaldību  uzturēšanas izdevumu transferti citām pašvaldībām</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</si>
  <si>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</si>
  <si>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</si>
  <si>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</si>
  <si>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Valsts un pašvaldību budžeta maksājumi</t>
  </si>
  <si>
    <t>Atlikums perioda beigās bankā, t.sk</t>
  </si>
  <si>
    <t>F22 01 00 00</t>
  </si>
  <si>
    <t>kases apgrozības līdzekļi</t>
  </si>
  <si>
    <t>F22 01 00 20</t>
  </si>
  <si>
    <t>atgriežamie līdzekļi pašvaldības budžetam</t>
  </si>
  <si>
    <t>Mācību, darba un dienesta komandējumi, darba braucieni</t>
  </si>
  <si>
    <t>Iekšzemes mācību, darba un dienesta komandējumi, darba braucieni</t>
  </si>
  <si>
    <t>Pārējie komandējumu un darba braucienu izdevumi</t>
  </si>
  <si>
    <t xml:space="preserve">Ārvalstu mācību, darba un dienesta komandējumi, darba braucieni </t>
  </si>
  <si>
    <t>Administratīvie izdevumi un sabiedriskās attiecības</t>
  </si>
  <si>
    <t>Izdevumi par saņemtajiem apmācību pakalpojumiem</t>
  </si>
  <si>
    <t>Nekustamā īpašuma uzturēšana</t>
  </si>
  <si>
    <t>Izdevumi par precēm iestādes darbības nodrošināšanai</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</si>
  <si>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</si>
  <si>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</si>
  <si>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Valsts un pašvaldību nodarbinātības pabalsti naudā</t>
  </si>
  <si>
    <t>Piemaksa par papildu darbu</t>
  </si>
  <si>
    <t>Transporta izdevumu kompensācijas</t>
  </si>
  <si>
    <t>Sociālie pabalsti</t>
  </si>
  <si>
    <t>Izdevumi par siltumenerģiju, tai skaitā apkuri</t>
  </si>
  <si>
    <t>Ar brīvprātīgā darba veikšanu saistītie izdevumi</t>
  </si>
  <si>
    <t>Izdevumi par precēm iestādes administratīvās darbības nodrošināšanai un sabiedrisko attiecību īstenošanai</t>
  </si>
  <si>
    <t>Pašvaldības un tās iestāžu savstarpējie uzturēšanas izdevumu transferti</t>
  </si>
  <si>
    <t>Samaksa par virsstundu darbu un darbu svētku dienās</t>
  </si>
  <si>
    <t>Prēmijas un naudas balvas</t>
  </si>
  <si>
    <t>Darba devēja izdevumi veselības, dzīvības un nelaimes gadījumu apdrošināšanai</t>
  </si>
  <si>
    <t>Pensijas un sociālie pabalsti naudā</t>
  </si>
  <si>
    <t>Bezdarbnieku pabalsts</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</si>
  <si>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</si>
  <si>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</si>
  <si>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</si>
  <si>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</si>
  <si>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</si>
  <si>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Funkcionālās klasifikācijas kods:</t>
  </si>
  <si>
    <t>Nr.</t>
  </si>
  <si>
    <t>Ekonomiskās klasifikācijas kodi</t>
  </si>
  <si>
    <t>IEŅĒMUMU UN IZDEVUMU TĀME 2018.GADAM</t>
  </si>
  <si>
    <t>Budžeta finansēta institūcija</t>
  </si>
  <si>
    <t>Reģistrācijas Nr.</t>
  </si>
  <si>
    <t>Adrese</t>
  </si>
  <si>
    <t>Programma</t>
  </si>
  <si>
    <t>Konta Nr.</t>
  </si>
  <si>
    <t>pamatbudžetam</t>
  </si>
  <si>
    <t>Valsts budžeta transfertiem</t>
  </si>
  <si>
    <t>projektiem</t>
  </si>
  <si>
    <t>maksas pakalpojumiem</t>
  </si>
  <si>
    <t>ziedojumiem, dāvinājumiem</t>
  </si>
  <si>
    <t>Budžeta klasifikācijas                                                         kods</t>
  </si>
  <si>
    <t>Rādītāju nosaukumi</t>
  </si>
  <si>
    <t>Izdevumu tāme 2018.gadam</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</si>
  <si>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</si>
  <si>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</si>
  <si>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</si>
  <si>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</si>
  <si>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</si>
  <si>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</si>
  <si>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</si>
  <si>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</si>
  <si>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</si>
  <si>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</si>
  <si>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</si>
  <si>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</si>
  <si>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</si>
  <si>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</si>
  <si>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</si>
  <si>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</si>
  <si>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</si>
  <si>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</si>
  <si>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</si>
  <si>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</si>
  <si>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</si>
  <si>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</si>
  <si>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</si>
  <si>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</si>
  <si>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</si>
  <si>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</si>
  <si>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</si>
  <si>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</si>
  <si>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</si>
  <si>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</si>
  <si>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</si>
  <si>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</si>
  <si>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</si>
  <si>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</si>
  <si>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</si>
  <si>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</si>
  <si>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</si>
  <si>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</si>
  <si>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</si>
  <si>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</si>
  <si>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</si>
  <si>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</si>
  <si>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</si>
  <si>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</si>
  <si>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</si>
  <si>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</si>
  <si>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</si>
  <si>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</si>
  <si>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 xml:space="preserve">Atalgojums  </t>
  </si>
  <si>
    <t>Deputātu mēnešalga</t>
  </si>
  <si>
    <t>Piemaksa par nakts darbu</t>
  </si>
  <si>
    <t>Piemaksa par darbu īpašos apstākļos, speciālās piemaksas</t>
  </si>
  <si>
    <t>Piemaksa par personisko darba ieguldījumu un darba kvalitāti</t>
  </si>
  <si>
    <t>Citas normatīvajos aktos noteiktās piemaksas, kas nav iepriekš klasificētas</t>
  </si>
  <si>
    <t>Darba devēja valsts soc. apdroš. obl. iemaksas, pabalsti un kompensācijas</t>
  </si>
  <si>
    <t>Darba devēja valsts sociālās apdrošin. obligātās iemaksas</t>
  </si>
  <si>
    <t>Darba devēja pabalsti un kompensācijas, no kuriem aprēķina iedzīvotāju ienākuma nodokli un valsts soc. apdroš. obl. iemaksas</t>
  </si>
  <si>
    <t>Mācību maksas kompensācija</t>
  </si>
  <si>
    <t>Uzturdevas kompensācija</t>
  </si>
  <si>
    <t>Darba devēja pabalsti un kompensācijas, no kā neaprēķina iedzīvotāju ienākuma nodokli un valsts soc. apdroš. obl. Iemaksas</t>
  </si>
  <si>
    <t>Izdevumi par atkritumu savākšanu, izvešanu no apdzīvotām vietām un teritorijām ārpus apdzīvotām vietām un atkritumu utilizāciju</t>
  </si>
  <si>
    <t>Remontdarbi un iestāžu uzturēšanas pakalpojumi (izņemot kapitālo remontu)</t>
  </si>
  <si>
    <t>Profesionālās darbības civiltiesiskās atbildības apdrošināšanas izdevumi</t>
  </si>
  <si>
    <t>Iekārtu, aparatūras un inventāra īre un noma</t>
  </si>
  <si>
    <t>Izdevumi par tiesvedības darbiem</t>
  </si>
  <si>
    <t>Maksājumi par saņemtajiem finanšu pakalpojumiem</t>
  </si>
  <si>
    <t>Maksājumi par pašvaldību parāda apkalpošanu</t>
  </si>
  <si>
    <t>Zāles, ķimikālijas, laboratorijas preces, medicīniskās ierīces, medicīniskie instrumenti, laboratorijas dzīvnieki un to uzturēšana</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</si>
  <si>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</si>
  <si>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</si>
  <si>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</si>
  <si>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</si>
  <si>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</si>
  <si>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</si>
  <si>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</si>
  <si>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</si>
  <si>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</si>
  <si>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</si>
  <si>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</si>
  <si>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</si>
  <si>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</si>
  <si>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</si>
  <si>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</si>
  <si>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</si>
  <si>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</si>
  <si>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</si>
  <si>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</si>
  <si>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</si>
  <si>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</si>
  <si>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</si>
  <si>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</si>
  <si>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</si>
  <si>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</si>
  <si>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</si>
  <si>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Pārējie nemateriālie ieguldījumi</t>
  </si>
  <si>
    <t>Nemateriālo ieguldījumu izveidošana</t>
  </si>
  <si>
    <t>Kapitālsabiedrību iegādes rezultātā iegūtā nemateriālā vērtība</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</si>
  <si>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</si>
  <si>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</si>
  <si>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</si>
  <si>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</si>
  <si>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</si>
  <si>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</si>
  <si>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</si>
  <si>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</si>
  <si>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</si>
  <si>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</si>
  <si>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Valsts sociālās apdrošināšanas pabalsti naudā</t>
  </si>
  <si>
    <t>Valsts sociālie pabalsti naudā</t>
  </si>
  <si>
    <t>Pārējie valsts pabalsti un kompensācijas</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</si>
  <si>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</si>
  <si>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</si>
  <si>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</si>
  <si>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</si>
  <si>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</si>
  <si>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</si>
  <si>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</si>
  <si>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</si>
  <si>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</si>
  <si>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</si>
  <si>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</si>
  <si>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</si>
  <si>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</si>
  <si>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vienreizējie pabalsti natūrā ārkārtas situācijā</t>
  </si>
  <si>
    <t>Sociālās garantijas bāreņiem un audžuģimenēm natūrā</t>
  </si>
  <si>
    <t>Pārējā sociālā palīdzība  natūrā</t>
  </si>
  <si>
    <t>Atbalsta pasākumi un kompensācijas natūrā</t>
  </si>
  <si>
    <t>Dzīvokļa pabalsti natūrā</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</si>
  <si>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</si>
  <si>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</si>
  <si>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</si>
  <si>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</si>
  <si>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</si>
  <si>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</si>
  <si>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</si>
  <si>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</si>
  <si>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Pašvaldību uzturēšanas izdevumu transferti (izņemot atmaksas) uz valsts budžetu</t>
  </si>
  <si>
    <t>Pašvaldības iemaksa pašvaldību finanšu izlīdzināšanas fondā</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</si>
  <si>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</si>
  <si>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</si>
  <si>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</si>
  <si>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</si>
  <si>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</si>
  <si>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</si>
  <si>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</si>
  <si>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</si>
  <si>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</si>
  <si>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</si>
  <si>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</si>
  <si>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</si>
  <si>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</si>
  <si>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</si>
  <si>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</si>
  <si>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</si>
  <si>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</si>
  <si>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</si>
  <si>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</si>
  <si>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</si>
  <si>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</si>
  <si>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</si>
  <si>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</si>
  <si>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Jūrmalas pilsētas Mežmalas vidusskola</t>
  </si>
  <si>
    <t>90000051595</t>
  </si>
  <si>
    <t>Rūpniecības iela 13, Jūrmala</t>
  </si>
  <si>
    <t>09.210</t>
  </si>
  <si>
    <t>LV46TREL981304700300B</t>
  </si>
  <si>
    <t>Valsts sociālās apdrošināšanas obl. iemaksas</t>
  </si>
  <si>
    <t>Apstiprināts atlikums Valsts kasē 31.12.2017</t>
  </si>
  <si>
    <t>Tāme Nr.09.11.3.</t>
  </si>
  <si>
    <t>Projekts "Karjeras atbalsts vispārējās un profesionālās izglītības iestādēs"</t>
  </si>
  <si>
    <t>Tāme Nr.09.1.7.</t>
  </si>
  <si>
    <t>Jūrmalas pilsētas dome</t>
  </si>
  <si>
    <t>90000056357</t>
  </si>
  <si>
    <t>Jūrmala, Jomas iela 1/5</t>
  </si>
  <si>
    <t>09.510</t>
  </si>
  <si>
    <t>Pasākumi kvalitatīvas un daudzveidīgas izglītības attīstībai un atbalstam</t>
  </si>
  <si>
    <t>LV84PARX0002484572001</t>
  </si>
  <si>
    <r>
      <rPr>
        <b/>
        <sz val="9"/>
        <rFont val="Times New Roman"/>
        <family val="1"/>
        <charset val="186"/>
      </rPr>
      <t>9.pielikums</t>
    </r>
    <r>
      <rPr>
        <sz val="9"/>
        <rFont val="Times New Roman"/>
        <family val="1"/>
        <charset val="186"/>
      </rPr>
      <t xml:space="preserve"> Jūrmalas pilsētas domes</t>
    </r>
  </si>
  <si>
    <t>2017.gada 19.decembra saistošajiem noteikumiem Nr.39</t>
  </si>
  <si>
    <t xml:space="preserve">2018.gada budžeta atšifrējums pa programmām </t>
  </si>
  <si>
    <t>Struktūrvienība:</t>
  </si>
  <si>
    <t>Izglītības pārvalde</t>
  </si>
  <si>
    <t>Programma:</t>
  </si>
  <si>
    <t>Kultūrizglītības un vides izglītības pasākumi</t>
  </si>
  <si>
    <t>Pasākums/ aktivitāte/ projekts/ pakalpojuma nosaukums/ objekts</t>
  </si>
  <si>
    <t>2018.gada budžets pirms priekšlikumiem</t>
  </si>
  <si>
    <t>Priekšlikumi izmaiņām (+/-)</t>
  </si>
  <si>
    <t>2018.gada budžets apstiprināts pēc izmaiņām</t>
  </si>
  <si>
    <t xml:space="preserve">Attīstības plānošanas dokumenta nosaukums/ Rīcības virziens un aktiv.numurs* </t>
  </si>
  <si>
    <t>KOPĀ</t>
  </si>
  <si>
    <t>Pilsētas mēroga pasākumi</t>
  </si>
  <si>
    <t>Kapteiņa  P. Zolta piemiņas pasākums un NBS diena Jūrmalā  „Augsim Latvijai!”</t>
  </si>
  <si>
    <t>JPAP_R3.2.1._146</t>
  </si>
  <si>
    <t>Pasākumi Latvijas simtgadei "Jaunais Muzeju eksperts"</t>
  </si>
  <si>
    <t>JPAP_R3.2.4._184</t>
  </si>
  <si>
    <t>Vidusskolēnu militārās spēles</t>
  </si>
  <si>
    <t>Literārās jaunrades konkurss "Izlaid vēju caur matiem"</t>
  </si>
  <si>
    <t>JPAP_R3.2.4._174</t>
  </si>
  <si>
    <t>Teātra un literāro uzvedumu skate "Labais!"</t>
  </si>
  <si>
    <t xml:space="preserve">Zēnu koru un 1.- 4. klašu koru skate pilsētā </t>
  </si>
  <si>
    <t>Mazo vokālistu konkurss "Jūrmalas Cālis"</t>
  </si>
  <si>
    <t>Konkurss "Popiela"</t>
  </si>
  <si>
    <t>Vokālās mūzikas konkurss "Balsis"</t>
  </si>
  <si>
    <t>Tautisko deju kolektīvu skate-koncerts</t>
  </si>
  <si>
    <t>Skatuves runas konkurss "Jūras malā"</t>
  </si>
  <si>
    <t xml:space="preserve">Profesora Valtnera konkurss "Pazīsti savu organismu" </t>
  </si>
  <si>
    <t>Kulturoloģijas konkurss Latvijas 100-gadei „Jūrmalas kultūras kanons”</t>
  </si>
  <si>
    <t>Vēstures konkurss 6.-8.kl. „Jaunais vēsturnieks”</t>
  </si>
  <si>
    <t xml:space="preserve">Matemātikas konkurss </t>
  </si>
  <si>
    <t>Konkurss „Pazīsti savu organismu”</t>
  </si>
  <si>
    <t>IT konkurss 10.-12. klašu skolēniem.</t>
  </si>
  <si>
    <t>Sākumskolas olimpiādes</t>
  </si>
  <si>
    <t xml:space="preserve">Atklātā angļu valodas olimpiāde </t>
  </si>
  <si>
    <t>Atklātā vizuālās mākslas olimpiāde</t>
  </si>
  <si>
    <t xml:space="preserve">Skolēnu un jauno pedagogu zinātnisko darbu lasījumu konference "Es dzīvoju pie jūras" </t>
  </si>
  <si>
    <t>JPAP_R3.2.3._161</t>
  </si>
  <si>
    <t>Kaligrāfijas konkurss</t>
  </si>
  <si>
    <t>Pilsētas valodu konkurss</t>
  </si>
  <si>
    <t>Jauniešu diena</t>
  </si>
  <si>
    <t>JPAP_ R3.1.3._134</t>
  </si>
  <si>
    <t>Mazās Mākslas dienas, sadarbībā ar Jūrmalas mākslinieku namu un Jūrmalas teātri</t>
  </si>
  <si>
    <t>Rudens svētki Kauguros</t>
  </si>
  <si>
    <t>Meistarklases "Mācies" mūžizglītības kontekstā pilsētas interesentiem</t>
  </si>
  <si>
    <t>Ziemassvētku mākslas akcija "Bērnu egle Jaundubultos"</t>
  </si>
  <si>
    <t>Mazie baltā galdauta svētki Jaundubultos sadarbībā ar kaimiņu kultūras un izglītības iestādēm - LV 100gades pasākums</t>
  </si>
  <si>
    <t>Sadziedāšanās svētki pirmsskolas un sākumskolas vecuma bērniem ar un bez īpašām vajadzībām</t>
  </si>
  <si>
    <t>JPAP_R3.2.5._186</t>
  </si>
  <si>
    <t>Aktivitāšu pasākums "Pepija tūrisma takās " bērniem ar un bez attīstības traucējumiem</t>
  </si>
  <si>
    <t>Aktivitāšu pasākums "Pepija Ziemassvētkos " bērniem ar un bez invaliditātes</t>
  </si>
  <si>
    <t>Baltā spieķa diena</t>
  </si>
  <si>
    <t>Konkurss "Skolēni eksperimentē"</t>
  </si>
  <si>
    <t>Vides izziņas spēļu konkurss</t>
  </si>
  <si>
    <t xml:space="preserve">Konkurss "Vides erudīts" </t>
  </si>
  <si>
    <t xml:space="preserve">Vides pētnieku konkursss </t>
  </si>
  <si>
    <t>Reģiona un valsts mēroga skates, konkursi, sacensības</t>
  </si>
  <si>
    <t>Literāro uzvedumu un skatuves runas novada skate</t>
  </si>
  <si>
    <t>Latvijas izglītības iestāžu profesionālās ievirzes izglītības mākslas un dizaina jomas programmu audzēkņu Valsts konkurss "DIZAINS"</t>
  </si>
  <si>
    <t xml:space="preserve">Vokālās mūzikas novada konkurss "Balsis" </t>
  </si>
  <si>
    <t xml:space="preserve">Tautasdiesmu dziedāšanas sacensības "Lakstīgala" </t>
  </si>
  <si>
    <t>5.-9.klašu koru novada skate</t>
  </si>
  <si>
    <t>Zēnu koru novada skate</t>
  </si>
  <si>
    <t>Festivāls "Latvju bērni danci veda"</t>
  </si>
  <si>
    <t xml:space="preserve">5.-9.klašu deju kolektīvu pasākums "Lecam pa jaunam, lecam pa vecam" </t>
  </si>
  <si>
    <t>Latvijas zēnu koru salidojums "Puikas var!"</t>
  </si>
  <si>
    <t>Latvijas bērnu un jauniešu teātra festivāls "..Un es iešu un iešu" Valmierā</t>
  </si>
  <si>
    <t>Starptautiskās vizuāli plastiskās mākslas konkurss "Es dzīvoju pie jūras"</t>
  </si>
  <si>
    <t>JPAP_R3.2.4._170</t>
  </si>
  <si>
    <t xml:space="preserve">Starptautiskais konkurss "Jūrmala" daudzstīgu mūzikas instrumentiem </t>
  </si>
  <si>
    <t xml:space="preserve">Latvijas profesionālās ievirze 4s un profesionālās vidējās mūzikas izglītības iestāžu izglītības programmau "Stīgu lociņinstrumentu spēles" audzēkņu valsts konkurss </t>
  </si>
  <si>
    <t xml:space="preserve">Radošas darbnīcas kora klasei </t>
  </si>
  <si>
    <t>Konkurss mūzikas literatūrā  "Komponistam E.Grīgam 175"</t>
  </si>
  <si>
    <t xml:space="preserve">JMV reģiona skolu klavierspēles festivāls -Lietuvai un Igaunijai 100 </t>
  </si>
  <si>
    <t>Koncerts pirmajā adventē</t>
  </si>
  <si>
    <t>Sporta pasākumi</t>
  </si>
  <si>
    <t>Skolēnu olimpiādes sacensības spēlē "Tautas bumba"</t>
  </si>
  <si>
    <t>Latvijas skolēnu sacensības "Tautas bumba"</t>
  </si>
  <si>
    <t>Skolēnu olimpiādes sacensības dambretē un šahā</t>
  </si>
  <si>
    <t>Latvijas skolu sacensības dambretē un šahā</t>
  </si>
  <si>
    <t xml:space="preserve">Skolēnu olimpiādes sacensības florbolā </t>
  </si>
  <si>
    <t xml:space="preserve"> ,,Lāses" kauss </t>
  </si>
  <si>
    <t>Skolēnu olimpiādes sacensības vieglatlētikā "Jūrmalas pavasaris"</t>
  </si>
  <si>
    <t>Sporta svētki pirmsskolas vecuma bērniem "Jautrie starti"</t>
  </si>
  <si>
    <t>Bērnu sporta svētki  "Pirmais solis"</t>
  </si>
  <si>
    <t>Skolēnu olimpiādes sacensības basketbolā</t>
  </si>
  <si>
    <t>Jūrmalas pilsētas bērnu un jauniešu atklātais čempionāts individuālajā  programmā mākslas vingrošanā</t>
  </si>
  <si>
    <t>Jūrmalas pilsētas bērnu un jauniešu atklātais turnīrs basketbolā meitenēm</t>
  </si>
  <si>
    <t>Jūrmalas pilsētas bērnu un jauniešu atklātās meistarsacīkstes individuālajā programmā mākslas vingrošanā</t>
  </si>
  <si>
    <t>Jūrmalas meistarsacīkstes vieglatlētikas krosā "Jūrmalas rudens 2018"</t>
  </si>
  <si>
    <t>Jūrmalas pilsētas bērnu un jauniešu atklātais čempionāts daudzcīņā</t>
  </si>
  <si>
    <t>Jūrmalas pilsētas bērnu un jauniešu  atklātais turnīrs hokejā trijās vecuma grupās</t>
  </si>
  <si>
    <t>Skolēnu olimpiādes sacensības stafetēs "Drošie un veiklie"</t>
  </si>
  <si>
    <t>Latvijas skolu sacensības "Veiklo stafetes"</t>
  </si>
  <si>
    <t>Jūrmalas pilsētas bērnu un jauniešu atklātais turnīrs basketbolā "Pirtnieka kauss"</t>
  </si>
  <si>
    <t>Jūrmalas pilsētas bērnu un jauniešu atklātais daiļslidošanā</t>
  </si>
  <si>
    <t>Jūrmalas pilsētas bērnu un jauniešu atklātais turnīrs pludmales volejbolā</t>
  </si>
  <si>
    <t xml:space="preserve">Jūrmalas pilsētas bērnu un jauniešu Atklātais turnīrs handbolā </t>
  </si>
  <si>
    <t>Jūrmalas pilsētas skolēnu čempionāts futbolā</t>
  </si>
  <si>
    <t>Futbola sacensības "Lieldienu kauss"</t>
  </si>
  <si>
    <t xml:space="preserve">Regbija sacensības "JSS ziemas kauss" </t>
  </si>
  <si>
    <t>Pludmales regbija sacensības "JD kauss"</t>
  </si>
  <si>
    <t xml:space="preserve">Jūrmalas skolēnu peldēšanas čempionāts </t>
  </si>
  <si>
    <t>Starptautiskās peldēšanas sacensības "Medūzas kauss"</t>
  </si>
  <si>
    <t>Peldēšanas sacensības "Jūrmalas domes kauss"</t>
  </si>
  <si>
    <t>Peldēšanas  sacensības "JSS kauss"</t>
  </si>
  <si>
    <t>Peldēšanas sacensības "Ziemassvētku čempionāts"</t>
  </si>
  <si>
    <t>Futbola sacensības  "Zelta rudens"</t>
  </si>
  <si>
    <t>"Olimpiskā diena"</t>
  </si>
  <si>
    <t>Peldēšanas sacensības "Jaunais līderis"</t>
  </si>
  <si>
    <t>Peldēšanas sacensības "Uzlecošā zvaigzne"</t>
  </si>
  <si>
    <t>Peldēšanas sacensības "Pirmais burbulis"</t>
  </si>
  <si>
    <t>Autodaudzcīņa ar kartingiem Jūrmalā</t>
  </si>
  <si>
    <t>JPAP_R3.2.4._174  JPAP_R3.2.4._184</t>
  </si>
  <si>
    <t>Starptautisks PLUDMALES regbija turnīrs  jauniešiem “Together In Jurmala"</t>
  </si>
  <si>
    <t xml:space="preserve">Konference "Bērnu  tiesību aizsardzības stāvoklis Jūrmalā </t>
  </si>
  <si>
    <t>JPAP_R3.2.3._157</t>
  </si>
  <si>
    <t xml:space="preserve">Pilsētas Skolēnu bērnu tiesību aizsardzības komisijas dalībnieku diskusija ar Jūrmalas pilsētas domes deputātiem un pašvaldības institūciju vadītājiem </t>
  </si>
  <si>
    <t>JPAP_R3.2.3._159</t>
  </si>
  <si>
    <t xml:space="preserve">Ekskursija skolēnu bērnu tiesību aizsardzības komisijas dalībniekiem </t>
  </si>
  <si>
    <t xml:space="preserve">Talantīgo Jūrmalas skolēnu  nometne </t>
  </si>
  <si>
    <t xml:space="preserve">Projekts- Digitālā rokasgrāmata - ceļvedis karjeras izglītībā par Jūrmalas pašvaldības teritorijā esošajiem uzņēmumiem </t>
  </si>
  <si>
    <t>Jauniešu forums Jūrmalā</t>
  </si>
  <si>
    <t>JPAP_R3.1.3._134</t>
  </si>
  <si>
    <t>Konkurss "Gada jaunietis"</t>
  </si>
  <si>
    <t>Skolotāju dienai veltīts pasākums</t>
  </si>
  <si>
    <t>JPAP_R3.2.1._147</t>
  </si>
  <si>
    <t>Mācību priekšmetu olimpiāžu uzvarētāju apbalvošana</t>
  </si>
  <si>
    <t>Labāko pedagogu apbalvošana</t>
  </si>
  <si>
    <t>Labāko izglītojamo apbalvošana</t>
  </si>
  <si>
    <t>Bukleta "Izglītība Jūrmalā" atjaunošana</t>
  </si>
  <si>
    <t>Metodiskās reģiona pasākumi (JMVS - zonas skolu centrs). Stīgu instrumentu spēles audzēkņiem un pedagogiem (paralēli ģitārspēle, čells, aktiermeistarība) pasākumi</t>
  </si>
  <si>
    <t>JPAP_R3.2.4._175</t>
  </si>
  <si>
    <t>Starptautiskā konference</t>
  </si>
  <si>
    <t>Izglītības darbinieku augusta konference, ietverot izbraukuma semināru izglītības iestāžu vadītājiem, viņu vietniekiem un metodisko apvienību vadītājiem</t>
  </si>
  <si>
    <t>Semināri, konferences un kursi metodiskajām apvienībām, pedagogiem</t>
  </si>
  <si>
    <t>Semināri un kursi pašvaldības iestāžu, t.sk. izglītības iestāžu tehniskajam personālam</t>
  </si>
  <si>
    <t xml:space="preserve">Kursi un praktiskās apmācības mūžizglītības kontekstā </t>
  </si>
  <si>
    <t>E-apmācības sistēma e-apmācības sistēma efektivitātes, kvalitātes un kontroles uzlabošanai</t>
  </si>
  <si>
    <t>JPAP_R3.2.3._163</t>
  </si>
  <si>
    <t>Izglītības iestāžu vadītāju praktiskās darbības semināri</t>
  </si>
  <si>
    <t>Vides interešu izglītības pedagogu metodisko izstrādņu skate</t>
  </si>
  <si>
    <t>JPAP_R3.2.4._169</t>
  </si>
  <si>
    <t>Ziemassvētku pasākums pedagogiem</t>
  </si>
  <si>
    <t>Pedagoģiski medicīniskās komisijas dalībnieku darba apmaksai</t>
  </si>
  <si>
    <t>Vecāku forums “ Vecāki 2030”</t>
  </si>
  <si>
    <t>Lai nodrošinātu 2 (divas) kafijas pauzes (4+6EUR) plānotajiem 200 vecāku foruma "Vecāki 2030" dalībniekiem.</t>
  </si>
  <si>
    <t>Centralizētie pasākumi vispārējās izglītības jomā</t>
  </si>
  <si>
    <t>Atestāti un apliecības</t>
  </si>
  <si>
    <t>JPAP_R3.1.2._131</t>
  </si>
  <si>
    <t>Izglītības iestāžu akreditācija</t>
  </si>
  <si>
    <t>Līdzfinansējums privātajām izglītības iestādēm</t>
  </si>
  <si>
    <t>09.100</t>
  </si>
  <si>
    <t>Līdzfinansējums privātajām pirmsskolas izglītības iestādēm</t>
  </si>
  <si>
    <t>* Informatīvi -</t>
  </si>
  <si>
    <t>Attīstības plānošanas dokumenta nosaukums un rīcības virzienu atšifrējums.</t>
  </si>
  <si>
    <t>Jūrmalas pilsētas attīstības programma 2014. - 2020.gadam (JPAP)</t>
  </si>
  <si>
    <t>Rīcības virziens R3.1.2.: Pašvaldības pārvaldes kapacitātes celšana</t>
  </si>
  <si>
    <t>Aktivitāte Nr.131 Kvalitatīva pašvaldības pārvaldes kapacitātes nodrošināšana</t>
  </si>
  <si>
    <t>Rīcības virziens R3.1.3.: Nevalstiskā sektora attīstības atbalsts</t>
  </si>
  <si>
    <t>Aktivitāte Nr.134 Atbalsts jauniešu sabiedriskajām organizācijām un iniciatīvas grupām</t>
  </si>
  <si>
    <t>Rīcības virziens R3.2.1.: Kopējā sektora attīstība, pārvaldība</t>
  </si>
  <si>
    <t>Aktivitāte Nr.146 Nacionālās un starptautiskās nozīmes izglītības jomas pasākumu organizēšana</t>
  </si>
  <si>
    <t>Aktivitāte Nr.147 Labāko izglītības sektora darbinieku godināšanas tradīciju izveide</t>
  </si>
  <si>
    <t>Rīcības virziens R3.2.3.: Vispārizglītojošo skolu izglītības pakalpojumi</t>
  </si>
  <si>
    <t>Aktivitāte Nr.156 Papildus atbalsts talantīgo skolotāju piesaistei</t>
  </si>
  <si>
    <t>Aktivitāte Nr.157 Pašvaldības atbalsts pedagogu tālākizglītībai</t>
  </si>
  <si>
    <t>Aktivitāte Nr.159 Karjeras konsultāciju attīstība</t>
  </si>
  <si>
    <t>Aktivitāte Nr.161 Starptautiskās sadarbības attīstība</t>
  </si>
  <si>
    <t>Aktivitāte Nr.163 Pašvaldības izglītības iestāžu pedagogu informācijas un komunikāciju tehnoloģiju lietošanas apmācības</t>
  </si>
  <si>
    <t>Rīcības virziens R3.2.4.: Profesionālās ievirzes un interešu izglītības pakalpojumi</t>
  </si>
  <si>
    <t>Aktivitāte Nr.169. Interešu izglītības attīstība dabaszinātņu jomā, materiāltehniskais aprīkojums</t>
  </si>
  <si>
    <t>Aktivitāte Nr.170. Starptautiskās sadarbības attīstība</t>
  </si>
  <si>
    <t>Aktivitāte Nr.171. Profesionālās ievirzes un interešu izglītības attīstība mūzikā, pedagogu piesaiste</t>
  </si>
  <si>
    <t>Aktivitāte Nr.174. Jūrmalas skolu un valsts mēroga sacensību rīkošana izglītojamajiem</t>
  </si>
  <si>
    <t>Aktivitāte Nr.175. Profesionālās ievirzes un interešu izglītības attīstība  mākslas jomā</t>
  </si>
  <si>
    <t>Aktivitāte Nr.182. Jauniešu informācijas pieejamības nodrošināšana saskaņā ar ikviena pilsētas jaunieša vajadzībām</t>
  </si>
  <si>
    <t>Aktivitāte Nr.184. Brīvā laika pavadīšanas iespējas pilsētā, izmantojot esošās un radot jaunas</t>
  </si>
  <si>
    <t>Rīcības virziens R3.2.5.: Iekļaujošās un alternatīvās izglītības pakalpojumi</t>
  </si>
  <si>
    <t>Aktivitāte Nr.186. Iekļaujošās izglītības attīstības centra attīstība</t>
  </si>
  <si>
    <t>Rīcības virziens R3.3.1.: Pilsētas kultūras iestāžu un muzeju darbības pilnveide</t>
  </si>
  <si>
    <t>Aktivitāte Nr.194. Amatiermākslas attīstības veicināšana</t>
  </si>
  <si>
    <t>Jūrmalas Mūzikas vidusskola</t>
  </si>
  <si>
    <t>90000056465</t>
  </si>
  <si>
    <t>Smilšu iela 7, Jūrmala, LV-2015</t>
  </si>
  <si>
    <t>LV56PARX0002484572020</t>
  </si>
  <si>
    <t>LV22PARX0002484573020</t>
  </si>
  <si>
    <t>LV80PARX0002484577020</t>
  </si>
  <si>
    <t>LV17PARX0002484576020</t>
  </si>
  <si>
    <t>JPD atļauja Nr. 1.1-50/35 no 25.04.2018.g. ziedojumu saņemšanai</t>
  </si>
  <si>
    <t>Līdzfinansējums projekta  " Ērģeļspēles apguves nodrošināšana Jūrmalas Mūzikas vidusskolā" īstenošanai</t>
  </si>
  <si>
    <t>Līdzfinansējums projekta " Ērģeļspēles apguves nodrošināšana Jūrmalas Mūzikas vidusskolā" īstenošanai</t>
  </si>
  <si>
    <t>Dunlop DCV120 stīgas klasiskajai ģitārai iegādei -JPD atļauja Nr. 1.1-50/35 no 25.04.2018.g. ziedojumu saņemšanai</t>
  </si>
  <si>
    <t>Tāme Nr. 09.12.1.</t>
  </si>
  <si>
    <t>Iestādes uzturēšana, profesionālās ievirzes izglītības nodrošināšana</t>
  </si>
  <si>
    <t>Projekts "Ērģeļspēles apguves nodrošināšana Jūrmalas Mūzikas vidusskolā"</t>
  </si>
  <si>
    <t>LV95TREL981381000400B</t>
  </si>
  <si>
    <t>Līdzfinansējums nepieciešams projekta īstenošanai</t>
  </si>
  <si>
    <t>Kuktūrkapitāla fonda finasējums projekta īstenošanai</t>
  </si>
  <si>
    <t>Ērģeļu iegādei projekta ietvaros</t>
  </si>
  <si>
    <t>Tāme Nr.09.12.2.</t>
  </si>
  <si>
    <t>Tāme Nr.09.1.13.</t>
  </si>
  <si>
    <t>Jūrmala, Jomas iela 1/5, LV-2015</t>
  </si>
  <si>
    <t>Projekts "Atbalsts izglītojamo individuālo kompetenču attīstībai"</t>
  </si>
  <si>
    <t>LV29TREL980200804900B</t>
  </si>
  <si>
    <t xml:space="preserve">Ņemot vērā to, ka projektā iesaistītajiem pedagogiem netika apstiprināti izdevumi slimības lapu apmaksai, pamatojoties uz provizoriskiem aprēķiniem, no EKK 1150 uz EKK 1221 tiek pārcelti izdevumi 900 EUR apmērā      </t>
  </si>
  <si>
    <t>Projekta īstenošanā iesaistītajiem pedagogiem vienošanās ir noslēgtas līdz 31.08.2018. Plānots, ka vienošanās, kas tiks slēgtas ar 01.09.2018, pedagogiem tiks piemērotas augstākas darba stundas likmes un projekta budžeta izpildes procesā, plānotie izdevumi tiks uzrādīti atbilstoši to ekonomiskajai būtībai.</t>
  </si>
  <si>
    <t>Tāme Nr.08.4.2.</t>
  </si>
  <si>
    <t>Jūrmalas Kultūras centrs</t>
  </si>
  <si>
    <t>Jomas ielā 35, Jūrmalā LV-2010</t>
  </si>
  <si>
    <t>08.620</t>
  </si>
  <si>
    <t>Pilsētas kultūras un atpūtas pasākumi</t>
  </si>
  <si>
    <t>LV59PARX0002484572063</t>
  </si>
  <si>
    <t>LV59PARX0002484573033</t>
  </si>
  <si>
    <t>LV20PARX0002484577033</t>
  </si>
  <si>
    <t>saskaņā ar 5a. Pielikumu no 24.04.2018.</t>
  </si>
  <si>
    <r>
      <rPr>
        <b/>
        <sz val="9"/>
        <rFont val="Times New Roman"/>
        <family val="1"/>
        <charset val="186"/>
      </rPr>
      <t>24.pielikums</t>
    </r>
    <r>
      <rPr>
        <sz val="9"/>
        <rFont val="Times New Roman"/>
        <family val="1"/>
        <charset val="186"/>
      </rPr>
      <t xml:space="preserve"> Jūrmalas pilsētas domes</t>
    </r>
  </si>
  <si>
    <t>2018.gada budžeta atšifrējums pa programmām un budžeta veidiem</t>
  </si>
  <si>
    <t>pamatbudžets</t>
  </si>
  <si>
    <t>maksas pakalpojumi</t>
  </si>
  <si>
    <t>KOPĀ:</t>
  </si>
  <si>
    <t>Valsts svētki, svinamās un atceres dienas</t>
  </si>
  <si>
    <t>JPAP_R3.3.1._191 JPAP_R3.3.1._194  JPKAP_U2.2._P2.2.1.</t>
  </si>
  <si>
    <t>Gadskārtu svētki</t>
  </si>
  <si>
    <t>JPAP_R3.3.1._191  JPAP_R3.3.1._194 JPKAP_ U2.2._P2.2.3.</t>
  </si>
  <si>
    <t>Lielākie Jūrmalas pilsētas pasākumi</t>
  </si>
  <si>
    <t>3.1</t>
  </si>
  <si>
    <t>Kūrorta svētku gājiens</t>
  </si>
  <si>
    <t>Līdzekļu pārdale</t>
  </si>
  <si>
    <t>JPAP_R3.3.1._191 JPAP_R3.3.1._194  JPKAP_U2.2._P2.2.3.</t>
  </si>
  <si>
    <t>Izdevumu palielinājums autoratlīdzībai - deju priekšnesums pasākumā</t>
  </si>
  <si>
    <t>VSAOI palielinājums proporcionāli atlīdzības izdevumiem</t>
  </si>
  <si>
    <t>Izdevumu palielinājums skaņas aparatūras nomai</t>
  </si>
  <si>
    <t>Izdevumu samazinājums radošo pakalpojumu apmaksai, daļa izdevumu pārcelta uz autoratlīdzības kodu</t>
  </si>
  <si>
    <t>3.2</t>
  </si>
  <si>
    <t>Jomas ielas svētki</t>
  </si>
  <si>
    <t>JPAP_R3.3.1._191  JPKAP_U2.2._P2.2.3. JPTARP_AM1_U1.2._P.1.2.4.</t>
  </si>
  <si>
    <t>3.3</t>
  </si>
  <si>
    <t>Naksts ekspedīcija ģimenei ''Nestāsti pasaciņas''</t>
  </si>
  <si>
    <t>JPAP_R1.7.1._43 JPAP_R3.3.1._191  JPKAP_U2.2._P2.2.3. JPKAP_U1.3._U1.3.6. JPKAP_U1.3._U1.3.7.  JPTARP_AM1_U1.5._P.1.5.1.</t>
  </si>
  <si>
    <t>3.4</t>
  </si>
  <si>
    <t>Jaunā gada sagaidīšana</t>
  </si>
  <si>
    <t>JPAP_R1.7.1._43 JPAP_R3.3.1._191   JPKAP_U2.2._P2.2.3.</t>
  </si>
  <si>
    <t>4</t>
  </si>
  <si>
    <t>JKC piedāvājums</t>
  </si>
  <si>
    <t>4.1</t>
  </si>
  <si>
    <t>Vasaras koncerti</t>
  </si>
  <si>
    <t>JPAP_R3.3.1._191  JPKAP_U1.3._U1.3.6.</t>
  </si>
  <si>
    <t>4.2</t>
  </si>
  <si>
    <t>Dzejas dienas</t>
  </si>
  <si>
    <t>4.3</t>
  </si>
  <si>
    <t>Pasākumu cikli</t>
  </si>
  <si>
    <t>JPAP_R3.3.1._191  JPKAP_U1.3._U1.3.6.  JPKAP_U2.1._P2.1.4.</t>
  </si>
  <si>
    <t>4.4</t>
  </si>
  <si>
    <t>Atpūtas pasākumi- džeza klubs, balles</t>
  </si>
  <si>
    <t>JPAP_R3.3.1_191 JPKAP_U1.3._U1.3.6.  JPKAP_U2.1._P2.1.4.</t>
  </si>
  <si>
    <t>4.5</t>
  </si>
  <si>
    <t>Mākslas izstādes</t>
  </si>
  <si>
    <t>JPAP_R3.3.1._191 JPKAP_U1.3._U1.3.6.;  JPKAP_U2.1._P2.1.4.</t>
  </si>
  <si>
    <t>2247</t>
  </si>
  <si>
    <t>2312</t>
  </si>
  <si>
    <t>4.6</t>
  </si>
  <si>
    <t>Kinoseansi</t>
  </si>
  <si>
    <t>JPAP_R3.3.1._203 JPKAP_U2.1._P2.1.4.</t>
  </si>
  <si>
    <t>Līdzekļu pārdalīšana. Turpmāk nenotiks  kinolektoriji, līdzekļi tiek novirzīti maksai par kinofilmu demonstrēšanas tiesībām.</t>
  </si>
  <si>
    <t>VSAOI izdevumu samazinājums proporcionāli atlīdzības samazinājumam</t>
  </si>
  <si>
    <t>Līdzekļu pārdalīšana. Kinofilmu  iznomašana tiek piedāvāta retāk, biežāk nepieciešams demonstrēšanas tiesībām. Līdzekļi tiek novirzīti šim mērķim.</t>
  </si>
  <si>
    <t>Izdevumu palielinājums maksai par kinofilmu demonstrēšanas tiesībām (maksa tiek aprēķināta no faktiskiem ieņēmumiem kinoseansu laikā) sakarā ar iedzīvotāju lielo interesi par Latvijas simtgadei veltītām kinofilmām</t>
  </si>
  <si>
    <t>5</t>
  </si>
  <si>
    <t xml:space="preserve">KKN piedāvājums </t>
  </si>
  <si>
    <t>5.1</t>
  </si>
  <si>
    <t>'Jokosim tautiski''</t>
  </si>
  <si>
    <t>JPAP_R3.3.1._191 JPAP_R3.3.1._194 JPKAP_U1.3._U1.3.4.  JPKAP_U1.3._U1.3.6.</t>
  </si>
  <si>
    <t>5.2</t>
  </si>
  <si>
    <t>Ceļojošais mini-festivāls ''Pirkstiņi pa taustiņiem''</t>
  </si>
  <si>
    <t>JPAP_R3.3.1._191 JPAP_R3.3.1._194 JPKAP_U1.3._U1.3.2. JPKAP_U2.2._P2.2.5.</t>
  </si>
  <si>
    <t>5.3</t>
  </si>
  <si>
    <t>Neformālo pianistu festivāls</t>
  </si>
  <si>
    <t>5.4</t>
  </si>
  <si>
    <t>Pasākumu cikls ''Bērnu vasara''</t>
  </si>
  <si>
    <t>JPAP_R3.3.1._191 JPKAP_U1.3._U1.3.6. JPKAP_U1.3._U1.3.7.</t>
  </si>
  <si>
    <t>Līdzekļu pārdale saskaņā ar pasākumu tāmes projektu - izdevumu samazinājums autoratlīdzībām</t>
  </si>
  <si>
    <t>VSAOI samazinājums proporcionāli atlīdzības samazinājumam</t>
  </si>
  <si>
    <t>Izdevumu palielinājums radošo pakalpojumu apmaksai (animātori pasākumā)</t>
  </si>
  <si>
    <t>Izdevumu palielinājums radošo darbnīcu materiāliem</t>
  </si>
  <si>
    <t>5.5</t>
  </si>
  <si>
    <t>JPAP_R3.3.1._191 JPKAP_U1.3._U1.3.6.  JPKAP_U2.1._P2.1.4.; JPKAP_U1.3._U1.3.7.</t>
  </si>
  <si>
    <t>5.6</t>
  </si>
  <si>
    <t>Līdzekļu pārdalīšana. Turpmāk nenotiks kinolektoriji, līdzekļi tiek novirzīti maksai par kinofilmu demonstrēšanas tiesībām.</t>
  </si>
  <si>
    <t>Izdevumu palielinājums maksai par kinofilmu demonstrēšanas tiesībām (maksa tiek aprēķināta no faktiskiem ieņēmumiem kinoseansu laikā) sakarā ar apmeklētāju lielo interesi par Latvijas simtgadei veltītām kinofilmām</t>
  </si>
  <si>
    <t>5.7</t>
  </si>
  <si>
    <t>JPAP_R3.3.1._191  JPKAP_U1.3.U_1.3.6.</t>
  </si>
  <si>
    <t>5.8</t>
  </si>
  <si>
    <t>Jauniešu teātra studija ''Eksperiments''</t>
  </si>
  <si>
    <t>JPAP_R3.3.1._191 JPAP_R3.3.1._194 JPKAP_U1.3._U1.3.1.; JPKAP_U1.3._U1.3.4.</t>
  </si>
  <si>
    <t>Dalības maksa LATA (Latvijas amatierteātru asociācija) 2018.gadā</t>
  </si>
  <si>
    <t>Izdevumu samazinājums materiālu iegādei - līdzekļu novirzīšana dalības maksai</t>
  </si>
  <si>
    <t>5.9</t>
  </si>
  <si>
    <t>Mātes dienas koncerts</t>
  </si>
  <si>
    <t>JPAP_R3.3.1._191 JPAP_R3.3.1._194 JPKAP_U1.3._U1.3.6. JPKAP_U2.2._P2.2.3.</t>
  </si>
  <si>
    <t>5.10</t>
  </si>
  <si>
    <t>JPAP_R3.3.1._191 JPKAP_U1.3._U1.3.6.  JPKAP_U2.1._P2.1.4. JPKAP_U1.3._U1.3.7.</t>
  </si>
  <si>
    <t>6</t>
  </si>
  <si>
    <t>Mākslinieku nama piedāvājums</t>
  </si>
  <si>
    <t>6.1</t>
  </si>
  <si>
    <t xml:space="preserve">Mākslas dienas </t>
  </si>
  <si>
    <t xml:space="preserve">JPAP_R3.3.1._191 JPKAP_U1.3._U1.3.6.; JPKAP_U1.3._U1.3.7.; </t>
  </si>
  <si>
    <t>6.2</t>
  </si>
  <si>
    <t>Muzeju nakts</t>
  </si>
  <si>
    <t xml:space="preserve">JPAP_R3.3.1._191 JPKAP_U1.3._U1.3.6. JPKAP_U1.3._U1.3.7. </t>
  </si>
  <si>
    <t>6.3</t>
  </si>
  <si>
    <t>Mākslas projekts - konkurss-izstāde ''JĀ/Neatkarība''</t>
  </si>
  <si>
    <t>JPAP_R3.3.1._191 JPKAP_U1.3._U1.3.6; JPKAP_U1.3._U1.3.7; JPKAP_U2.1_P2.1.4.</t>
  </si>
  <si>
    <t>6.4</t>
  </si>
  <si>
    <t>JPAP_R3.3.1._191 JPKAP_U1.3._U1.3.6.  JPKAP_U2.1._P2.1.4.</t>
  </si>
  <si>
    <t>7</t>
  </si>
  <si>
    <t>Jūrmalas teātra piedāvājums</t>
  </si>
  <si>
    <t>7.1</t>
  </si>
  <si>
    <t>Jauniestudējumi</t>
  </si>
  <si>
    <t>JPAP_R3.3.1._191 JPAP_R3.3.1._194 JPAP_R3.3.1._197 JPKAP_U1.3._U1.3.1. JPKAP_U1.3._U1.3.4.</t>
  </si>
  <si>
    <t>2279</t>
  </si>
  <si>
    <t>7.2</t>
  </si>
  <si>
    <t>Jūrmalas Bērnu un jauniešu teātris. Uzvedums-eksāmens sezonas noslēgumā</t>
  </si>
  <si>
    <t>JPAP_R3.3.1._191 JPAP_R3.3.1._194 JPAP_R3.3.1._197 JPKAP_U1.3._U1.3.1.; JPKAP_U1.3._U1.3.4.</t>
  </si>
  <si>
    <t>7.3</t>
  </si>
  <si>
    <t>Teātra pirmizrādes</t>
  </si>
  <si>
    <t>JPAP_R3.3.1._191 JPAP_R3.3.1._194 JPAP_R3.3.1._197 JPKAP_U1.3._U1.3.6.</t>
  </si>
  <si>
    <t>7.4</t>
  </si>
  <si>
    <t>Ziemassvētku koncerts</t>
  </si>
  <si>
    <t>JPAP_R1.7.1._43 JPAP_R3.3.1._191 JPAP_R3.3.1._194 JPKAP_U1.3._U1.3.6. JPKAP_U1.3._U1.3.4.</t>
  </si>
  <si>
    <t>7.5</t>
  </si>
  <si>
    <t>Piedalīšanās amatierteātru skatēs, festivālos valsts robežās un ārvalstīs</t>
  </si>
  <si>
    <t>JPAP_R3.3.1._191 JPAP_R3.3.1._194 JPKAP_U1.3._U1.3.2.</t>
  </si>
  <si>
    <t>8</t>
  </si>
  <si>
    <t>Dažādi projekti</t>
  </si>
  <si>
    <t>8.1</t>
  </si>
  <si>
    <t>Pilsētas Ziemassvētku noformējuma konkursa noslēguma pasākums</t>
  </si>
  <si>
    <t>JPAP_R3.3.1._191 JPKAP_U1.3._U1.3.3.</t>
  </si>
  <si>
    <t>8.2</t>
  </si>
  <si>
    <t>Zvaigznes dienas pasākums</t>
  </si>
  <si>
    <t xml:space="preserve">JPAP_R3.3.1_191 </t>
  </si>
  <si>
    <t>8.3</t>
  </si>
  <si>
    <t>JPAP_R3.3.1._191  JPKAP_U1.3._U1.3.6. JPKAP_U1.3._U1.3.7.  JPTARP_AM1_U1.2._P.1.2.4.</t>
  </si>
  <si>
    <t>8.4</t>
  </si>
  <si>
    <t>Starptautiskais senioru deju festivāls ''Puķu balle''</t>
  </si>
  <si>
    <t>JPAP_R3.3.1._191 JPKAP_U2.2._P2.2.5.</t>
  </si>
  <si>
    <t>8.5</t>
  </si>
  <si>
    <t>Atklāšanas un tematiskie pasākumi</t>
  </si>
  <si>
    <t>JPAP_R3.3.1._191 JPKAP_U2.1._P2.1.4.</t>
  </si>
  <si>
    <t>8.6</t>
  </si>
  <si>
    <t>Ķemeru svētki</t>
  </si>
  <si>
    <t>JPAP_R3.3.1._191 JPKAP_U1.3._U1.3.3.  JPKAP_U2.2._P2.2.3.  JPTARP_AM1_U1.2._P.1.2.4.</t>
  </si>
  <si>
    <t>8.7</t>
  </si>
  <si>
    <t>18.novembra svinības Ķemeros</t>
  </si>
  <si>
    <t>JPAP_R3.3.1._191 JPKAP_U1.3._U1.3.3.  JPKAP_U2.2._P2.2.1.</t>
  </si>
  <si>
    <t>8.8</t>
  </si>
  <si>
    <t>Pasākums jauniešiem "Augsim Latvijai"</t>
  </si>
  <si>
    <t>8.9</t>
  </si>
  <si>
    <t>Projekti/pasākumi Latvijas simtgadei</t>
  </si>
  <si>
    <t>JPAP_R3.3.1._191 JPAP_R3.3.1._194  JPKAP_U1.3._U1.3.6.; JPKAP_U2.2._P2.2.1.; JPKAP_U2.1._P2.1.4.;</t>
  </si>
  <si>
    <t>9</t>
  </si>
  <si>
    <t>Jūrmalas radošo kolektīvu darbības finansējums</t>
  </si>
  <si>
    <t>9.1</t>
  </si>
  <si>
    <t>Pilsētas radošo kolektīvu piedalīšanās republikas mēroga pasākumos</t>
  </si>
  <si>
    <t>JPAP_R3.3.1._194 JPKAP_U1.3._U1.3.2. JPKAP_U3.1._P3.1.4. JPKAP_U3.1._P3.1.5.</t>
  </si>
  <si>
    <t>Izdevumu samazinājums transporta nomai Latvijas robežās korim Burinieks 542,00 EUR un DK Ābelīte -35,00 EUR</t>
  </si>
  <si>
    <t>9.2</t>
  </si>
  <si>
    <t>Pilsētas radošo kolektīvu un kultūras darbinieku pilsētas mēroga konkursi un skates</t>
  </si>
  <si>
    <t>9.3</t>
  </si>
  <si>
    <t xml:space="preserve">Radošo kolektīvu jubilejas un citi  kolektīvu iniciēti projekti </t>
  </si>
  <si>
    <t>JPAP_R3.3.1._194 JPKAP_U1.3._U1.3.4.; JPKAP_U2.1._P2.1.4.; JPKAP_U2.2._P2.2.3.</t>
  </si>
  <si>
    <t>9.4</t>
  </si>
  <si>
    <t>Pilsētas radošo kolektīvu piedalīšanās ārzemēs rīkotajos koncertos, festivālos, konkursos un izstādēs</t>
  </si>
  <si>
    <t>JPAP_R3.3.1._194 JPKAP_U1.3._U1.3.2.</t>
  </si>
  <si>
    <r>
      <rPr>
        <b/>
        <sz val="9"/>
        <rFont val="Times New Roman"/>
        <family val="1"/>
        <charset val="186"/>
      </rPr>
      <t xml:space="preserve">Izdevumu palielinājums </t>
    </r>
    <r>
      <rPr>
        <sz val="9"/>
        <rFont val="Times New Roman"/>
        <family val="1"/>
        <charset val="186"/>
      </rPr>
      <t xml:space="preserve">- DK Vizmiņa vadītājas dienas nauda Čehijā: 6 dienasx 35,00 EUR/dienā= 210,00 EUR. DK Vēlreiz vadītāja dienas nauda Melnkalnē 8 dienas x 35,00 EUR/dienā= 280,00 EUR.                                                 </t>
    </r>
    <r>
      <rPr>
        <b/>
        <sz val="9"/>
        <rFont val="Times New Roman"/>
        <family val="1"/>
        <charset val="186"/>
      </rPr>
      <t>Izdevumu samazinājums</t>
    </r>
    <r>
      <rPr>
        <sz val="9"/>
        <rFont val="Times New Roman"/>
        <family val="1"/>
        <charset val="186"/>
      </rPr>
      <t xml:space="preserve">  - kora Burinieks dienu skaita samazinājums Klaipēdā (2 personas x 29,00 EUR/dienā x 1 diena = 58,00 EUR)</t>
    </r>
  </si>
  <si>
    <r>
      <rPr>
        <b/>
        <sz val="9"/>
        <rFont val="Times New Roman"/>
        <family val="1"/>
        <charset val="186"/>
      </rPr>
      <t>Izdevumu palielinājums</t>
    </r>
    <r>
      <rPr>
        <sz val="9"/>
        <rFont val="Times New Roman"/>
        <family val="1"/>
        <charset val="186"/>
      </rPr>
      <t xml:space="preserve"> transporta nodrošinājumam ārzemju braucienos: DK Vizmiņa (Čehija) -3640,00 EUR; koris Burinieks (Klaipēda) - 600,00 EUR; DK Ābelīte (Mariampole) - 187,00 EUR. </t>
    </r>
    <r>
      <rPr>
        <b/>
        <sz val="9"/>
        <rFont val="Times New Roman"/>
        <family val="1"/>
        <charset val="186"/>
      </rPr>
      <t xml:space="preserve"> Izdevumu samazinājums </t>
    </r>
    <r>
      <rPr>
        <sz val="9"/>
        <rFont val="Times New Roman"/>
        <family val="1"/>
        <charset val="186"/>
      </rPr>
      <t>DK Vēlreiz faktiskie izdevumi braucienam uz Mažeikiem ir mazāki par 20,00 EUR.</t>
    </r>
  </si>
  <si>
    <t>Samazinājums līdzekļiem neparedzētiem gadījumiem</t>
  </si>
  <si>
    <r>
      <rPr>
        <b/>
        <sz val="9"/>
        <rFont val="Times New Roman"/>
        <family val="1"/>
        <charset val="186"/>
      </rPr>
      <t>Izdevumu samazinājums</t>
    </r>
    <r>
      <rPr>
        <sz val="9"/>
        <rFont val="Times New Roman"/>
        <family val="1"/>
        <charset val="186"/>
      </rPr>
      <t>: DK Vizmiņa brauciens uz Čehiju - līdzekļi pārdalīti transporta nomai un komandējuma dienas naudai.</t>
    </r>
  </si>
  <si>
    <t>9.5</t>
  </si>
  <si>
    <t>Tērpi</t>
  </si>
  <si>
    <t>JPAP_R3.3.1._194 JPKAP_U1.3._U1.3.2.; JPKAP_U3.1._P3.1.4.; JPKAP_U3.1._P3.1.5.</t>
  </si>
  <si>
    <t>10</t>
  </si>
  <si>
    <t>Citas kultūras pasākumu izmaksas</t>
  </si>
  <si>
    <t>10.1</t>
  </si>
  <si>
    <t>Tipogrāfijas pakalpojumi (biļetes, afišas un tml.)</t>
  </si>
  <si>
    <t>JPAP_R3.3.1._191 JPKAP_U4.1._P4.1.4.;  JPKAP_U4.3._P4.3.3.  JPTARP_AM3_U3.3._P.3.3.2.</t>
  </si>
  <si>
    <t>10.2</t>
  </si>
  <si>
    <t>AKKA/LAA un LaIPA</t>
  </si>
  <si>
    <t>JPAP_R3.3.1._191</t>
  </si>
  <si>
    <t>10.3</t>
  </si>
  <si>
    <t>Publisko pasākumu apdrošināšana</t>
  </si>
  <si>
    <t>10.4</t>
  </si>
  <si>
    <t>Elektroenerģijas apmaksa un pieslēguma nodrošinājumskultūras pasākumos dabā</t>
  </si>
  <si>
    <t>10.5</t>
  </si>
  <si>
    <t>Reklāmas izdevumi kultūras pasākumiem</t>
  </si>
  <si>
    <t>JPAP_R3.3.1._191 JPKAP_U4.1._P4.1.4.; JPKAP_U4.3._P4.3.3. JPTARP_AM3_U3.3._P.3.3.2.</t>
  </si>
  <si>
    <t>I.Stratēģiskā dokumenta nosaukums - Jūrmalas pilsētas attīstības programmas 2014.-2020.gadam (JPAP)</t>
  </si>
  <si>
    <t>Rīcības virziens R1.7.1. Kultūras tūrisma piedāvājuma attīstība</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</si>
  <si>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</si>
  <si>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</si>
  <si>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</si>
  <si>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</si>
  <si>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</si>
  <si>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</si>
  <si>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</si>
  <si>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</si>
  <si>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</si>
  <si>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</si>
  <si>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</si>
  <si>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</si>
  <si>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</si>
  <si>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</si>
  <si>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</si>
  <si>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</si>
  <si>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</si>
  <si>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</si>
  <si>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</si>
  <si>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</si>
  <si>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</si>
  <si>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</si>
  <si>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</si>
  <si>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</si>
  <si>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</si>
  <si>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</si>
  <si>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</si>
  <si>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</si>
  <si>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</si>
  <si>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</si>
  <si>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</si>
  <si>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</si>
  <si>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</si>
  <si>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</si>
  <si>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</si>
  <si>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</si>
  <si>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</si>
  <si>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</si>
  <si>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</si>
  <si>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</si>
  <si>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Strātēģiskā dokumenta kodu atšifrējums - mērķis AM 3: Jūrmalas kā konferenču, kongresu, pasākumu un motivējošā tūrisma (MICE) galamērķa attīstība</t>
  </si>
  <si>
    <t>Mērķa uzdevums - U 3.3.Kultūras pasākumu kā atraktīvu tūrisma piesaišu izmantošana, koncentrejoties uz dažādu tūristu segmentu vajadzībām un pieprasījuma sezonālām svārstībām</t>
  </si>
  <si>
    <t>Mērķa uzdevuma pasākums - P.3.3.2. Informācijas par pasākumiem nodrošināšana dažādiem mērķa tirgiem (afišu valodas, informācija tūrisma portālā, TIC).</t>
  </si>
  <si>
    <t xml:space="preserve">Budžeta finansēta institūcija: Jūrmalas Kultūras centrs </t>
  </si>
  <si>
    <t>Reģistrācijas Nr.: 90009229680</t>
  </si>
  <si>
    <t>Tāme Nr.09.25.1.</t>
  </si>
  <si>
    <t>Sākumskola "Ābelīte"</t>
  </si>
  <si>
    <t>90009251361</t>
  </si>
  <si>
    <t>Plūdu iela 4a, Jūrmala. LV-2015</t>
  </si>
  <si>
    <t>LV69PARX0002484572077</t>
  </si>
  <si>
    <t>LV69PARX0002484573047</t>
  </si>
  <si>
    <t>LV46PARX0002484577050</t>
  </si>
  <si>
    <t>Līdzekļi nepieciešami 5-6 gadīgo izglītības darbinieku slimības naudu apmaksai 400 Eur, menešalgās veidojas ekonomija darbinieku slimības rezultātā.</t>
  </si>
  <si>
    <t>Kvalitātes piemaksās veidosies līdzekļu ekonomija izmantojot ikgadējos atvaļinājumus, (kur atvaļinājuma naudas tiek maksātas no mēnešalgas koda pēc vidējās izpeļņas) interešu izglītībai (3*2mēn) 6 euro, vispārējai izglītībai (191.40*2mēn.) 382,60 euro, 5-6 gadīgo bērnu apmācībai (159.75*2mēn.) 319.50 euro. Papildus ekonomija veidojas sakarā ar darbinieku slimošanu periodā no janvāra līdz martam vispārējā izglītības pedagogiem 16.30 euro un 5-6 gadīgo izglītības pedagogiem 75.13 euro.</t>
  </si>
  <si>
    <t>Līdzekļi nepieciešami 5-6 gadīgo izglītības darbinieku slimības naudu apmaksai.</t>
  </si>
  <si>
    <t>Naudas līdzekļi ir nepieciešāmi bērnu un jauniešu vasaras nometnes organizācijai 2018. gadā.( Nepieciešāms iznomāt autobusu ekskursijai.) Ekskursija - Latvijas Etnogrāfiskais brīvdabas muzejs, Brīvības iela 21, Rīga, maršruta garums turp un atpakaļ - 80km.</t>
  </si>
  <si>
    <t>Naudas līdzekļi ir nepieciešāmi bērnu un jauniešu vasaras nometnes organizācijai.</t>
  </si>
  <si>
    <t>Naudas līdzekļi ir nepieciešāmi bērnu un jauniešu vasaras nometnes organizācijai 2018. gadā. ( reģistrācija Veselības inspekcijā)</t>
  </si>
  <si>
    <t>Naudas līdzekļi ir nepieciešāmi bērnu un jauniešu vasaras nometnes organizācijai 2018. gadā. ( Aprēķins ēdināšanai: 30 izlītojamie * 3.5 EUR dienā* 5 dienas = 525 EUR)</t>
  </si>
  <si>
    <t>Tāme Nr.08.1.7.</t>
  </si>
  <si>
    <t>08.100</t>
  </si>
  <si>
    <t>Tāme Nr.08.1.8.</t>
  </si>
  <si>
    <t>Sporta veidu attīstība</t>
  </si>
  <si>
    <r>
      <rPr>
        <b/>
        <sz val="9"/>
        <rFont val="Times New Roman"/>
        <family val="1"/>
        <charset val="186"/>
      </rPr>
      <t>18.pielikums</t>
    </r>
    <r>
      <rPr>
        <sz val="9"/>
        <rFont val="Times New Roman"/>
        <family val="1"/>
        <charset val="186"/>
      </rPr>
      <t xml:space="preserve"> Jūrmalas pilsētas domes</t>
    </r>
  </si>
  <si>
    <t xml:space="preserve">Reģistrācijas Nr. </t>
  </si>
  <si>
    <t>900000056357</t>
  </si>
  <si>
    <t>Jūrmalas Sporta servisa centrs</t>
  </si>
  <si>
    <t>Programmai "Sporta pasākumi"</t>
  </si>
  <si>
    <t xml:space="preserve">JPAP _R.1.6.3.41;
JPAAAS Mērķi Nr. 1; Nr. 3; Nr. 4 </t>
  </si>
  <si>
    <t>Jūrmalas atklātais amatieru čempionāts hokejā 2018. gadā</t>
  </si>
  <si>
    <t>Jūrmalas atklātais čempionāts basketbolā vīriešiem 17/18</t>
  </si>
  <si>
    <t>Jūrmalas skriešanas svētki</t>
  </si>
  <si>
    <t>Neatkarības dienas velobrauciens</t>
  </si>
  <si>
    <t>Džudo turnīrs ''Young Stars Jūrmala 2018''</t>
  </si>
  <si>
    <t>Starptautiskais karatē WKF turnīrs ''Grand Prix Jūrmala  2018''</t>
  </si>
  <si>
    <t>Jūrmalas domes atklātais futbola kauss 2018.gadā</t>
  </si>
  <si>
    <t>Filter velokauss</t>
  </si>
  <si>
    <t>Orientēšanas spēles ''Ķemeri 180/40''</t>
  </si>
  <si>
    <t>Pasaules kausa posms ielu vingrošana Jūrmalā</t>
  </si>
  <si>
    <t xml:space="preserve"> LAF  organizētās sacensības airēšanā 2018.gadā</t>
  </si>
  <si>
    <t>Jūrmalas kauss Plūdmales Regbijā - 5, 2018</t>
  </si>
  <si>
    <t xml:space="preserve">Jūrmalas Cup'' ūdens motosporta sacensības </t>
  </si>
  <si>
    <t>Starptautiskās karatē sacensības  '' Jūrmalas kauss - 2018''</t>
  </si>
  <si>
    <t xml:space="preserve"> Ielu dejošanas pasākums''Ghetto dance''</t>
  </si>
  <si>
    <t>CEV eiropas Čempionāts pludmales volejbolā U22</t>
  </si>
  <si>
    <t>Jūrmalas velomaronts</t>
  </si>
  <si>
    <t>Projektu konkurss sporta pasākumiem</t>
  </si>
  <si>
    <t>Latvijas čempionāts pludmales volejbolā</t>
  </si>
  <si>
    <t>Lai nodrošinātu  pasākumu organizēšanu , saskaņā ar izvērtējumu pēc sēdes protokoliem</t>
  </si>
  <si>
    <t>Jūrmalas Rogainings</t>
  </si>
  <si>
    <t>Starptautiskais pludmales handbola turnīrs ''Jūrmala''</t>
  </si>
  <si>
    <t>Līdzfinansējuma nodrošināšana Jūrmalas pilsētai raksturīgiem un nozīmīgiem sporta pasākumiem, kas Jūrmalā norisinājušies vismaz trīs gadus</t>
  </si>
  <si>
    <t>Izmaiņas kopā</t>
  </si>
  <si>
    <t>Programmai "Sporta veidu attīstība"</t>
  </si>
  <si>
    <t xml:space="preserve">JPAP _R.3.3.3. 207              JPAP_ R3.1.3. 133                JPAAAS Mērķi Nr. 1; Nr. 4 </t>
  </si>
  <si>
    <t>Airēšanas sporta attīstībai un sporta inventāra iegādei</t>
  </si>
  <si>
    <t>Olivera Ritinieka atbalstam</t>
  </si>
  <si>
    <t>Profboksa klubs Jūrmalā, atbalsts 2017.gadam</t>
  </si>
  <si>
    <t>Veterānu futbola kluba ''Devro Jūrmala'' atbalsts 2017.gadā</t>
  </si>
  <si>
    <t>Sportistes Žanetes Vasaraudzes Gailītes riteņtenisa attīstībai</t>
  </si>
  <si>
    <t>Hokeja attīstības veicināšanai Jūrmalas pilsētā</t>
  </si>
  <si>
    <t>Biedrības ''Hokeja klubs ''Kauguri '' ledus īres nomaksai 2017/2018 g. sezonai</t>
  </si>
  <si>
    <t>Volejbola attīstība Jūrmalā 2017.gadā</t>
  </si>
  <si>
    <t>Līdzfinansējums biedrībai ''Jūrmalai un sportam''</t>
  </si>
  <si>
    <t>Jurmalas Racing Team</t>
  </si>
  <si>
    <t>Biedrība ''Skolas sporta klubs ''Neguss''</t>
  </si>
  <si>
    <t>Biedrība ''Jūrmalas Sports'' handbola komandas līdzfinansēšana</t>
  </si>
  <si>
    <t>Biedrība ''Jūrmalas Sports'' airēšanas komandas līdzfinansēšana</t>
  </si>
  <si>
    <t>Alvila Branta Pasaules kausā parabobslejā</t>
  </si>
  <si>
    <t>Florbola klubs Jūrmala</t>
  </si>
  <si>
    <t>Jāņa  Roviča boksa klubs</t>
  </si>
  <si>
    <t>Karatiste Marijas Luīzes Muižnieces atbalstam</t>
  </si>
  <si>
    <t>Karatista Leonīda Vorožeikina atbalstam</t>
  </si>
  <si>
    <t>Aleksandra Samoilova atbalstam</t>
  </si>
  <si>
    <t>Mihaila Samoilova atbalstam</t>
  </si>
  <si>
    <t>Ratiņtenisistes Žanetes Vasarzudzes - Gailītes attīstībai</t>
  </si>
  <si>
    <t xml:space="preserve">Biedrības PAPA’S Sacīkšu komanda atbalstam </t>
  </si>
  <si>
    <t>Pašvaldības atzinības izteikšana par īpašiem sasniegumiem un rezultātiem</t>
  </si>
  <si>
    <t>Gargabalnieces Jeļenas Čelhovas - Prokopčukas attīstībai</t>
  </si>
  <si>
    <t>Lai nodrošinātu sporta veidu attīstību, saskaņā ar izvertējumu pēc sēdes protokoliem</t>
  </si>
  <si>
    <t>Līdzfinansējuma nodrošināšana sporta organizāciju, to pārstāvēto komandu un individuālo sportistu atbalstam</t>
  </si>
  <si>
    <t>Sporta attīstība un publicitātes pasākumi</t>
  </si>
  <si>
    <t>Grāmata "Jūrmalas Sporta vēsture"</t>
  </si>
  <si>
    <t xml:space="preserve">JPAP _R.1.6.3.41  </t>
  </si>
  <si>
    <t>Jūrmalas pilsētas attīstības programma 2014. – 2020.gadam (JPAP)</t>
  </si>
  <si>
    <t>Rīcības virziens:      R.1.6.3. Sporta pasākumu un pakalpojumu attīstība</t>
  </si>
  <si>
    <t>Rīcības virziens:      R.3.3.3.: Sporta sektora attīstība</t>
  </si>
  <si>
    <t>Mērķi no JPAAAS</t>
  </si>
  <si>
    <t>Mērķis Nr. 1 Fiziskās aktivitātēs iesaistīto Jūrmalas pilsētas iedzīvotāju, īpaši bērnu un jauniešu skaita pieaugums.</t>
  </si>
  <si>
    <t>Mērķis Nr.2 Cilvēku ar invaliditāti dalības sporta un aktīvās atpūtas aktivitātēs pieaugums</t>
  </si>
  <si>
    <t>Mērķis Nr. 3 Starptautiska, nacionāla un vietēja mēroga sporta sacensību un aktīvās atpūtas norišu skaita pieaugums.</t>
  </si>
  <si>
    <t>Mērķis Nr. 4 .Jūrmalas pilsētas iedzīvotāju veselības rādītāju uzlabošanās.</t>
  </si>
  <si>
    <t>Tāme Nr.08.5.1.</t>
  </si>
  <si>
    <t>90010478153</t>
  </si>
  <si>
    <t>Jomas iela 17 , Jūrmala , LV-2015</t>
  </si>
  <si>
    <t>08.100.</t>
  </si>
  <si>
    <t>Iestādes uzturēšana</t>
  </si>
  <si>
    <t>LV95PARX0002484572094</t>
  </si>
  <si>
    <t>LV62PARX0002484577053</t>
  </si>
  <si>
    <t>LV26PARX0002484576052</t>
  </si>
  <si>
    <t>Ieturējumi no Jūrmalas Sporta servisa centra darbinieku atlīdzības par piešķirto sakaru pakalpojumu limitu pārtēriņu</t>
  </si>
  <si>
    <t>Līdzekļu ekonomija (vakance- direktors), aprēķins :Eur 2264*1 mēn.= Eur 2264</t>
  </si>
  <si>
    <t>Līdzekļi nepieciešami  lai izmaksātu  balvu par bērnu piedzimšanu M.Tugolukovai. Naudas līdzekļi biji ielānoti 2018.g. budžetā Eur 874 apmērā , bet kad  darbniece aizgāja , viņa bija citā amatā ar atalgojumu Eur 1382 apmērā un līdz ar to trūkts ieplānotais finansējums Eur 508(1382-874)</t>
  </si>
  <si>
    <t>Sakarā ar to, ka ir pārtraukts ''Lattelecom'' pieslēgums Majoru sporta laukumā , izveidojās līdzekļu ekonomija Eur 122.16 apmērā (8mēn.*Eur 10.27(pielēgums) + Eur 40 (par sarunām)</t>
  </si>
  <si>
    <t>Līdzekļi nepieciešami lai izmainītu tarifu plānu Pludmales centram no Eur 17 menesī uz Eur 25 mēnesī, aprēķins: 19.99 (internets  kopā ar rūteri) *6mēn.(vis mazākais termiņš uz kuru var pieslēgt pakalpojumu)=Eur119.94  + Eur 25 (par telefona pieslēgumu) = 144.94 par pieslēguma periodu , ieplānots 2018.g. budžetā Eur 85, starpība  Eur 59.94 un Jomas 17(Ofiss)(zelts Eur 8.49 mēnesī), aprēķins Eur 8.49*8mēn.= Eur 67.92 apmērā , ieplānots 2018.g. budžetā Eur  39.92 , starpība = Eur 28</t>
  </si>
  <si>
    <t>Sakarā ar to, ka  palielinājās dokumentu apgrozījums , nepieciešami papildus naudas līdzekļi pasta paklpojumiem. Budžeta izpildē uz 25.04. ir 67.35% (Eur 161.65 ),bet ieplānots 2018.g. Eur 240 , atlikums Eur 78.35. Provizoriski aprēķinot vēl vajag iegādāt pastmarkas uz Eur 103.30 =  112gb.*0.55 un 30gb.*1.39</t>
  </si>
  <si>
    <t>Līdzekļi nepieciešami lai apmaksātu iekārtu īri (SIA ''Venden'')Eur 12.09*7mēn. =Eur 84.63</t>
  </si>
  <si>
    <t>Līdzekļu ekonomija Eur 196.11(Eur2284.75 - Eur 2088.64), aprēķins:apstiprinātā tāme Eur 2846 -izpilde Eur 561.25= Eur2284.75(nepieciešams 261.08 limits mēnesī *8mēn. =Eur 2088.64)</t>
  </si>
  <si>
    <t>Tāme Nr.08.5.4.</t>
  </si>
  <si>
    <t>Majoru sporta laukuma uzturēšana</t>
  </si>
  <si>
    <t>Līdzekļi nepieciešami, lai apmeklētu divus seminārus par iepirkumu procedūru veikšanu Eur 237.16 (2darb.*Eur 50.82+ 2darb.*Eur 67.76)</t>
  </si>
  <si>
    <t>Tāme Nr.09.4.2.</t>
  </si>
  <si>
    <t>90009226256</t>
  </si>
  <si>
    <t>Zemgales iela 4</t>
  </si>
  <si>
    <t>09.510.</t>
  </si>
  <si>
    <t>LV79TREL981376900500B</t>
  </si>
  <si>
    <t>precizēts atlikums bankā</t>
  </si>
  <si>
    <t xml:space="preserve">precizēta summa, kas tiek saņemta no JSPA - 2734,85 </t>
  </si>
  <si>
    <t>projekta laikā izveidotās fotokolāžas izgatavošanai</t>
  </si>
  <si>
    <t>precizēta summa, kas tiek saņemta no JSPA</t>
  </si>
  <si>
    <t>Jūrmalas pilsētas Labklājības pārvalde</t>
  </si>
  <si>
    <t>90000594245</t>
  </si>
  <si>
    <t>Mellužu pr.83., Jūrmala, LV-2008</t>
  </si>
  <si>
    <t>10.920</t>
  </si>
  <si>
    <t>LV34TREL981305100400B</t>
  </si>
  <si>
    <t>Faktiskais atlikums uz gada sākumu</t>
  </si>
  <si>
    <t>Projekta koordinātora atvcaļinājuma nauda</t>
  </si>
  <si>
    <t>ietaupījums 1.ceturksnī, novirzīts biroja preču iegādei</t>
  </si>
  <si>
    <t>ietaupījums 1.ceturksnī, novirzīts biroja preču egādei</t>
  </si>
  <si>
    <t>Specializētās konsultācijas nebūs nepieciešamas tik lielā apmērā kā plānots</t>
  </si>
  <si>
    <t>Nrepieciešamām biroja precēm, t.sk. toneris printerim</t>
  </si>
  <si>
    <t>Sociās rehabilitācijas pakalpojumi tiek pieprasīti lielākā apmērā kā plānots</t>
  </si>
  <si>
    <t>Tāme Nr.10.2.9.</t>
  </si>
  <si>
    <t>Projekts "Deinstucionalizācija un sociālie pakalpojumi personām ar invaliditāti un bērniem"</t>
  </si>
  <si>
    <t>10.400</t>
  </si>
  <si>
    <t>LV83TREL981305100300B</t>
  </si>
  <si>
    <t>Faktiskais atlikums gada sākumā</t>
  </si>
  <si>
    <t>Tāme Nr.10.2.10.</t>
  </si>
  <si>
    <t>Projekts "Sniegt iespēju bērniem/EmpowerKids"</t>
  </si>
  <si>
    <t>07.620</t>
  </si>
  <si>
    <t>LV82TREL981305100500B</t>
  </si>
  <si>
    <t>komunālo maksājumu ietaupījums 1.ceturksnī novirzīts uz izmaksām par saimniecības precēm</t>
  </si>
  <si>
    <t>Tāme Nr.07.1.4.</t>
  </si>
  <si>
    <t>Projekts "Pasākumi vietējās sabiedrības veselības veicināšanai un slimību profilaksei Jūrmalā"</t>
  </si>
  <si>
    <t>Tāme Nr.05.2.1.</t>
  </si>
  <si>
    <t>Sabiedrība ar ierobežotu atbildību "Jūrmalas ūdens"</t>
  </si>
  <si>
    <t>Promenādes iela 1a, Jūrmala</t>
  </si>
  <si>
    <t>05.200</t>
  </si>
  <si>
    <t>Notekūdeņu apsaimniekošana (meliorācijas sistēmas apsaimniekošana)</t>
  </si>
  <si>
    <t>LV64PARX0002484572167</t>
  </si>
  <si>
    <t>Tāme Nr.05.2.2.</t>
  </si>
  <si>
    <t>Notekūdeņu apsaimniekošana (lietus ūdens kanalizācijas apsaimniekošana)</t>
  </si>
  <si>
    <t>Tāme Nr.09.3.1.</t>
  </si>
  <si>
    <t>Jūrmalas pilsētas Jaundubultu vidusskola</t>
  </si>
  <si>
    <t>90000051561</t>
  </si>
  <si>
    <t>Lielupes-21</t>
  </si>
  <si>
    <t>LV19PARX0002484572007</t>
  </si>
  <si>
    <t>LV82PARX0002484573007</t>
  </si>
  <si>
    <t>LV43PARX0002484577007</t>
  </si>
  <si>
    <t>LV77PARX0002484576007</t>
  </si>
  <si>
    <t>Tāme Nr.04.3.1.</t>
  </si>
  <si>
    <t>Pašvaldības pamatbudžets</t>
  </si>
  <si>
    <t>Jomas iela 1/5, Jūrmala</t>
  </si>
  <si>
    <t>04.900</t>
  </si>
  <si>
    <t>Līdzfinansējuma un priekšfinansējuma nodrošināšana ES un citas ārvalstu finanšu palīdzības projektu īstenošanā</t>
  </si>
  <si>
    <t>Pašvaldības budžeta kopējie izdevumu konti</t>
  </si>
  <si>
    <t>Tāme Nr.06.1.3.</t>
  </si>
  <si>
    <t>06.200</t>
  </si>
  <si>
    <t>Pilsētas teritoriju labiekārtošanas pasākumi</t>
  </si>
  <si>
    <t>Struktūrvienība</t>
  </si>
  <si>
    <t>Inženierbūvju un ģeodēzijas nodaļa</t>
  </si>
  <si>
    <t>06.200.</t>
  </si>
  <si>
    <t>Meliorācijas sistēmu tehniskā apsekošana</t>
  </si>
  <si>
    <t>Iepirkuma procedūra tiks uzsākta 4.meliorācijas sistēmai (Melluži, ~4.5 km). Ar papildus 15 tūkst.EUR finansējumu – 19. un 20. mel.sistēma (Melluži-Asari, ~13.0 km).</t>
  </si>
  <si>
    <t>JPAP_M2, P2.5., R2.5.3. _85
JPŪR_MI,RV2.5.3._4</t>
  </si>
  <si>
    <t>2</t>
  </si>
  <si>
    <t>Ģeodēziskā tīkla pilnveidošana un jaunu punktu izbūve</t>
  </si>
  <si>
    <t xml:space="preserve">Veikts iepirkums ar ID Nr. –JPD 2018/18 - Vietējā ģeodēziskā tīkla pilnveidošanai Druvciema, Asaru un Vaivaru rajonos. Pieņemts lēmums – līguma izpildītājs SIA “Ģeodēzists”, paredzētā summa ar PVN 21296.00 EUR
Veikts iepirkums ar ID JPD 2018/49 RIK- Vietējā ģeodēziskā tīkla punktu ierīkošanai Jūrmalas pilsētas Slokas, Kauguru un Kaugurciema rajonos. Pieņemts lēmums – līguma izpildītājs SIA “Ģeodēzists”, paredzētā summa ar PVN 11761.20 EUR
</t>
  </si>
  <si>
    <t>JPAP_M2, P2.8., R2.8.1._111</t>
  </si>
  <si>
    <t>Jūrmalas pilsētas attīstības programma 2014-2020 (JPAP):</t>
  </si>
  <si>
    <t>M2 - vidējā termiņa mērķis "Komunālā un transporta infrastruktūra"</t>
  </si>
  <si>
    <t>M3 - vidējā termiņa mērķis "Sociālā infrastruktūra"</t>
  </si>
  <si>
    <t>P2.5. - prioritāte "Ūdensapgādes un notekūdeņu apsaimniekošanas sistēmu pilnveide"</t>
  </si>
  <si>
    <t>P2.8. - prioritāte "Publiskās telpas labiekārtošana"</t>
  </si>
  <si>
    <t>P3.1. - prioritāte "Uz nākotni orientēta pilsētas pārvaldība, kas atbalsta pilsonisko iniciatīvu"</t>
  </si>
  <si>
    <t>R2.8.1. - rīcības virziens "Publiskās telpas pilnveide"; aktivitāte Nr.111; Vietējā ģeodēziskā tīkla pilnveidošana un jaunu punktu izbūve.</t>
  </si>
  <si>
    <t>R3.1.2. - rīcības virziens "Pašvaldības pārvaldes kapacitātes celšana"; aktivitāte Nr.132: Augstas detalizācijas topogrāfiskā informācijas datubāzes profilaktiskā apkope.</t>
  </si>
  <si>
    <t>Jūrmalas pilsētas ūdens resursu aizsardzības rīcības plāns 2016.-2020.gadam (JPŪR)</t>
  </si>
  <si>
    <t>M1 - mērķis "Tīri piekrastes ūdeņi"</t>
  </si>
  <si>
    <r>
      <rPr>
        <b/>
        <sz val="9"/>
        <rFont val="Times New Roman"/>
        <family val="1"/>
        <charset val="186"/>
      </rPr>
      <t>7.pielikums</t>
    </r>
    <r>
      <rPr>
        <sz val="9"/>
        <rFont val="Times New Roman"/>
        <family val="1"/>
        <charset val="186"/>
      </rPr>
      <t xml:space="preserve"> Jūrmalas pilsētas domes</t>
    </r>
  </si>
  <si>
    <t>Projekts "Be prepared"</t>
  </si>
  <si>
    <t>Jūrmalas Bērnu un jauniešu interešu centrs</t>
  </si>
  <si>
    <t>aktivitāte Nr.85: Pilsētas meliorācijas sistēmu tehniskā apsekošana un reģistrēšana Meliorācijas kadastrā.</t>
  </si>
  <si>
    <t xml:space="preserve">R2.5.3. - rīcības virziens "Plūdu riska novēršana, lietusūdens savākšanas un meliorācijas sistēmu pilnveide"; </t>
  </si>
  <si>
    <t>aktivitāte Nr.4; Pilnveidot un atbilstoši uzturēt pašvaldības meliorācijas sistēmu.</t>
  </si>
  <si>
    <t xml:space="preserve">RV2.5.3. - rīcības virziens "Plūdu riska novēršana, lietusūdens savākšanas un meliorācijas sistēmu pilnveide"; aktivitāte Nr.4; </t>
  </si>
  <si>
    <t>specifiskām iedzīvotāju auditorijām.</t>
  </si>
  <si>
    <t xml:space="preserve">U1.3.3. Jūrmalas pilsētas iedzīvotāju un nevalstisko organizāciju radošo kultūras iniciatīvu atbalstīšana, līdzfinansējot un līdzorganizējot dažādu žanru kultūras pasākumus </t>
  </si>
  <si>
    <t>dažādām mērķauditorījas grupām vietējā, nacionālā un starptautiskā mērogā''.</t>
  </si>
  <si>
    <t xml:space="preserve">Strātēģiskā dokumenta kodu atšifrējums - rīcības virziens 2  "Kultūras piedāvājuma izcilība un daudzveidība Jūrmalā: kvalitatīva un sistema'tiska kultūras piedāvājuma veidošana </t>
  </si>
  <si>
    <t>perspektīvā Baltijas valstīs</t>
  </si>
  <si>
    <t xml:space="preserve">Mērķa uzdevuma pasākums - P 1.5.1. Pasākuma ''Nestasti pasaciņas'' pilnveidošana, divu dienu pasākuma programmas (festivāla) izveide un popularizēšana Latvijā, </t>
  </si>
  <si>
    <t>ģeogrāfiski līdzsvarotā kultūras piedāvājuma veidošanā un pieejamības veicināšanā.</t>
  </si>
  <si>
    <t xml:space="preserve">Rīcības virziena uzdevums - U4.1.: Attīstīt sadarbību starp dažādām pašvaldības kultūras un citām iestādēm, </t>
  </si>
  <si>
    <r>
      <rPr>
        <b/>
        <sz val="9"/>
        <rFont val="Times New Roman"/>
        <family val="1"/>
        <charset val="186"/>
      </rPr>
      <t>33.pielikums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</si>
  <si>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</si>
  <si>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</si>
  <si>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</si>
  <si>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</si>
  <si>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2032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</si>
  <si>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</si>
  <si>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</si>
  <si>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</si>
  <si>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</si>
  <si>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</si>
  <si>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</si>
  <si>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</si>
  <si>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Ceļu un to kompleksa investīciju projektu īstenošanai</t>
  </si>
  <si>
    <t>Kredīta % atmaksa 2,7%</t>
  </si>
  <si>
    <t xml:space="preserve"> 2019 - 2020</t>
  </si>
  <si>
    <t>Lielupes pamatskolas pārbūve un sporta zāles piebūve</t>
  </si>
  <si>
    <t>Pirmsskolas izglītības iestāde "Mārīte" pārbūve</t>
  </si>
  <si>
    <r>
      <t>(</t>
    </r>
    <r>
      <rPr>
        <sz val="12"/>
        <rFont val="Times New Roman"/>
        <family val="1"/>
        <charset val="186"/>
      </rPr>
      <t>Kredīta % atmaksa 2,7%)</t>
    </r>
  </si>
  <si>
    <t>Pirmsskolas izglītības iestāde "Bitīte" pārbūve</t>
  </si>
  <si>
    <t>(Kredīta % atmaksa 2,7%)</t>
  </si>
  <si>
    <t>Pirmsskolas izglītības iestāde "Madara" pārbūve</t>
  </si>
  <si>
    <t>2020-2021</t>
  </si>
  <si>
    <t>Dzintaru koncertzāles attīstība</t>
  </si>
  <si>
    <t>Kredīta % atmaksas 2.7%</t>
  </si>
  <si>
    <t>2019-2021</t>
  </si>
  <si>
    <t>Domes ēkas pārbūve un energoefektivitātes paaugstināšana Jomas ielā 1/5</t>
  </si>
  <si>
    <t>Majoru vidusskolas energoefektivitātes paaugstināšana</t>
  </si>
  <si>
    <t>2019 - 2020</t>
  </si>
  <si>
    <t>Jaunu dabas un kultūras tūrisma pakalpojumu radīšana Rīgas jūras līča rietumu piekrastē - Ķemeru ūdenstorņa pārbūve un restaurācija</t>
  </si>
  <si>
    <t>Daudzfunkcionāla dabas tūrisma centra jaunbūve un meža parka labiekārtojums Ķemeros</t>
  </si>
  <si>
    <t>2018-2020</t>
  </si>
  <si>
    <t>Ķemeru parka pārbūve un restaurācija</t>
  </si>
  <si>
    <t>Apvedceļa Kauguri-Sloka Jūrmalā izbūve (I kārta, pieslēgums A10/E22)</t>
  </si>
  <si>
    <t>Jūrmalas pašvaldības Lielupes radīto plūdu un krasta erozijas risku apdraudējumu novēršanas pasākumi Dubultos - Majoros - Dzintaros</t>
  </si>
  <si>
    <t>Pilsētas atpūtas parka un jauniešu mājas izveide Kauguros</t>
  </si>
  <si>
    <t>2018-2019</t>
  </si>
  <si>
    <t>Jūrmalas sporta skolas peldbaseina ēkas pārbūve un energoefektivitātes paaugstināšana</t>
  </si>
  <si>
    <t>2019-2020</t>
  </si>
  <si>
    <t>Jūrmalas veselības veicināšanas un sociālo pakalpojumu centra ēku pārbūve un energoefektivitātes paaugstināšana</t>
  </si>
  <si>
    <t>Jūrmalas pilsētas Ķemeru pamatskolas ēkas pārbūve un energoefektivitātes paaugstināšana</t>
  </si>
  <si>
    <t xml:space="preserve">Jūrmalas Valsts ģimnāzijas ēkas Raiņa ielā 55, Jūrmalā, pārbūve </t>
  </si>
  <si>
    <t>Jūrmalas pilsētas Jaundubultu vidusskolas ēkas energoefektivitātes paaugstināšana (ITI SAM 4.2.2.)</t>
  </si>
  <si>
    <t xml:space="preserve">Jūrmalas ūdenstūrisma pakalpojuma infrastruktūras attīstība atbilstoši pilsētas ekonomiskajai specializācijai </t>
  </si>
  <si>
    <t>Ūdenstūrisma pakalpojuma centra "Majori" izveide</t>
  </si>
  <si>
    <t>Jūrmalas pilsētas Kauguru vidusskolas ēkas energoefektivitātes paaugstināšana un telpu atjaunošana</t>
  </si>
  <si>
    <t xml:space="preserve">Ceļu infrastruktūras atjaunošana un autostāvvietas izbūve Ķemeros </t>
  </si>
  <si>
    <t>stāvvietas izbūve E.Dārziņa ielā 17 un Tūristu ielas posma atjaunošana</t>
  </si>
  <si>
    <t>Jūrmalas pilsētas vispārējās vidējās izglītības iestāžu infrastruktūras pilnveide - Jūrmalas pilsētas Kauguru vidusskolas telpu atjaunošana un infrastruktūras pilnveide</t>
  </si>
  <si>
    <t>Infrastruktūras izbūve bez vecāku gādības palikušu bērnu un jauniešu aprūpei ģimeniskā vidē</t>
  </si>
  <si>
    <t>Jaunu dabas un kultūras tūrisma pakalpojumu radīšana Rīgas jūras līča rietumu piekrastē - Mellužu estrādes ēkas restaurācija un bāra ēkas pārbūve, teritorijas labiekārtojums</t>
  </si>
  <si>
    <t>2019; …</t>
  </si>
  <si>
    <t>Plānojamās kredītsaistības, t.sk. Ceļu investīciju projektiem</t>
  </si>
  <si>
    <t>Aizņēmumu atmaksa</t>
  </si>
  <si>
    <t>Raiņa ielas rekonstrukcija posmā no Satiksmes ielas līdz Nometņu ielai, Jūrmalā</t>
  </si>
  <si>
    <t xml:space="preserve">Kredīta atm. 1,852% </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</si>
  <si>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</si>
  <si>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</si>
  <si>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</si>
  <si>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</si>
  <si>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</si>
  <si>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</si>
  <si>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</si>
  <si>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</si>
  <si>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</si>
  <si>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</si>
  <si>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</si>
  <si>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</si>
  <si>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</si>
  <si>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</si>
  <si>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</si>
  <si>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</si>
  <si>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</si>
  <si>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</si>
  <si>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</si>
  <si>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</si>
  <si>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</si>
  <si>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</si>
  <si>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</si>
  <si>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</si>
  <si>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</si>
  <si>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</si>
  <si>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</si>
  <si>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</si>
  <si>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Administratīvās ēkas pārbūve sociālo funkciju nodrošināšanai</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</si>
  <si>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</si>
  <si>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</si>
  <si>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</si>
  <si>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</si>
  <si>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</si>
  <si>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</si>
  <si>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</si>
  <si>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</si>
  <si>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</si>
  <si>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</si>
  <si>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</si>
  <si>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Plānojamais galvojums Jūrmalas ūdenssaimniecības attīstības projekts IV kārta (t.sk., tīkla izbūves Buļļuciemā)</t>
  </si>
  <si>
    <t>procentu maksājums bez EURIBOR 0.25%</t>
  </si>
  <si>
    <t>2007, 2011</t>
  </si>
  <si>
    <t>Ilgtermiņa saistības</t>
  </si>
  <si>
    <t>Saistības pavisam kopā:</t>
  </si>
  <si>
    <t>Atmaksājamā pamatsumma</t>
  </si>
  <si>
    <t>Kredītprocenti</t>
  </si>
  <si>
    <t>2017. gadā veiktā pamatsummas atmaksa</t>
  </si>
  <si>
    <t>90009229680</t>
  </si>
  <si>
    <t>Iestādes uzturēšana un vispārējās izglītības nodrošināšana</t>
  </si>
  <si>
    <t>Jūrmalas pilsētas  domes Labklājības pārvalde</t>
  </si>
  <si>
    <t>Jūrmalas pilsētas domes  Labklājības pārvalde</t>
  </si>
  <si>
    <t>Asignējumu samazinājums 18620 = -14511 EUR, pašvaldības dotācija 4601 EUR</t>
  </si>
  <si>
    <t>Tāme Nr.01.1.5.</t>
  </si>
  <si>
    <t>01.330</t>
  </si>
  <si>
    <t>Ar tiesvedības procesiem saistīti izdevumi</t>
  </si>
  <si>
    <t>Tāme Nr.01.1.8.</t>
  </si>
  <si>
    <t>9000056357</t>
  </si>
  <si>
    <t>Jomas iela1/5, Jūrmala, LV-2016</t>
  </si>
  <si>
    <t>01.110</t>
  </si>
  <si>
    <t xml:space="preserve">Projekts "Atbalsts integrētu teritoriālo investīciju īstenošanai Jūrmalas pilsētas pašvaldībā" </t>
  </si>
  <si>
    <t>LV08TREL9802008042000</t>
  </si>
  <si>
    <t>Precizēts atbilstoši faktiskajam konta atlikumam uz 2018.gada 1.janvāri (1490.59EUR).</t>
  </si>
  <si>
    <t>Precizēts, ņemot vērā faktisko konta atlikumu uz 2018.gada 1.janvāri.</t>
  </si>
  <si>
    <t>Papildus finansējuma pārdale, ņemot vērā 2017.gada izpildi.
Līdzekļi paredzēti finanšu rezerves nodrošināšanai, Vērtēšanas komisijas sekretāra vietnieka piemaksai par aizvietošana Vērtēšanas komisijas sekretāra prombūtnes laikā.</t>
  </si>
  <si>
    <t>Papildus finansējuma pārdale, ņemot vērā 2017.gada izpildi. 
Ieekonomētie līdzekļi tiek novirzīti norēķiniem ar ārējiem ekspertiem par konsultāciju pakalpojumu sniegšanu ITI projektu iesniegumu vērtēšanā.</t>
  </si>
  <si>
    <t>Tāme Nr.04.1.15</t>
  </si>
  <si>
    <t>04.730</t>
  </si>
  <si>
    <t>Projekts "Starptautiskās konkurētspējas veicināšana" (uzņēmējdarbībā)/ 2018.gada aktivitātes"</t>
  </si>
  <si>
    <t>LV31TREL980200804500B</t>
  </si>
  <si>
    <t>Atlikums izveidojās, jo LIAA ieskaitīja atbalstu 29.12.2017, kā arī bija pieņemts lēmums racionalizēt līdzekļu izlietojumu un paturēt atlikumu kontā, samazinot līdzekļu pieprasīšanu no Domes budžeta</t>
  </si>
  <si>
    <t>nenotiks tik daudz plānoto pasākumu, kā arī tiks lietots 2017.gada atlikums</t>
  </si>
  <si>
    <t>nenotiks tik daudz pasākumu, kā arī LIAA samazināja attiecināmo izmaksu pozīciju skaitu</t>
  </si>
  <si>
    <t>samazinās dalība aktivitātēs</t>
  </si>
  <si>
    <t>atlikums būs mazāks, jo samazinās gan izmaksu lielums, gan arī pašvaldības transfertu lielums, tērējot saņemto ERAF atbalstu un 2017.gada atlikumu</t>
  </si>
  <si>
    <t>Tāme Nr.05.1.3.</t>
  </si>
  <si>
    <t>05.600</t>
  </si>
  <si>
    <t>Vides aizsardzības veicināšanas pasākumu vadība, regulēšana, uzraudzība</t>
  </si>
  <si>
    <t>Tāme Nr.05.1.6.</t>
  </si>
  <si>
    <t>Jomas iela 1/5, Jūrmala, LV-2015</t>
  </si>
  <si>
    <t>05.100</t>
  </si>
  <si>
    <t>Projekts "Nacionālas nozīmes projekts "Piekrastes apsaimniekošanas praktisko aktivitāšu realizēšana", Jūrmalas pašvaldībā"</t>
  </si>
  <si>
    <t xml:space="preserve">LV71TREL9802008043000 </t>
  </si>
  <si>
    <t>Tāme Nr.06.1.9.</t>
  </si>
  <si>
    <t>06.100</t>
  </si>
  <si>
    <t xml:space="preserve"> Projekts "SUNShINE paātrināšana" (Accelerate SUNShINE) </t>
  </si>
  <si>
    <t>LV76TREL9802008040000</t>
  </si>
  <si>
    <t xml:space="preserve">Energoauditu izmaksu pieauguma rezultātā ir nepieciešams papildus finansējums 2018.gadā </t>
  </si>
  <si>
    <t>Tāme Nr.08.1.4.</t>
  </si>
  <si>
    <t>08.290</t>
  </si>
  <si>
    <t>Pilsētas kultūrvēsturiskā mantojuma saglabāšana</t>
  </si>
  <si>
    <t>Tāme Nr.08.1.14.</t>
  </si>
  <si>
    <t>08.240.</t>
  </si>
  <si>
    <t>Projekts "“Jaunu dabas un kultūras tūrisma pakalpojumu radīšana Rīgas jūras līča Rietumu piekrastē” īstenošanai - Mellužu estrādes ēkas restaurācija un bāra ēkas pārbūve, teritorijas labiekārtojums"</t>
  </si>
  <si>
    <t>LV93TREL9800377130000</t>
  </si>
  <si>
    <t>Papildus 2018.gada budžetā apstiprinātajiem 1 505 746EUR, kas tiek segti no aizņēmuma līdzekļiem, nepieciešami 11312,60 EUR projekta neattiecināmo izmaksu segšanai no pašvaldības pamatbudžeta līdzekļiem, paredzot tos Mellužu estrādes ēkas restaurācijas un bāra ēkas pārbūves, teritorijas labiekārtojums būvprojekta veiksmīgai realizācijai, iepriekš neparedzētu darbu finansēšanai.</t>
  </si>
  <si>
    <t>Papildus finansējums, kas paredzēts kā finansējuma rezerve iepriekš neparedzētu darbu veikšanai.</t>
  </si>
  <si>
    <t>Papildus finansējums, kas nepieciešams būvprojekta būvkonstrukciju izmaiņu sadaļas ekspertīzes veikšanai normatīvo aktu noteiktajā kārtībā, atbilstoši SIA “Forma 2” 24.04.2018. finanšu piedāvājumam Nr.F2/18/04-064.</t>
  </si>
  <si>
    <t>Tāme Nr.09.1.14.</t>
  </si>
  <si>
    <t>Projekts "Jaunie gidi"</t>
  </si>
  <si>
    <t>LV57TREL9802008032000</t>
  </si>
  <si>
    <t>14 cilvēkdienas * 46 EUR (vienas dienas dienas nauda Itālijā); 4 cilvēkdienas * 57 EUR (vienas dienas dienas nauda Francijā).</t>
  </si>
  <si>
    <t>Lidmašīnas biļetes Rīga - Parīze -Rīga (481.86 EUR); lidmašīnas biļetes Rīga - Roma - Rīga (300.14 EUR); Jūrmalas jauniešu līdera apdrošināšana Kabūrā 8.65 EUR (7 dienas); Jūrmalas jauniešu līdera pdrošināšana Itālijā (Teračinā) 10.91 EUR (7 dienas); vietējā transporta izmaksas Kabūrā 114.44 EUR; nakšņošanas izmaksas JPD pārstāvim Kabūrā (209.70 EUR); naķšņošanas izmaksas moderatoram Kabūrā (629.40 EUR); nakšņošanas izmaksas 2 JPD pārstāvjiem un moderatoram Teračinā (124.99 EUR x 3 cilvēki x 6 naktis).</t>
  </si>
  <si>
    <t>Izmaksas par nakšņošanu Latvijā sākotnējās vizītes ietvaros -3 naktis x 4 cilvēki x 60 EUR; Izmaksas par dalībnieku nakšņošanu Latvijā apmācību ietvaros - 6 naktis x 18 dalībnieki x 20 EUR.</t>
  </si>
  <si>
    <t>Lidmašīnas biļetes 5 jauniešiem Rīga - Parīze -Rīga (5 cilvēki x 357.87 EUR); lidmašīnas biļetes 5 jauniešiem Rīga - Roma -Rīga (5 cilvēki x 304.13 EUR); izmaksu ekonomijas nolūkos Jūrmalas apmācību dalībnieki nepārvietosies ar sabiedrisko transportu Kabūrā un Teračīnā, bet gan ar partnerorganizāciju nodrošināto nomas transportu.</t>
  </si>
  <si>
    <t>Izmaksu ekonomijas nolūkos tiks nomāts autobuss Jūrmalas un Kabūras dalībnieku nogādāšanai Roma - Teračina - Roma (12 cilvēki x 30.83 EUR x 2 (turp - atpakaļ)).</t>
  </si>
  <si>
    <t>Tāme Nr.09.29.2</t>
  </si>
  <si>
    <t>Jūrmalas Sporta skola</t>
  </si>
  <si>
    <t>90009249367</t>
  </si>
  <si>
    <t>Nometņu iela 2B, Jūrmala</t>
  </si>
  <si>
    <t>Sporta skolas pasākumi</t>
  </si>
  <si>
    <t>LV96PARX0002484572076</t>
  </si>
  <si>
    <t>LV73PARX0002484577049</t>
  </si>
  <si>
    <t>Nepieciešams papildus finansējums ceļa izdevumiem uz Fragaria Cup sacensībām Slovākijā U-8 futbola komandai 3 500 EUR, trenerim dienas nauda 232 EUR un viesnīcas pakalpojumi 112 EUR</t>
  </si>
  <si>
    <t>Dienas nauda trenerim 8 dienas (no 30. jūnija līdz 07. jūlijam) x 29 EUR = 232 EUR</t>
  </si>
  <si>
    <t>Viesnīca trenerim 7 naktis x 16 EUR = 112 EUR</t>
  </si>
  <si>
    <t>Ceļa izdevumi uz Fragaria Cup sacensībām Slovākijā U-8 futbola komandai 3 500 EUR</t>
  </si>
  <si>
    <t>Tāme Nr.10.1.2.</t>
  </si>
  <si>
    <t>10.700</t>
  </si>
  <si>
    <t>Pārējo sociālo iestāžu būvniecība, atjaunošana un uzlabošana</t>
  </si>
  <si>
    <t>konts tiks atvērts</t>
  </si>
  <si>
    <r>
      <rPr>
        <b/>
        <sz val="9"/>
        <rFont val="Times New Roman"/>
        <family val="1"/>
        <charset val="186"/>
      </rPr>
      <t>4.pielikums</t>
    </r>
    <r>
      <rPr>
        <sz val="9"/>
        <rFont val="Times New Roman"/>
        <family val="1"/>
        <charset val="186"/>
      </rPr>
      <t xml:space="preserve"> Jūrmalas pilsētas domes</t>
    </r>
  </si>
  <si>
    <t>Attīstības pārvaldes Infrastruktūras investīciju projektu nodaļas Būvniecības daļa</t>
  </si>
  <si>
    <t>Administratīvo ēku būvniecība, atjaunošana un uzlabošana</t>
  </si>
  <si>
    <t xml:space="preserve"> 01.110.</t>
  </si>
  <si>
    <t>Domes administratīvo ēku infrastruktūras attīstība</t>
  </si>
  <si>
    <t>JPAP_R.3.2.1._131 JPAP R.2.8.1._99</t>
  </si>
  <si>
    <t>Glābšanas staciju būvniecība, atjaunošana un uzlabošana</t>
  </si>
  <si>
    <t>03.600.</t>
  </si>
  <si>
    <t>Glābšanas stacijas</t>
  </si>
  <si>
    <t>JPAP_R1.6.2._30</t>
  </si>
  <si>
    <t>Mellužu glābšanas stacijas pārbūve un siltināšana</t>
  </si>
  <si>
    <t>Ostas būvniecība, atjaunošana un uzlabošana</t>
  </si>
  <si>
    <t>04.520.</t>
  </si>
  <si>
    <t>Jūrmalas ūdenstūrisma pakalpojumu infrastruktūras attīstība atbilstoši pilsētas ekonomiskajai specializācijai</t>
  </si>
  <si>
    <t xml:space="preserve"> JPAP_R2.4.2._80</t>
  </si>
  <si>
    <t>Publisko teritoriju, ēku un mājokļu būvniecība, atjaunošana un uzlabošana</t>
  </si>
  <si>
    <t>06.600.</t>
  </si>
  <si>
    <t>Jauno Slokas kapu izbūve un labiekārtošana</t>
  </si>
  <si>
    <t>JPAP_R2.8.2._114</t>
  </si>
  <si>
    <t xml:space="preserve">Dubultu kultūras un izglītības centrs Strēlnieku prospektā 30, Jūrmalā </t>
  </si>
  <si>
    <t>JPAP_R3.3.1._192
JPAP_R3.2.4._173 
JPAP_R3.2.4._185</t>
  </si>
  <si>
    <t>Pašvaldības dzīvojamā fonda remonts</t>
  </si>
  <si>
    <t>JPAP_R2.9.1._115</t>
  </si>
  <si>
    <t>Ēku nojaukšana</t>
  </si>
  <si>
    <t>JPAP_R2.8.1._105</t>
  </si>
  <si>
    <t xml:space="preserve">Majoru muiža  </t>
  </si>
  <si>
    <t>JPAP_R1.4.3._17</t>
  </si>
  <si>
    <t>Apsekošana, specifikāciju un tāmju sagatavošana</t>
  </si>
  <si>
    <t>JPAP_R.3.1.2._131</t>
  </si>
  <si>
    <t xml:space="preserve">Jūrmalas pašvaldības Lielupes radīto plūdu un krasta erozijas risku apdraudējumu novēršanas pasākumi Dubultos - Majoros - Dzintaros </t>
  </si>
  <si>
    <t>JPAP_R1.6.2._35</t>
  </si>
  <si>
    <t>Kapteiņa Zolta piemiņas vietas teritorijas labiekārtošana Kaugurciema ielā, Jūrmalā</t>
  </si>
  <si>
    <t>JPAP_R2.8.1._98</t>
  </si>
  <si>
    <t>Tirdzniecības nojumes jaunbūve un inženierkomunikāciju izbūve Slokas ielā 3313, Jūrmalā</t>
  </si>
  <si>
    <t>JPAP_R3..2._231</t>
  </si>
  <si>
    <t>Pašvaldības īpašumā esošo ēku kapitālais remonts</t>
  </si>
  <si>
    <t>Ēku konservācija</t>
  </si>
  <si>
    <t>Majoru muižas kompleksa atjaunošana, t.sk. teritorijas labiekārtošana</t>
  </si>
  <si>
    <t>JPAP_R2.8.1._99</t>
  </si>
  <si>
    <t>Ēkas restaurācija un atjaunošana Pils ielā 1, Jūrmalā</t>
  </si>
  <si>
    <t>JPAP_R3.1.3._133</t>
  </si>
  <si>
    <t>Atpūtu un sportu veicinošas infrastruktūras izveide, atjaunošana un labiekārtošana</t>
  </si>
  <si>
    <t xml:space="preserve"> 08.100.</t>
  </si>
  <si>
    <t>Pilsētas atpūtas parka un Jauniešu mājas izveide Kauguros</t>
  </si>
  <si>
    <t xml:space="preserve">JPAP_R2.8.1._103 JPAP_R3.7.2._230 </t>
  </si>
  <si>
    <t>Sabiedriskā centra Valtera prospektā 54, Jūrmalā attīstība</t>
  </si>
  <si>
    <t>JPAP_R3.3.1._192</t>
  </si>
  <si>
    <t>JPAP_R1.5.2._21</t>
  </si>
  <si>
    <t>JPAP_R1.6.1._21</t>
  </si>
  <si>
    <t>Ķemeru ūdenstorņa pārbūve un restaurācija</t>
  </si>
  <si>
    <t>Skvēra Tūristu ielā 2A, Ķemeros atjaunošana</t>
  </si>
  <si>
    <t>Ķemeru sēravota nojume</t>
  </si>
  <si>
    <t>JPAP_R1.6.3. 41</t>
  </si>
  <si>
    <t>Sabiedriskās tualetes remontdarbi</t>
  </si>
  <si>
    <t xml:space="preserve">Sporta nams "Taurenītis" </t>
  </si>
  <si>
    <t>JPAP_R.3.3.3_206</t>
  </si>
  <si>
    <t>Majoru sporta laukums</t>
  </si>
  <si>
    <t>Slokas stadions</t>
  </si>
  <si>
    <t>Dzintaru mežaparks</t>
  </si>
  <si>
    <t>Bibliotēku ēku būvniecība, atjaunošana un uzlabošana</t>
  </si>
  <si>
    <t>08.210.</t>
  </si>
  <si>
    <t>Bibliotēku remonts</t>
  </si>
  <si>
    <t>R3.3.1. Nr.169</t>
  </si>
  <si>
    <t>Muzeja ēku būvniecība, atjaunošana un uzlabošana</t>
  </si>
  <si>
    <t>08.220.</t>
  </si>
  <si>
    <t xml:space="preserve">Jūrmalas pilsētas brīvdabas muzeja infrastruktūras attīstība </t>
  </si>
  <si>
    <t>JPAP_R3.3.1._200</t>
  </si>
  <si>
    <t>Muzeji un izstāžu zāles</t>
  </si>
  <si>
    <t>Kultūras centru un namu būvniecība, atjaunošana un uzlabošana</t>
  </si>
  <si>
    <t>08.230.</t>
  </si>
  <si>
    <t>Jūrmalas teātra ēkas energoefektivitātes paaugstināšana</t>
  </si>
  <si>
    <t xml:space="preserve">Kultūras centra ēku remonts </t>
  </si>
  <si>
    <t>Pirmsskolas  izglītības iestāžu būvniecība, atjaunošana un uzlabošana</t>
  </si>
  <si>
    <t>09.100.</t>
  </si>
  <si>
    <t>Avārijas darbi</t>
  </si>
  <si>
    <t>JPAP_R3.2.2._155</t>
  </si>
  <si>
    <t>Pirmsskolas  izglītības iestādes</t>
  </si>
  <si>
    <t>Jūrmalas PII ''Austras koks''</t>
  </si>
  <si>
    <t>Pirmsskolas izglītības iestādes ''Bitītes'' pārbūve</t>
  </si>
  <si>
    <t>Jūrmalas PII ''Katrīna''</t>
  </si>
  <si>
    <t>Jūrmalas PII ''Madara''</t>
  </si>
  <si>
    <t>Pirmsskolas izglītības iestādes ''Mārītes'' pārbūve</t>
  </si>
  <si>
    <t>Jūrmalas PII ''Mārīte''</t>
  </si>
  <si>
    <t xml:space="preserve">Infrastruktūras pilnveide pakalpojumu sniegšanai bērniem ar funkcionāliem traucējumiem </t>
  </si>
  <si>
    <t>Jūrmalas PII ''Saulīte''</t>
  </si>
  <si>
    <t>Jūrmalas PII ''Zvaniņš''</t>
  </si>
  <si>
    <t>Jūrmalas PII ''Lācītis''</t>
  </si>
  <si>
    <t xml:space="preserve">Sākumskolu, pamatskolu, vidusskolu būvniecība, atjaunošana un uzlabošana </t>
  </si>
  <si>
    <t>09.210.</t>
  </si>
  <si>
    <t>JPAP_R3.2.3._165</t>
  </si>
  <si>
    <t>Vispārējās izglītības iestādes</t>
  </si>
  <si>
    <t>Jūrmalas sākumskola ''Atvase''</t>
  </si>
  <si>
    <t>Jūrmalas sākumskola ''Ābelīte''</t>
  </si>
  <si>
    <t>Jūrmalas pilsētas Ķemeru pamatskolas ekas pārbūve un energoefektivitātes paaugstināšana</t>
  </si>
  <si>
    <t>Ķemeru pamatskola</t>
  </si>
  <si>
    <t>Jūrmalas Valsts ģimnāzijas ēkas Raiņa ielā 55, Jūrmalā, pārbūve</t>
  </si>
  <si>
    <t>Jūrmalas pilsētas Jaundubultu vidusskolas ēkas un autoskolas ēkas energoefektivitātes paaugstināšana Lielupes ielā 21</t>
  </si>
  <si>
    <t>JPAP_R3.2.3._165 JPAP_R2.6.2._89</t>
  </si>
  <si>
    <t>Jūrmalas pilsētas Kauguru vidusskolas ēkas  energoefektivitātes paaugstināšana un telpu atjaunošana</t>
  </si>
  <si>
    <t xml:space="preserve">Jūrmalas pilsētas Kauguru vidusskola </t>
  </si>
  <si>
    <t>Majoru vidusskola</t>
  </si>
  <si>
    <t>Jūrmalas pilsētas internātpamatskola</t>
  </si>
  <si>
    <t>Jūrmalas Valsts ģimnāzijas un sākumskolas "Atvase" daudzfunkcionālās sporta halles projektēšana un celtniecība</t>
  </si>
  <si>
    <t xml:space="preserve">Slokas pamatskola </t>
  </si>
  <si>
    <t>Pumpuru vidusskola</t>
  </si>
  <si>
    <t>Vakara vidusskola</t>
  </si>
  <si>
    <t>Pumpuru peldbaseina izbūve</t>
  </si>
  <si>
    <t>Jūrmalas Valsts ģimnāzija</t>
  </si>
  <si>
    <t>Jūrmalas sākumskola ''Taurenītis''</t>
  </si>
  <si>
    <t>Interešu profesionālās ievirzes izglītības iestāžu būvniecība, atjaunošana un uzlabošana</t>
  </si>
  <si>
    <t xml:space="preserve"> 09.510.</t>
  </si>
  <si>
    <t>JPAP_R3.2.4._185</t>
  </si>
  <si>
    <t>Jūrmalas Sporta skolas peldbaseina ēkas pārbūve un energoefektivitātes paaugstināšana</t>
  </si>
  <si>
    <t xml:space="preserve">Jūrmalas bērnu un jauniešu interešu centrs </t>
  </si>
  <si>
    <t>10.700.</t>
  </si>
  <si>
    <t>Jūrmalas pilsētas pašvaldības iestāde ''Sprīdītis''</t>
  </si>
  <si>
    <t>JPAP_R3.5.1._216</t>
  </si>
  <si>
    <t>JPAP_R3.5.1._216 JPAP_R.2.6.2._89</t>
  </si>
  <si>
    <t>Veselības veicināšanas un sociālo pakalpojumu centrs</t>
  </si>
  <si>
    <t>R.3.5.1. Nr.216</t>
  </si>
  <si>
    <t>Infrastruktūras izveide bez vecāku gādības palikušu bērnu un jauniešu aprūpei ģimeniskā vidē</t>
  </si>
  <si>
    <t xml:space="preserve"> R.3.5.1. Nr.182</t>
  </si>
  <si>
    <t>Infrastruktūras izveide bez vecāku gādības palikušu jauniešu aprūpei ģimeniskā vidē.</t>
  </si>
  <si>
    <t>* Informatīvi -  Jūrmalas pilsētas attstības programma 2014 -2020.gadam (JPAP), sasaiste ar attstības plānošanas dokumentiem tiks precizēta</t>
  </si>
  <si>
    <t>Stratēģiskā dokumenta nosaukums - "Jūrmalas pilsētas attīstības programma 2014.-2020.gadam"</t>
  </si>
  <si>
    <t>Stratēģiskā dokumenta kodu atšifrējums - saskaņā ar "Jūrmalas pilsētas attīstības programma 2014.-2020.gadam" mērķiem M1, M2, M3</t>
  </si>
  <si>
    <r>
      <rPr>
        <b/>
        <sz val="9"/>
        <rFont val="Times New Roman"/>
        <family val="1"/>
        <charset val="186"/>
      </rPr>
      <t>15.pielikums</t>
    </r>
    <r>
      <rPr>
        <sz val="9"/>
        <rFont val="Times New Roman"/>
        <family val="1"/>
        <charset val="186"/>
      </rPr>
      <t xml:space="preserve"> Jūrmalas pilsētas domes</t>
    </r>
  </si>
  <si>
    <t>Pilsētplānošanas nodaļa</t>
  </si>
  <si>
    <t>Jauns detāl/lokālplānojums un/vai izpētes darbi</t>
  </si>
  <si>
    <t>JPAP R3.1.1. 119</t>
  </si>
  <si>
    <t>Pilotprojekts "Ērts ceļš uz jūru"</t>
  </si>
  <si>
    <t>JPAP_R.2.8.1._107</t>
  </si>
  <si>
    <t>Pilsētas svētku noformējums</t>
  </si>
  <si>
    <t>06.600</t>
  </si>
  <si>
    <t>Pilsētas dekoratīvā svētku apgaismojuma uzturēšana un atjaunošana</t>
  </si>
  <si>
    <t>JPAP_R.2.2.1._70</t>
  </si>
  <si>
    <t>Ziemassvētku egles (iegāde, uzstādīšana, demontāža)</t>
  </si>
  <si>
    <t>Pilsētas svētku noformējuma izveide, montāža un demontāža</t>
  </si>
  <si>
    <t>Ziemassvētku noformējuma konkurss (atzinības raksti, apbalvojumi)</t>
  </si>
  <si>
    <t xml:space="preserve">Valsts simtgades svētku apgaismojuma noformējuma izveide, montāža un demontāža </t>
  </si>
  <si>
    <t>Pilsētas apkaimju zīmju izveide un uzstādīšana</t>
  </si>
  <si>
    <t>JPAP_R.2.2.1._70 JPTARP_U1.2._P.1.2.9.</t>
  </si>
  <si>
    <t>Līdzfinansējuma nodrošināšanai sabiedriski pieejama kultūrvēsturiskā mantojuma saglabāšanai objektos, kuros notiek pilsētas nozīmes pasākumi</t>
  </si>
  <si>
    <t>JPAP_R.1.2.2._10</t>
  </si>
  <si>
    <t>Finansējums nepieciešams līgumu slēgšanai ar draudzēm</t>
  </si>
  <si>
    <t>Rīcības virziens: R.1.2.2. Kultūrvēsturiskā mantojuma saglabāšana un attīstība</t>
  </si>
  <si>
    <t>Aktivitāte: Nr.10 Kultūrvēsturiski vērtīgās koka arhitektūras vērtību saglabāšanas pasākumi</t>
  </si>
  <si>
    <t>Aktivitāte: Nr.11 Esošās kultūrvēsturiskās koka arhitektūras vērtību apzināšana un popularizēšana</t>
  </si>
  <si>
    <t>Aktivitāte:Nr.43 Kultūras dzīves piedāvājuma attīstība visa gada garumā</t>
  </si>
  <si>
    <t>Rīcības virziens: R.1.9.2. Informācijas pieejamības nodrošināšana</t>
  </si>
  <si>
    <t>Aktivitāte: Nr.56 Jūrmalas mūsdienu arhitektūras ceļvedis</t>
  </si>
  <si>
    <t>Rīcības virziens: R.2.2.1. Jūrmalas vizuālās identitātes standarta izstrāde un ieviešana</t>
  </si>
  <si>
    <t>Aktivitāte: Nr.70 Jūrmalas vizuālās identitātes veidošana un uzraudzīšana</t>
  </si>
  <si>
    <t>Rīcības virziens: R.2.8.1. Publiskās telpas pilnveide</t>
  </si>
  <si>
    <t>Aktivitāte: Nr.97 Jūrmalas ainavas saglabāšanas, pārvaldības un attīstības koncepcijas izstrāde</t>
  </si>
  <si>
    <t>Aktivitāte: Nr.107 Vides pieejamības nodrošināšana cilvēkiem ar īpašām vajadzībām</t>
  </si>
  <si>
    <t>Rīcības virziens: R.3.1.1. Pilsētas attīstības plānošana</t>
  </si>
  <si>
    <t>Aktivitāte: Nr.119 Pašvaldības attīstības plānošanas dokumentu izstrāde un uzraudzība</t>
  </si>
  <si>
    <t>Jūrmalas pilsētas tūrisma attīstības rīcības plāns 2018 - 2020 (JPTARP)</t>
  </si>
  <si>
    <t>Uzdevums U 1.2. Atpūtas , rekreācijas tūrisma piedāvājuma pilnveidošana vietējiem un ārvalstu viesiem</t>
  </si>
  <si>
    <t>P 1.2.5. Ziemas pasakas izveide Dzintaru Mežaparkā (interaktīvas gaismas instalācijas ziemas periodā (decembris–aprīlis))</t>
  </si>
  <si>
    <t>P.1.2.9. Pilsētas apkaimju atpazīstamības veicināšana un zīmju izvietošana, apkaimju nosaukumu un vērtību integrēšana tūrisma mārketingā</t>
  </si>
  <si>
    <r>
      <rPr>
        <b/>
        <sz val="9"/>
        <rFont val="Times New Roman"/>
        <family val="1"/>
        <charset val="186"/>
      </rPr>
      <t>20.pielikums</t>
    </r>
    <r>
      <rPr>
        <sz val="9"/>
        <rFont val="Times New Roman"/>
        <family val="1"/>
        <charset val="186"/>
      </rPr>
      <t xml:space="preserve"> Jūrmalas pilsētas domes</t>
    </r>
  </si>
  <si>
    <t>Administratīvi juridiskās pārvaldes Tiesvedības nodaļa</t>
  </si>
  <si>
    <t>Ar tiesvedības procesiem saistītie izdevumi</t>
  </si>
  <si>
    <t>01.330.</t>
  </si>
  <si>
    <t>Juridiskā pārstāvniecība</t>
  </si>
  <si>
    <t>JPAP_ R.3.1.2._131</t>
  </si>
  <si>
    <t>Tiesas spriedumu izpilde</t>
  </si>
  <si>
    <t>Tiesāšanās izdevumi</t>
  </si>
  <si>
    <t>Tulkošanas pakalpojumi</t>
  </si>
  <si>
    <t>Fianasējums nepieciešams tulkošanas pakalpojumu izdevumu segšanai</t>
  </si>
  <si>
    <t>Jūrmalas pilsētas attīstības programma 2014.-2020.gadam (JPAP):</t>
  </si>
  <si>
    <t>Rīcības virziens: R.3.1.2. Pašvaldības pārvaldes kapacitātes celšana</t>
  </si>
  <si>
    <t>Aktivitāte Nr.131: Kvalitatīva pašvaldības pārvaldes kapacitātes nodrošināšana</t>
  </si>
  <si>
    <r>
      <rPr>
        <b/>
        <sz val="9"/>
        <rFont val="Times New Roman"/>
        <family val="1"/>
        <charset val="186"/>
      </rPr>
      <t>23.pielikums</t>
    </r>
    <r>
      <rPr>
        <sz val="9"/>
        <rFont val="Times New Roman"/>
        <family val="1"/>
        <charset val="186"/>
      </rPr>
      <t xml:space="preserve"> Jūrmalas pilsētas domes</t>
    </r>
  </si>
  <si>
    <t>Attīstības pārvaldes Vides nodaļa</t>
  </si>
  <si>
    <t>Vides piesārņojuma novēršana un samazināšana</t>
  </si>
  <si>
    <t>05.300</t>
  </si>
  <si>
    <r>
      <t>Priedaines rekultivētā atkritumu izgāztuve - atkritumu nosedzošā slāņa aizsardzība/</t>
    </r>
    <r>
      <rPr>
        <b/>
        <sz val="11"/>
        <rFont val="Times New Roman"/>
        <family val="1"/>
        <charset val="186"/>
      </rPr>
      <t xml:space="preserve"> </t>
    </r>
    <r>
      <rPr>
        <sz val="9"/>
        <rFont val="Times New Roman"/>
        <family val="1"/>
        <charset val="186"/>
      </rPr>
      <t>apsaimniekošana</t>
    </r>
  </si>
  <si>
    <t>JPAP_R2.7.1._96</t>
  </si>
  <si>
    <t>Slēgtās rekultivētās atkritumu izgāztuves ''Priedaine'' monitorings</t>
  </si>
  <si>
    <t>Rīgas jūras līča, Lielupes, Slokas karjera, noteku uz jūru ūdens kvalitātes mikrobioloģiskās un fizikāli ķīmiskās analīzes</t>
  </si>
  <si>
    <t>JPAP_R2.5.2._83
JPAP_R3.4.1._208
JPŪRARP_RV1.6.2._7</t>
  </si>
  <si>
    <t>Dabas lieguma ''Lielupes grīvas pļavas'' apsaimniekošana</t>
  </si>
  <si>
    <t>JPAP_R1.6.1._25 JPAP_R2.8.1._104
JPŪRARP_RV1.6.2._9
JPŪRARP_RV2.8.1._12</t>
  </si>
  <si>
    <t>Ekspertu konsultācijas dažādu pilsētas teritoriju vides sakārtošanas un piesārņojuma likvidēšanas jautājumos</t>
  </si>
  <si>
    <t>JPAP_R3.4.1._208</t>
  </si>
  <si>
    <t>Vides aizsardzības pasākumi bioloģiskās daudzveidības un ainavas aizsardzības jomā</t>
  </si>
  <si>
    <t>05.400</t>
  </si>
  <si>
    <t>Pludmales un pilsētas peldvietu/ atpūtas vietu erozijas ietekmes mazināšanas pasākumi / rekomendācijas par erozijas seku likvidēšanu/ krasta kāpu atjaunošanas darbi (smilšu piebēršana, koka pinumu veidošana, kārklu stādījumi, kāpu augu stādījumi, info zīmes, pludmales kārklu joslas sēdināšana, invazīvo sugu likvidēšana)</t>
  </si>
  <si>
    <t>JPAP_R1.2.1._8  JPAP_R1.6.2._35
JPŪRARP_RV1.6.2._6 JPŪRARP_RV2.8.1._12</t>
  </si>
  <si>
    <t>Pilsētas aizsargājamo koku sakopšana pamatojoties uz inventarizāciju</t>
  </si>
  <si>
    <t>JPAP_R2.8.1._101</t>
  </si>
  <si>
    <t>Zilā Karoga programmas realizēšana</t>
  </si>
  <si>
    <t>JPAP_R1.6.2._29
JPAP_R1.6.2._33
JPAP_R3.1.3._133
JPŪRARP_RV1.6.2._9</t>
  </si>
  <si>
    <t>Finansējums nepieciešams līgumu slēgšanai ar biedrībām.</t>
  </si>
  <si>
    <t>Finansējums nepieciešams ID karšu turētāju iegādes izdevumu segšanai</t>
  </si>
  <si>
    <t>Jūrmalas pilsētas attīstības programma 2014-2020. (JPAP):</t>
  </si>
  <si>
    <t>Rīcības virziens: R1.2.1. Ilgtspējīgas kūrorta resursu ieguves un izmantošanas attīstība</t>
  </si>
  <si>
    <t xml:space="preserve">                          Aktivitātes: Nr.8. Jūrmalas kūrorta dabas resursu aizsardzības pasākumi un racionāla dabas dziedniecisko resursu izmantošana</t>
  </si>
  <si>
    <t>Rīcības virziens: R1.6.1. Dabas tūrisma infrastruktūras attīstība</t>
  </si>
  <si>
    <t xml:space="preserve">                          Aktivitātes: Nr.25. Dabas lieguma “Lielupes grīvas pļavas” apsaimniekošanas pasākumu realizācija un atbilstošas infrastruktūras izveide</t>
  </si>
  <si>
    <t>Rīcības virziens: R1.6.2. Peldvietu infrastruktūras attīstība</t>
  </si>
  <si>
    <t xml:space="preserve">                          Aktivitātes: Nr.29. Baltijas jūras Rīgas jūras līča peldvietu un Jūrmalas iekšzemes peldvietas infrastruktūras attīstība saskaņā ar „Zilā karoga” </t>
  </si>
  <si>
    <t xml:space="preserve">                          programmas standartu un Jūrmalas iekšzemes peldvietu un atpūtas vietu infrastruktūras attīstība</t>
  </si>
  <si>
    <t xml:space="preserve">                          Aktivitātes: Nr.33. Pludmales zonas labiekārtošana un apsaimniekošana</t>
  </si>
  <si>
    <t xml:space="preserve">                          Aktivitātes: Nr.35. Krasta erozijas procesu aizkavēšanas pasākumi</t>
  </si>
  <si>
    <t>Rīcības virziens: R2.5.2. Notekūdeņu apsaimniekošanas sistēmu pilnveide</t>
  </si>
  <si>
    <t xml:space="preserve">                          Aktivitātes: Nr.83. Notekūdeņu un lietus ūdens savākšanas un attīrīšanas sistēmu attīstība Jūrmalas pilsētā</t>
  </si>
  <si>
    <t>Rīcības virziens: R2.7.1. Atkritumu apsaimniekošanas sistēmas pilnveide</t>
  </si>
  <si>
    <t xml:space="preserve">                          Aktivitātes: Nr.96. Atkritumu apsaimniekošanas sistēmas pilnveide</t>
  </si>
  <si>
    <t>Rīcības virziens: R2.8.1. Publiskās telpas pilnveide</t>
  </si>
  <si>
    <t xml:space="preserve">                          Aktivitātes: Nr.101. Ielu apstādījumu koku sakopšana</t>
  </si>
  <si>
    <t xml:space="preserve">                          Aktivitātes: Nr.104. Lielupes krastmalas un piekrastes ekosistēmas ilgtspējīga apsaimniekošana</t>
  </si>
  <si>
    <t>Rīcības virziens: R3.1.3. Nevalstiskā sektora attīstības atbalsts</t>
  </si>
  <si>
    <t xml:space="preserve">                          Aktivitātes: Nr.133. Sadarbība ar nevalstiskajām organizācijām</t>
  </si>
  <si>
    <t>Rīcības virziens: R3.4.1. Sabiedriskās kārtības un iedzīvotāju drošības nodrošināšana</t>
  </si>
  <si>
    <t xml:space="preserve">                          Aktivitātes: Nr.208. Vides monitoringa informācijas sistēmas ieviešana un dažādu vides monitoringu veikšana</t>
  </si>
  <si>
    <t xml:space="preserve">                          Aktivitātes: Nr.210. Pašvaldības civilās aizsardzības preventīvo un glābšanas pasākumu efektivitātes uzlabošana</t>
  </si>
  <si>
    <r>
      <rPr>
        <b/>
        <sz val="9"/>
        <rFont val="Times New Roman"/>
        <family val="1"/>
        <charset val="186"/>
      </rPr>
      <t>AP Stratēģiskās plānošanas nodaļas priekšlikums</t>
    </r>
    <r>
      <rPr>
        <sz val="9"/>
        <rFont val="Times New Roman"/>
        <family val="1"/>
        <charset val="186"/>
      </rPr>
      <t>:</t>
    </r>
    <r>
      <rPr>
        <b/>
        <sz val="9"/>
        <rFont val="Times New Roman"/>
        <family val="1"/>
        <charset val="186"/>
      </rPr>
      <t xml:space="preserve"> papildināt</t>
    </r>
    <r>
      <rPr>
        <sz val="9"/>
        <rFont val="Times New Roman"/>
        <family val="1"/>
        <charset val="186"/>
      </rPr>
      <t xml:space="preserve"> </t>
    </r>
    <r>
      <rPr>
        <b/>
        <sz val="9"/>
        <rFont val="Times New Roman"/>
        <family val="1"/>
        <charset val="186"/>
      </rPr>
      <t>210.aktivitātes rezultātu</t>
    </r>
    <r>
      <rPr>
        <sz val="9"/>
        <rFont val="Times New Roman"/>
        <family val="1"/>
        <charset val="186"/>
      </rPr>
      <t xml:space="preserve"> ar šādām rīcībām: "Uzlabota sadarbības teritorijas civilās aizsardzības komisijas darbība. Apstiprināts sadarbības teritorijas civilās aizsardzības plāns. Nodrošināta iedzīvotāju evakuācija no katastrofas apdraudētajām vai skartajām teritorijām, kā arī šo iedzīvotāju uzskaite, pagaidu izmitināšana, ēdināšana un sociālā aprūpe. Organizētas pašvaldības civilās aizsardzības mācības. Nodrošināta sadarbības teritorijas civilās aizsardzības plānā pašvaldības institūcijai noteikto pasākumu izpilde.", kā arī </t>
    </r>
    <r>
      <rPr>
        <b/>
        <sz val="9"/>
        <rFont val="Times New Roman"/>
        <family val="1"/>
        <charset val="186"/>
      </rPr>
      <t xml:space="preserve">papildināt atbildīgos </t>
    </r>
    <r>
      <rPr>
        <sz val="9"/>
        <rFont val="Times New Roman"/>
        <family val="1"/>
        <charset val="186"/>
      </rPr>
      <t>ar šādu "Sadarbības teritorijas civilās aizsardzības komisija".</t>
    </r>
  </si>
  <si>
    <t xml:space="preserve">                          Aktivitātes: Nr.211. Savvaļas dzīvnieku aktivitāšu ierobežošana</t>
  </si>
  <si>
    <t>Jūrmalas pilsētas ūdens resursu aizsardzības rīcības plāns 2016.-2020.gadam (JPŪRAP):</t>
  </si>
  <si>
    <t>Rīcības virziens: RV1.6.2. Peldvietu infrastruktūras attīstība</t>
  </si>
  <si>
    <t xml:space="preserve">                          Aktivitātes: Nr.6. Aizkavēt krasta erozijas procesu, t.sk., veikt pētījumu par plūdu iespējas novēršanu, klimata pārmaiņu ietekmi un krasta erozijas mazināšanu</t>
  </si>
  <si>
    <t xml:space="preserve">                          Aktivitātes: Nr.7. Peldūdens monitorings</t>
  </si>
  <si>
    <t xml:space="preserve">                          Aktivitātes: Nr.9. Uzlabot publisko ūdeņu piekrastes pieejamību</t>
  </si>
  <si>
    <t>Rīcības virziens: RV2.8.1. Publiskās telpas pilnveide</t>
  </si>
  <si>
    <t xml:space="preserve">                          Aktivitātes: Nr.12. Lielupes krastmalas un piekrastes ekosistēmas ilgtspējīga apsaimniekošana</t>
  </si>
  <si>
    <r>
      <rPr>
        <b/>
        <sz val="9"/>
        <rFont val="Times New Roman"/>
        <family val="1"/>
        <charset val="186"/>
      </rPr>
      <t>26.pielikums</t>
    </r>
    <r>
      <rPr>
        <sz val="9"/>
        <rFont val="Times New Roman"/>
        <family val="1"/>
        <charset val="186"/>
      </rPr>
      <t xml:space="preserve"> Jūrmalas pilsētas domes</t>
    </r>
  </si>
  <si>
    <t>Budžeta finansēta institūcija: Jūrmalas Sporta skola</t>
  </si>
  <si>
    <t>Reģistrācijas Nr.: 90009249367</t>
  </si>
  <si>
    <r>
      <t xml:space="preserve">Struktūrvienība: </t>
    </r>
    <r>
      <rPr>
        <b/>
        <i/>
        <sz val="12"/>
        <rFont val="Times New Roman"/>
        <family val="1"/>
        <charset val="186"/>
      </rPr>
      <t>Jūrmalas Sporta skola</t>
    </r>
  </si>
  <si>
    <t>Programma: Sporta skolas pasākumi</t>
  </si>
  <si>
    <r>
      <t xml:space="preserve">Funkcionālās klasifikācijas kods: </t>
    </r>
    <r>
      <rPr>
        <b/>
        <sz val="9"/>
        <rFont val="Times New Roman"/>
        <family val="1"/>
        <charset val="186"/>
      </rPr>
      <t>09.510</t>
    </r>
  </si>
  <si>
    <t>Basketbols</t>
  </si>
  <si>
    <t>Dalība Latvijas čempionātos</t>
  </si>
  <si>
    <t>1.1.1.</t>
  </si>
  <si>
    <t>Dalība LJBL</t>
  </si>
  <si>
    <t>JPAP_R3.2.4._174  JPSAAS_3_3.3.</t>
  </si>
  <si>
    <t>1.1.2.</t>
  </si>
  <si>
    <t>Dalība EGBL</t>
  </si>
  <si>
    <t>Basketbola programmas īstenošanas nodrošināšana</t>
  </si>
  <si>
    <t>JPAP_R3.2.4._173</t>
  </si>
  <si>
    <t>1.3.</t>
  </si>
  <si>
    <t>Nometnes</t>
  </si>
  <si>
    <t>1.3.1.</t>
  </si>
  <si>
    <t>Dienas nometnes</t>
  </si>
  <si>
    <t>JPAP_R3.2.4._184 JPSAAS_3_3.3.</t>
  </si>
  <si>
    <t>1.3.2.</t>
  </si>
  <si>
    <t>Izbraukuma nometnes</t>
  </si>
  <si>
    <t>Burāšana</t>
  </si>
  <si>
    <t>Burāšanas programmas īstenošanas nodrošināšana</t>
  </si>
  <si>
    <t>JPAP_R3.2.4._173  JPSAAS_1_1.3.</t>
  </si>
  <si>
    <t>Jūrmalas Sporta skolas bilancē esošās motorlaivas izmantošanas izmaksas</t>
  </si>
  <si>
    <t xml:space="preserve">Daiļslidošana </t>
  </si>
  <si>
    <t>Dalība Latvijas čempionātos un sacensībās</t>
  </si>
  <si>
    <t>Daiļslidošanas programmas īstenošanas nodrošināšana</t>
  </si>
  <si>
    <t>Dienas nometne</t>
  </si>
  <si>
    <t>Džudo</t>
  </si>
  <si>
    <t>Džudo programmas īstenošanas nodrošināšana</t>
  </si>
  <si>
    <t>Futbols</t>
  </si>
  <si>
    <t>Futbola programmas īstenošanas nodrošināšana</t>
  </si>
  <si>
    <t>5.3.</t>
  </si>
  <si>
    <t>5.3.1.</t>
  </si>
  <si>
    <t xml:space="preserve">Dienas nometnes </t>
  </si>
  <si>
    <t>5.3.2.</t>
  </si>
  <si>
    <t>Diennakts nometnes</t>
  </si>
  <si>
    <t>5.4.</t>
  </si>
  <si>
    <t>Dalība Fragaria Cup sacensībās Slovākijā</t>
  </si>
  <si>
    <t>JPAP_R3.2.4._170 JPSAAS_3_3.3.</t>
  </si>
  <si>
    <t>Ceļa izdevumi uz Fragaria Cup sacensībām Slovākijā U-8 futbola komandai 3 500 EUR (Transporta izdevumies iekļauta degviela 900 euro, Autobusa noma 8 dienas ar diviem vadītājiem 2460 euro, Maksas ceļi Slovākija, Lietuva, Polija 140 euro)</t>
  </si>
  <si>
    <t xml:space="preserve">Handbols </t>
  </si>
  <si>
    <t>Handbola programmas īstenošanas nodrošināšana</t>
  </si>
  <si>
    <t>6.3.</t>
  </si>
  <si>
    <t xml:space="preserve">Hokejs  </t>
  </si>
  <si>
    <t>Dalība Latvijas jaunatnes hokejmeistarsacikstēs</t>
  </si>
  <si>
    <t>Hokeja programmas īstenošanas nodrošināšana</t>
  </si>
  <si>
    <t>7.3.</t>
  </si>
  <si>
    <t>7.3.1.</t>
  </si>
  <si>
    <t>7.3.2.</t>
  </si>
  <si>
    <t>Dienakts nometnes</t>
  </si>
  <si>
    <t>Mākslas vingrošana</t>
  </si>
  <si>
    <t>Mākslas vingrošanas programmas īstenošanas nodrošināšana</t>
  </si>
  <si>
    <t>8.3.</t>
  </si>
  <si>
    <t>8.3.1.</t>
  </si>
  <si>
    <t>8.3.2.</t>
  </si>
  <si>
    <t xml:space="preserve">Peldēšana </t>
  </si>
  <si>
    <t>Peldēšanas programmas īstenošanas nodrošināšana</t>
  </si>
  <si>
    <t>9.3.</t>
  </si>
  <si>
    <t>9.3.1.</t>
  </si>
  <si>
    <t>Izbraukuma nometne, Elektiņai, Lietuva</t>
  </si>
  <si>
    <t>JPAP_R3.2.4._170  JPAP_R3.2.4._184 JPSAAS_3_3.3.</t>
  </si>
  <si>
    <t>9.3.2.</t>
  </si>
  <si>
    <t>Dienas nometne, Jūrmala, 10 dienas Jūnijs</t>
  </si>
  <si>
    <t>9.3.3.</t>
  </si>
  <si>
    <t>Dienas nometne, Jūrmala, 10 dienas Augusts</t>
  </si>
  <si>
    <t>9.3.4.</t>
  </si>
  <si>
    <t xml:space="preserve">Dienas nometne, Jūrmala, 8 dienas </t>
  </si>
  <si>
    <t xml:space="preserve">Regbijs </t>
  </si>
  <si>
    <t>Regbijas programmas īstenošanas nodrošināšana</t>
  </si>
  <si>
    <t>10.3.</t>
  </si>
  <si>
    <t>10.3.1.</t>
  </si>
  <si>
    <t>Vieglatlētika</t>
  </si>
  <si>
    <t>Vieglatlētikas programmas īstenošanas nodrošināšana</t>
  </si>
  <si>
    <t>11.3.</t>
  </si>
  <si>
    <t>11.3.1.</t>
  </si>
  <si>
    <t>11.3.2.</t>
  </si>
  <si>
    <t>11.3.3.</t>
  </si>
  <si>
    <t>Nometne Spānija, Albīra</t>
  </si>
  <si>
    <t xml:space="preserve">Volejbols </t>
  </si>
  <si>
    <t>Volejbola programmas īstenošanas nodrošināšana</t>
  </si>
  <si>
    <t>12.3.</t>
  </si>
  <si>
    <t xml:space="preserve">Līdzfinansējums sportistei A.Baikovai (arī viņas trenerei) </t>
  </si>
  <si>
    <t>JPAP_R3.2.4._170 JPSAAS_3_3.5.</t>
  </si>
  <si>
    <t>Rīcības virziens R3.2.4. Profesionālās ievirzes interešu izglītības pakalpojumi</t>
  </si>
  <si>
    <t>Aktivitātes Nr.170 Starptautiskās sadarbības attīstība</t>
  </si>
  <si>
    <t>Aktivitātes Nr.173 Profesionālās ievirzes un interešu izglītības iestāžu mācību vides uzlabošana</t>
  </si>
  <si>
    <t>Aktivitātes Nr.174 Jūrmalas skolu un valsts mēroga sacensību rīkošana izglītojamajiem</t>
  </si>
  <si>
    <t>Jūrmalas pilsētas sporta un aktīvās atpūtas attīstības stratēģijas 2008.-2020.gadam (JPSAAS):</t>
  </si>
  <si>
    <t>1. Sporta un aktīvās atpūtas infrastruktūras pilnveide un pieejamības veicināšana.</t>
  </si>
  <si>
    <t>1.3. Pasākumu veikšana drošības uzlabošanai sporta veidiem uz ūdens Jūrmalas pilsētas teritorijā esošajās ūdenskrātuvēs;</t>
  </si>
  <si>
    <t>3.Sadarbības veicināšana starp sporta un aktīvās atpūtas nodrošināšanā iesaistītajām institūcijām</t>
  </si>
  <si>
    <t>3.3. Pašvaldību, sporta klubu un uzņēmēju sadarbības sekmēšana sporta un aktīvās atpūtas infrastruktūras attīstībā un sporta sacensību finansēšanā.</t>
  </si>
  <si>
    <t>Tāme Nr.01.1.7.</t>
  </si>
  <si>
    <t>Tāme Nr.06.1.7.</t>
  </si>
  <si>
    <t>Tāme Nr.08.1.3.</t>
  </si>
  <si>
    <t>Tāme Nr.08.1.12.</t>
  </si>
  <si>
    <t>08.230</t>
  </si>
  <si>
    <t>Tāme Nr.09.1.8.</t>
  </si>
  <si>
    <t>Tāme Nr.09.1.9.</t>
  </si>
  <si>
    <r>
      <rPr>
        <b/>
        <sz val="9"/>
        <rFont val="Times New Roman"/>
        <family val="1"/>
        <charset val="186"/>
      </rPr>
      <t>34.pielikums</t>
    </r>
    <r>
      <rPr>
        <sz val="9"/>
        <rFont val="Times New Roman"/>
        <family val="1"/>
        <charset val="186"/>
      </rPr>
      <t xml:space="preserve"> Jūrmalas pilsētas domes</t>
    </r>
  </si>
  <si>
    <t>Īpašumu pārvaldes Pašvaldības īpašumu nodaļas pašvaldības tehniskā nodrošinājuma daļa</t>
  </si>
  <si>
    <t>Papildus remontdarbi Dzimtsarakstu nodaļas telpās</t>
  </si>
  <si>
    <t>Ekonomija, kas radusies iepirkumu rezultātā</t>
  </si>
  <si>
    <t>Garantijas laika garantijas summas atlikums</t>
  </si>
  <si>
    <t>JPAP_R3.2._231</t>
  </si>
  <si>
    <t>JPAP R3.1.3._133</t>
  </si>
  <si>
    <t>Pašvaldības policijas postenis "Priedaine"</t>
  </si>
  <si>
    <t>JPAP R.3.4.1. 213</t>
  </si>
  <si>
    <t>Aizvietotājizpildes piemērošana patvaļīgi veiktas būvniecības vai vidi degradējošas/bīstamas būves esamības gadījumos</t>
  </si>
  <si>
    <t>sk. iesnieguma 1.pielikumu</t>
  </si>
  <si>
    <t xml:space="preserve">Sēravota restaurācijas pasākumi iekļauti SIA “Livland Group” būvprojektā “Ķemeru parka restaurācija un pārbūve” </t>
  </si>
  <si>
    <t>Ekonomija, kas radusies iepirkuma rezultātā</t>
  </si>
  <si>
    <t>DocLogix Nr. DKOR-SAN-JUR/534 (15.01.2018.) Par sabiedrisko tualešu telpu remontu, Mellužu pr.6</t>
  </si>
  <si>
    <t>JPAP_R1.6.3. 41 JPAP_R.3.3.3_206</t>
  </si>
  <si>
    <t>Iepirkums Nr. JPD2018/65RIK "Ugunsdzēsības ūdensapgādes sistēmas atjaunošana Kauguru kultūras nama ēkā"</t>
  </si>
  <si>
    <t>Apmaksa veikta 2017.g.</t>
  </si>
  <si>
    <t>Logu nomaiņa</t>
  </si>
  <si>
    <t>Būvdarbus saskaņā ar vienošanos veica SIA Belss</t>
  </si>
  <si>
    <t>Iepirkums Nr. JPD2018/72RIK "Jūrmalas pilsētas Mežmalas vidusskolas telpu remontdarbi Jūrmalas pirmsskolas izglītības iestādes "Bitīte" audzēkņu pārvietošanai"</t>
  </si>
  <si>
    <t>Izdevumu samazinājums noformējuma banerim (saskaņā ar skatuves izmēru)</t>
  </si>
  <si>
    <t>9.3.5.</t>
  </si>
  <si>
    <t>Izbraukuma nometne Baltkrievijā</t>
  </si>
  <si>
    <t>JPAP_R3.2.4._170  JPSAAS_3_3.3.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</si>
</sst>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_ ;[Red]\-#,##0\ "/>
    <numFmt numFmtId="165" formatCode="0.0"/>
    <numFmt numFmtId="166" formatCode="#,##0.0"/>
  </numFmts>
  <fonts count="36" x14ac:knownFonts="1">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b/>
      <sz val="9"/>
      <name val="Times New Roman"/>
      <family val="1"/>
      <charset val="186"/>
    </font>
    <font>
      <sz val="9"/>
      <name val="Times New Roman"/>
      <family val="1"/>
      <charset val="186"/>
    </font>
    <font>
      <b/>
      <sz val="12"/>
      <name val="Times New Roman"/>
      <family val="1"/>
      <charset val="186"/>
    </font>
    <font>
      <sz val="10"/>
      <name val="Arial"/>
      <family val="2"/>
      <charset val="186"/>
    </font>
    <font>
      <sz val="11"/>
      <color theme="1"/>
      <name val="Calibri"/>
      <family val="2"/>
      <charset val="186"/>
      <scheme val="minor"/>
    </font>
    <font>
      <i/>
      <sz val="9"/>
      <name val="Times New Roman"/>
      <family val="1"/>
      <charset val="186"/>
    </font>
    <font>
      <sz val="9"/>
      <color rgb="FFFF0000"/>
      <name val="Times New Roman"/>
      <family val="1"/>
      <charset val="186"/>
    </font>
    <font>
      <b/>
      <u/>
      <sz val="12"/>
      <name val="Times New Roman"/>
      <family val="1"/>
      <charset val="186"/>
    </font>
    <font>
      <sz val="10"/>
      <name val="Times New Roman"/>
      <family val="1"/>
      <charset val="186"/>
    </font>
    <font>
      <sz val="6"/>
      <name val="Times New Roman"/>
      <family val="1"/>
      <charset val="186"/>
    </font>
    <font>
      <b/>
      <i/>
      <sz val="12"/>
      <name val="Times New Roman"/>
      <family val="1"/>
      <charset val="186"/>
    </font>
    <font>
      <sz val="8"/>
      <name val="Times New Roman"/>
      <family val="1"/>
      <charset val="186"/>
    </font>
    <font>
      <sz val="11"/>
      <color theme="1"/>
      <name val="Calibri"/>
      <family val="2"/>
      <scheme val="minor"/>
    </font>
    <font>
      <sz val="9"/>
      <color theme="1"/>
      <name val="Times New Roman"/>
      <family val="1"/>
      <charset val="186"/>
    </font>
    <font>
      <b/>
      <i/>
      <sz val="9"/>
      <name val="Times New Roman"/>
      <family val="1"/>
      <charset val="186"/>
    </font>
    <font>
      <b/>
      <sz val="18"/>
      <name val="Times New Roman"/>
      <family val="1"/>
      <charset val="186"/>
    </font>
    <font>
      <i/>
      <sz val="12"/>
      <name val="Times New Roman"/>
      <family val="1"/>
      <charset val="186"/>
    </font>
    <font>
      <sz val="12"/>
      <name val="Times New Roman"/>
      <family val="1"/>
      <charset val="186"/>
    </font>
    <font>
      <sz val="12"/>
      <color rgb="FFFF0000"/>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
      <sz val="9"/>
      <name val="Arial"/>
      <family val="2"/>
      <charset val="186"/>
    </font>
    <font>
      <i/>
      <sz val="8"/>
      <name val="Times New Roman"/>
      <family val="1"/>
      <charset val="186"/>
    </font>
    <font>
      <b/>
      <sz val="11"/>
      <name val="Times New Roman"/>
      <family val="1"/>
      <charset val="186"/>
    </font>
    <font>
      <sz val="7"/>
      <name val="Times New Roman"/>
      <family val="1"/>
      <charset val="186"/>
    </font>
    <font>
      <i/>
      <sz val="7"/>
      <name val="Arial"/>
      <family val="2"/>
      <charset val="186"/>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s>
  <borders count="159">
    <border>
      <left/>
      <right/>
      <top/>
      <bottom/>
      <diagonal/>
    </border>
    <border>
      <left style="thin">
        <color indexed="22"/>
      </left>
      <right style="thin">
        <color indexed="22"/>
      </right>
      <top style="thin">
        <color indexed="22"/>
      </top>
      <bottom style="thin">
        <color indexed="22"/>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diagonal/>
    </border>
    <border>
      <left style="thin">
        <color indexed="64"/>
      </left>
      <right/>
      <top/>
      <bottom/>
      <diagonal/>
    </border>
    <border>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hair">
        <color indexed="64"/>
      </top>
      <bottom style="thin">
        <color indexed="64"/>
      </bottom>
      <diagonal/>
    </border>
    <border>
      <left/>
      <right/>
      <top style="thin">
        <color indexed="64"/>
      </top>
      <bottom style="hair">
        <color indexed="64"/>
      </bottom>
      <diagonal/>
    </border>
    <border>
      <left/>
      <right style="hair">
        <color indexed="64"/>
      </right>
      <top/>
      <bottom/>
      <diagonal/>
    </border>
    <border>
      <left style="thin">
        <color indexed="64"/>
      </left>
      <right/>
      <top style="hair">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hair">
        <color indexed="64"/>
      </left>
      <right/>
      <top style="thin">
        <color indexed="64"/>
      </top>
      <bottom style="thin">
        <color indexed="64"/>
      </bottom>
      <diagonal/>
    </border>
    <border>
      <left style="hair">
        <color indexed="64"/>
      </left>
      <right/>
      <top style="double">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
      <left style="hair">
        <color indexed="64"/>
      </left>
      <right style="thin">
        <color indexed="64"/>
      </right>
      <top style="hair">
        <color indexed="64"/>
      </top>
      <bottom style="thin">
        <color indexed="64"/>
      </bottom>
      <diagonal/>
    </border>
    <border>
      <left/>
      <right/>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top style="double">
        <color indexed="64"/>
      </top>
      <bottom style="hair">
        <color indexed="64"/>
      </bottom>
      <diagonal/>
    </border>
    <border>
      <left/>
      <right/>
      <top style="thin">
        <color indexed="64"/>
      </top>
      <bottom style="thin">
        <color indexed="64"/>
      </bottom>
      <diagonal/>
    </border>
    <border>
      <left/>
      <right/>
      <top style="double">
        <color indexed="64"/>
      </top>
      <bottom style="double">
        <color indexed="64"/>
      </bottom>
      <diagonal/>
    </border>
  </borders>
  <cellStyleXfs count="20">
    <xf numFmtId="0" fontId="0" fillId="0" borderId="0"/>
    <xf numFmtId="0" fontId="11" fillId="0" borderId="0"/>
    <xf numFmtId="0" fontId="11" fillId="0" borderId="0"/>
    <xf numFmtId="0" fontId="11" fillId="0" borderId="0"/>
    <xf numFmtId="0" fontId="12" fillId="0" borderId="0"/>
    <xf numFmtId="0" fontId="11" fillId="2" borderId="1" applyNumberFormat="0" applyFont="0" applyAlignment="0" applyProtection="0"/>
    <xf numFmtId="0" fontId="7" fillId="0" borderId="0"/>
    <xf numFmtId="0" fontId="6" fillId="0" borderId="0"/>
    <xf numFmtId="0" fontId="11" fillId="0" borderId="0"/>
    <xf numFmtId="0" fontId="20" fillId="0" borderId="0"/>
    <xf numFmtId="0" fontId="5" fillId="0" borderId="0"/>
    <xf numFmtId="0" fontId="11" fillId="0" borderId="0"/>
    <xf numFmtId="0" fontId="11" fillId="0" borderId="0"/>
    <xf numFmtId="0" fontId="11" fillId="0" borderId="0"/>
    <xf numFmtId="0" fontId="4" fillId="0" borderId="0"/>
    <xf numFmtId="0" fontId="3" fillId="0" borderId="0"/>
    <xf numFmtId="0" fontId="2" fillId="0" borderId="0"/>
    <xf numFmtId="0" fontId="2" fillId="0" borderId="0"/>
    <xf numFmtId="0" fontId="1" fillId="0" borderId="0"/>
    <xf numFmtId="0" fontId="1" fillId="0" borderId="0"/>
  </cellStyleXfs>
  <cellXfs count="1649">
    <xf numFmtId="0" fontId="0" fillId="0" borderId="0" xfId="0"/>
    <xf numFmtId="0" fontId="9" fillId="0" borderId="29" xfId="1" applyFont="1" applyFill="1" applyBorder="1" applyAlignment="1" applyProtection="1">
      <alignment horizontal="left" vertical="center" wrapText="1"/>
    </xf>
    <xf numFmtId="0" fontId="9" fillId="0" borderId="3" xfId="1" applyFont="1" applyFill="1" applyBorder="1" applyAlignment="1" applyProtection="1">
      <alignment vertical="center"/>
    </xf>
    <xf numFmtId="0" fontId="9" fillId="0" borderId="3" xfId="1" applyFont="1" applyFill="1" applyBorder="1" applyAlignment="1" applyProtection="1">
      <alignment horizontal="left" vertical="center" wrapText="1"/>
    </xf>
    <xf numFmtId="0" fontId="9" fillId="3" borderId="0" xfId="1" applyFont="1" applyFill="1" applyBorder="1" applyAlignment="1" applyProtection="1">
      <alignment vertical="center"/>
    </xf>
    <xf numFmtId="0" fontId="8" fillId="3" borderId="0" xfId="1" applyFont="1" applyFill="1" applyBorder="1" applyAlignment="1" applyProtection="1">
      <alignment horizontal="right" vertical="center"/>
      <protection locked="0"/>
    </xf>
    <xf numFmtId="0" fontId="9" fillId="0" borderId="0" xfId="1" applyFont="1" applyFill="1" applyBorder="1" applyAlignment="1" applyProtection="1">
      <alignment vertical="center"/>
    </xf>
    <xf numFmtId="49" fontId="16" fillId="3" borderId="39" xfId="1" applyNumberFormat="1" applyFont="1" applyFill="1" applyBorder="1" applyAlignment="1" applyProtection="1">
      <alignment vertical="center"/>
    </xf>
    <xf numFmtId="49" fontId="8" fillId="3" borderId="0" xfId="1" applyNumberFormat="1" applyFont="1" applyFill="1" applyBorder="1" applyAlignment="1" applyProtection="1">
      <alignment vertical="center"/>
    </xf>
    <xf numFmtId="49" fontId="9" fillId="3" borderId="39" xfId="1" applyNumberFormat="1" applyFont="1" applyFill="1" applyBorder="1" applyAlignment="1" applyProtection="1">
      <alignment vertical="center"/>
    </xf>
    <xf numFmtId="49" fontId="9" fillId="3" borderId="0" xfId="1" applyNumberFormat="1" applyFont="1" applyFill="1" applyBorder="1" applyAlignment="1" applyProtection="1">
      <alignment vertical="center"/>
    </xf>
    <xf numFmtId="49" fontId="13" fillId="3" borderId="39" xfId="1" applyNumberFormat="1" applyFont="1" applyFill="1" applyBorder="1" applyAlignment="1" applyProtection="1">
      <alignment vertical="center"/>
    </xf>
    <xf numFmtId="49" fontId="9" fillId="3" borderId="32" xfId="1" applyNumberFormat="1" applyFont="1" applyFill="1" applyBorder="1" applyAlignment="1" applyProtection="1">
      <alignment vertical="center"/>
    </xf>
    <xf numFmtId="49" fontId="9" fillId="3" borderId="19" xfId="1" applyNumberFormat="1" applyFont="1" applyFill="1" applyBorder="1" applyAlignment="1" applyProtection="1">
      <alignment vertical="center"/>
    </xf>
    <xf numFmtId="49" fontId="9" fillId="0" borderId="0" xfId="1" applyNumberFormat="1" applyFont="1" applyFill="1" applyBorder="1" applyAlignment="1" applyProtection="1">
      <alignment horizontal="center" vertical="center" wrapText="1"/>
    </xf>
    <xf numFmtId="0" fontId="9" fillId="0" borderId="0" xfId="1" applyFont="1" applyFill="1" applyBorder="1" applyAlignment="1" applyProtection="1">
      <alignment horizontal="center" vertical="center" textRotation="90"/>
    </xf>
    <xf numFmtId="1" fontId="17" fillId="0" borderId="59" xfId="1" applyNumberFormat="1" applyFont="1" applyFill="1" applyBorder="1" applyAlignment="1" applyProtection="1">
      <alignment horizontal="center" vertical="center"/>
    </xf>
    <xf numFmtId="1" fontId="17" fillId="0" borderId="60" xfId="1" applyNumberFormat="1" applyFont="1" applyFill="1" applyBorder="1" applyAlignment="1" applyProtection="1">
      <alignment horizontal="center" vertical="center"/>
    </xf>
    <xf numFmtId="1" fontId="17" fillId="0" borderId="61" xfId="1" applyNumberFormat="1" applyFont="1" applyFill="1" applyBorder="1" applyAlignment="1" applyProtection="1">
      <alignment horizontal="center" vertical="center"/>
    </xf>
    <xf numFmtId="1" fontId="17" fillId="0" borderId="62" xfId="1" applyNumberFormat="1" applyFont="1" applyFill="1" applyBorder="1" applyAlignment="1" applyProtection="1">
      <alignment horizontal="center" vertical="center"/>
    </xf>
    <xf numFmtId="1" fontId="17" fillId="0" borderId="63" xfId="1" applyNumberFormat="1" applyFont="1" applyFill="1" applyBorder="1" applyAlignment="1" applyProtection="1">
      <alignment horizontal="center" vertical="center"/>
    </xf>
    <xf numFmtId="1" fontId="17" fillId="0" borderId="64" xfId="1" applyNumberFormat="1" applyFont="1" applyFill="1" applyBorder="1" applyAlignment="1" applyProtection="1">
      <alignment horizontal="center" vertical="center"/>
    </xf>
    <xf numFmtId="0" fontId="8" fillId="0" borderId="29" xfId="1" applyFont="1" applyFill="1" applyBorder="1" applyAlignment="1" applyProtection="1">
      <alignment vertical="center" wrapText="1"/>
    </xf>
    <xf numFmtId="0" fontId="8" fillId="0" borderId="29" xfId="1" applyFont="1" applyFill="1" applyBorder="1" applyAlignment="1" applyProtection="1">
      <alignment horizontal="left" vertical="center" wrapText="1"/>
    </xf>
    <xf numFmtId="0" fontId="8" fillId="0" borderId="39" xfId="1" applyFont="1" applyFill="1" applyBorder="1" applyAlignment="1" applyProtection="1">
      <alignment vertical="center"/>
    </xf>
    <xf numFmtId="0" fontId="8" fillId="0" borderId="41" xfId="1" applyFont="1" applyFill="1" applyBorder="1" applyAlignment="1" applyProtection="1">
      <alignment vertical="center"/>
      <protection locked="0"/>
    </xf>
    <xf numFmtId="0" fontId="8" fillId="0" borderId="46" xfId="1" applyFont="1" applyFill="1" applyBorder="1" applyAlignment="1" applyProtection="1">
      <alignment vertical="center"/>
      <protection locked="0"/>
    </xf>
    <xf numFmtId="0" fontId="8" fillId="0" borderId="51" xfId="1" applyFont="1" applyFill="1" applyBorder="1" applyAlignment="1" applyProtection="1">
      <alignment vertical="center"/>
      <protection locked="0"/>
    </xf>
    <xf numFmtId="0" fontId="8" fillId="0" borderId="18" xfId="1" applyFont="1" applyFill="1" applyBorder="1" applyAlignment="1" applyProtection="1">
      <alignment vertical="center"/>
    </xf>
    <xf numFmtId="0" fontId="8" fillId="0" borderId="0" xfId="1" applyFont="1" applyFill="1" applyBorder="1" applyAlignment="1" applyProtection="1">
      <alignment vertical="center"/>
    </xf>
    <xf numFmtId="0" fontId="8" fillId="0" borderId="39" xfId="1" applyFont="1" applyFill="1" applyBorder="1" applyAlignment="1" applyProtection="1">
      <alignment vertical="center"/>
      <protection locked="0"/>
    </xf>
    <xf numFmtId="0" fontId="8" fillId="0" borderId="18" xfId="1" applyFont="1" applyFill="1" applyBorder="1" applyAlignment="1" applyProtection="1">
      <alignment vertical="center"/>
      <protection locked="0"/>
    </xf>
    <xf numFmtId="0" fontId="8" fillId="0" borderId="65" xfId="1" applyFont="1" applyFill="1" applyBorder="1" applyAlignment="1" applyProtection="1">
      <alignment vertical="center" wrapText="1"/>
    </xf>
    <xf numFmtId="0" fontId="8" fillId="0" borderId="65" xfId="1" applyFont="1" applyFill="1" applyBorder="1" applyAlignment="1" applyProtection="1">
      <alignment horizontal="left" vertical="center" wrapText="1"/>
    </xf>
    <xf numFmtId="3" fontId="8" fillId="0" borderId="66" xfId="1" applyNumberFormat="1" applyFont="1" applyFill="1" applyBorder="1" applyAlignment="1" applyProtection="1">
      <alignment horizontal="right" vertical="center"/>
    </xf>
    <xf numFmtId="3" fontId="8" fillId="0" borderId="67" xfId="1" applyNumberFormat="1" applyFont="1" applyFill="1" applyBorder="1" applyAlignment="1" applyProtection="1">
      <alignment horizontal="right" vertical="center"/>
    </xf>
    <xf numFmtId="3" fontId="8" fillId="0" borderId="68" xfId="1" applyNumberFormat="1" applyFont="1" applyFill="1" applyBorder="1" applyAlignment="1" applyProtection="1">
      <alignment horizontal="right" vertical="center"/>
    </xf>
    <xf numFmtId="3" fontId="8" fillId="0" borderId="69" xfId="1" applyNumberFormat="1" applyFont="1" applyFill="1" applyBorder="1" applyAlignment="1" applyProtection="1">
      <alignment horizontal="right" vertical="center"/>
    </xf>
    <xf numFmtId="3" fontId="8" fillId="0" borderId="70" xfId="1" applyNumberFormat="1" applyFont="1" applyFill="1" applyBorder="1" applyAlignment="1" applyProtection="1">
      <alignment horizontal="right" vertical="center"/>
    </xf>
    <xf numFmtId="3" fontId="8" fillId="0" borderId="70" xfId="1" applyNumberFormat="1" applyFont="1" applyFill="1" applyBorder="1" applyAlignment="1" applyProtection="1">
      <alignment horizontal="right" vertical="center"/>
      <protection locked="0"/>
    </xf>
    <xf numFmtId="0" fontId="9" fillId="0" borderId="59" xfId="1" applyFont="1" applyFill="1" applyBorder="1" applyAlignment="1" applyProtection="1">
      <alignment vertical="center" wrapText="1"/>
    </xf>
    <xf numFmtId="0" fontId="9" fillId="0" borderId="59" xfId="1" applyFont="1" applyFill="1" applyBorder="1" applyAlignment="1" applyProtection="1">
      <alignment horizontal="left" vertical="center" wrapText="1"/>
    </xf>
    <xf numFmtId="3" fontId="9" fillId="0" borderId="60" xfId="1" applyNumberFormat="1" applyFont="1" applyFill="1" applyBorder="1" applyAlignment="1" applyProtection="1">
      <alignment horizontal="right" vertical="center"/>
    </xf>
    <xf numFmtId="3" fontId="9" fillId="0" borderId="61" xfId="1" applyNumberFormat="1" applyFont="1" applyFill="1" applyBorder="1" applyAlignment="1" applyProtection="1">
      <alignment horizontal="right" vertical="center"/>
    </xf>
    <xf numFmtId="3" fontId="9" fillId="0" borderId="62" xfId="1" applyNumberFormat="1" applyFont="1" applyFill="1" applyBorder="1" applyAlignment="1" applyProtection="1">
      <alignment horizontal="right" vertical="center"/>
    </xf>
    <xf numFmtId="3" fontId="9" fillId="0" borderId="63" xfId="1" applyNumberFormat="1" applyFont="1" applyFill="1" applyBorder="1" applyAlignment="1" applyProtection="1">
      <alignment horizontal="right" vertical="center"/>
    </xf>
    <xf numFmtId="3" fontId="9" fillId="0" borderId="64" xfId="1" applyNumberFormat="1" applyFont="1" applyFill="1" applyBorder="1" applyAlignment="1" applyProtection="1">
      <alignment horizontal="right" vertical="center"/>
    </xf>
    <xf numFmtId="3" fontId="9" fillId="0" borderId="64" xfId="1" applyNumberFormat="1" applyFont="1" applyFill="1" applyBorder="1" applyAlignment="1" applyProtection="1">
      <alignment horizontal="right" vertical="center"/>
      <protection locked="0"/>
    </xf>
    <xf numFmtId="0" fontId="9" fillId="0" borderId="29" xfId="1" applyFont="1" applyFill="1" applyBorder="1" applyAlignment="1" applyProtection="1">
      <alignment vertical="center" wrapText="1"/>
    </xf>
    <xf numFmtId="0" fontId="9" fillId="0" borderId="29" xfId="1" applyFont="1" applyFill="1" applyBorder="1" applyAlignment="1" applyProtection="1">
      <alignment horizontal="right" vertical="center" wrapText="1"/>
    </xf>
    <xf numFmtId="3" fontId="9" fillId="0" borderId="39" xfId="1" applyNumberFormat="1" applyFont="1" applyFill="1" applyBorder="1" applyAlignment="1" applyProtection="1">
      <alignment horizontal="right" vertical="center"/>
    </xf>
    <xf numFmtId="3" fontId="9" fillId="0" borderId="41" xfId="1" applyNumberFormat="1" applyFont="1" applyFill="1" applyBorder="1" applyAlignment="1" applyProtection="1">
      <alignment horizontal="right" vertical="center"/>
      <protection locked="0"/>
    </xf>
    <xf numFmtId="3" fontId="9" fillId="0" borderId="46" xfId="1" applyNumberFormat="1" applyFont="1" applyFill="1" applyBorder="1" applyAlignment="1" applyProtection="1">
      <alignment horizontal="right" vertical="center"/>
      <protection locked="0"/>
    </xf>
    <xf numFmtId="3" fontId="9" fillId="0" borderId="51" xfId="1" applyNumberFormat="1" applyFont="1" applyFill="1" applyBorder="1" applyAlignment="1" applyProtection="1">
      <alignment horizontal="right" vertical="center"/>
      <protection locked="0"/>
    </xf>
    <xf numFmtId="3" fontId="9" fillId="0" borderId="18" xfId="1" applyNumberFormat="1" applyFont="1" applyFill="1" applyBorder="1" applyAlignment="1" applyProtection="1">
      <alignment horizontal="right" vertical="center"/>
    </xf>
    <xf numFmtId="3" fontId="9" fillId="0" borderId="39" xfId="1" applyNumberFormat="1" applyFont="1" applyFill="1" applyBorder="1" applyAlignment="1" applyProtection="1">
      <alignment horizontal="right" vertical="center"/>
      <protection locked="0"/>
    </xf>
    <xf numFmtId="3" fontId="9" fillId="0" borderId="18" xfId="1" applyNumberFormat="1" applyFont="1" applyFill="1" applyBorder="1" applyAlignment="1" applyProtection="1">
      <alignment horizontal="right" vertical="center"/>
      <protection locked="0"/>
    </xf>
    <xf numFmtId="0" fontId="9" fillId="0" borderId="3" xfId="1" applyFont="1" applyFill="1" applyBorder="1" applyAlignment="1" applyProtection="1">
      <alignment vertical="center" wrapText="1"/>
    </xf>
    <xf numFmtId="0" fontId="9" fillId="0" borderId="3" xfId="1" applyFont="1" applyFill="1" applyBorder="1" applyAlignment="1" applyProtection="1">
      <alignment horizontal="right" vertical="center" wrapText="1"/>
    </xf>
    <xf numFmtId="3" fontId="9" fillId="0" borderId="23" xfId="1" applyNumberFormat="1" applyFont="1" applyFill="1" applyBorder="1" applyAlignment="1" applyProtection="1">
      <alignment horizontal="right" vertical="center"/>
    </xf>
    <xf numFmtId="3" fontId="9" fillId="0" borderId="9" xfId="1" applyNumberFormat="1" applyFont="1" applyFill="1" applyBorder="1" applyAlignment="1" applyProtection="1">
      <alignment horizontal="right" vertical="center"/>
      <protection locked="0"/>
    </xf>
    <xf numFmtId="3" fontId="9" fillId="0" borderId="42" xfId="1" applyNumberFormat="1" applyFont="1" applyFill="1" applyBorder="1" applyAlignment="1" applyProtection="1">
      <alignment horizontal="right" vertical="center"/>
      <protection locked="0"/>
    </xf>
    <xf numFmtId="3" fontId="9" fillId="0" borderId="47" xfId="1" applyNumberFormat="1" applyFont="1" applyFill="1" applyBorder="1" applyAlignment="1" applyProtection="1">
      <alignment horizontal="right" vertical="center"/>
      <protection locked="0"/>
    </xf>
    <xf numFmtId="3" fontId="9" fillId="0" borderId="27" xfId="1" applyNumberFormat="1" applyFont="1" applyFill="1" applyBorder="1" applyAlignment="1" applyProtection="1">
      <alignment horizontal="right" vertical="center"/>
    </xf>
    <xf numFmtId="3" fontId="9" fillId="0" borderId="23" xfId="1" applyNumberFormat="1" applyFont="1" applyFill="1" applyBorder="1" applyAlignment="1" applyProtection="1">
      <alignment horizontal="right" vertical="center"/>
      <protection locked="0"/>
    </xf>
    <xf numFmtId="0" fontId="8" fillId="0" borderId="53" xfId="1" applyFont="1" applyFill="1" applyBorder="1" applyAlignment="1" applyProtection="1">
      <alignment horizontal="left" vertical="center" wrapText="1"/>
    </xf>
    <xf numFmtId="3" fontId="9" fillId="0" borderId="54" xfId="1" applyNumberFormat="1" applyFont="1" applyFill="1" applyBorder="1" applyAlignment="1" applyProtection="1">
      <alignment vertical="center"/>
    </xf>
    <xf numFmtId="3" fontId="9" fillId="0" borderId="55" xfId="1" applyNumberFormat="1" applyFont="1" applyFill="1" applyBorder="1" applyAlignment="1" applyProtection="1">
      <alignment vertical="center"/>
      <protection locked="0"/>
    </xf>
    <xf numFmtId="3" fontId="9" fillId="0" borderId="57" xfId="1" applyNumberFormat="1" applyFont="1" applyFill="1" applyBorder="1" applyAlignment="1" applyProtection="1">
      <alignment vertical="center"/>
      <protection locked="0"/>
    </xf>
    <xf numFmtId="3" fontId="9" fillId="0" borderId="58" xfId="1" applyNumberFormat="1" applyFont="1" applyFill="1" applyBorder="1" applyAlignment="1" applyProtection="1">
      <alignment vertical="center"/>
    </xf>
    <xf numFmtId="3" fontId="9" fillId="0" borderId="57" xfId="1" applyNumberFormat="1" applyFont="1" applyFill="1" applyBorder="1" applyAlignment="1" applyProtection="1">
      <alignment horizontal="center" vertical="center"/>
    </xf>
    <xf numFmtId="3" fontId="9" fillId="0" borderId="56" xfId="1" applyNumberFormat="1" applyFont="1" applyFill="1" applyBorder="1" applyAlignment="1" applyProtection="1">
      <alignment horizontal="center" vertical="center"/>
    </xf>
    <xf numFmtId="3" fontId="9" fillId="0" borderId="54" xfId="1" applyNumberFormat="1" applyFont="1" applyFill="1" applyBorder="1" applyAlignment="1" applyProtection="1">
      <alignment horizontal="center" vertical="center"/>
    </xf>
    <xf numFmtId="3" fontId="9" fillId="0" borderId="58" xfId="1" applyNumberFormat="1" applyFont="1" applyFill="1" applyBorder="1" applyAlignment="1" applyProtection="1">
      <alignment horizontal="center" vertical="center"/>
    </xf>
    <xf numFmtId="3" fontId="9" fillId="0" borderId="58" xfId="1" applyNumberFormat="1" applyFont="1" applyFill="1" applyBorder="1" applyAlignment="1" applyProtection="1">
      <alignment horizontal="center" vertical="center"/>
      <protection locked="0"/>
    </xf>
    <xf numFmtId="0" fontId="8" fillId="0" borderId="25" xfId="1" applyFont="1" applyFill="1" applyBorder="1" applyAlignment="1" applyProtection="1">
      <alignment horizontal="left" vertical="center" wrapText="1"/>
      <protection locked="0"/>
    </xf>
    <xf numFmtId="0" fontId="8" fillId="0" borderId="25" xfId="1" applyFont="1" applyFill="1" applyBorder="1" applyAlignment="1" applyProtection="1">
      <alignment horizontal="left" vertical="center" wrapText="1"/>
    </xf>
    <xf numFmtId="3" fontId="9" fillId="0" borderId="32" xfId="1" applyNumberFormat="1" applyFont="1" applyFill="1" applyBorder="1" applyAlignment="1" applyProtection="1">
      <alignment vertical="center"/>
    </xf>
    <xf numFmtId="3" fontId="9" fillId="0" borderId="36" xfId="1" applyNumberFormat="1" applyFont="1" applyFill="1" applyBorder="1" applyAlignment="1" applyProtection="1">
      <alignment horizontal="right" vertical="center"/>
      <protection locked="0"/>
    </xf>
    <xf numFmtId="3" fontId="9" fillId="0" borderId="71" xfId="1" applyNumberFormat="1" applyFont="1" applyFill="1" applyBorder="1" applyAlignment="1" applyProtection="1">
      <alignment horizontal="right" vertical="center"/>
      <protection locked="0"/>
    </xf>
    <xf numFmtId="3" fontId="9" fillId="0" borderId="36" xfId="1" applyNumberFormat="1" applyFont="1" applyFill="1" applyBorder="1" applyAlignment="1" applyProtection="1">
      <alignment horizontal="center" vertical="center"/>
    </xf>
    <xf numFmtId="3" fontId="9" fillId="0" borderId="73" xfId="1" applyNumberFormat="1" applyFont="1" applyFill="1" applyBorder="1" applyAlignment="1" applyProtection="1">
      <alignment horizontal="center" vertical="center"/>
    </xf>
    <xf numFmtId="3" fontId="9" fillId="0" borderId="20" xfId="1" applyNumberFormat="1" applyFont="1" applyFill="1" applyBorder="1" applyAlignment="1" applyProtection="1">
      <alignment horizontal="center" vertical="center"/>
    </xf>
    <xf numFmtId="3" fontId="9" fillId="0" borderId="71" xfId="1" applyNumberFormat="1" applyFont="1" applyFill="1" applyBorder="1" applyAlignment="1" applyProtection="1">
      <alignment horizontal="center" vertical="center"/>
    </xf>
    <xf numFmtId="3" fontId="9" fillId="0" borderId="32" xfId="1" applyNumberFormat="1" applyFont="1" applyFill="1" applyBorder="1" applyAlignment="1" applyProtection="1">
      <alignment horizontal="center" vertical="center"/>
    </xf>
    <xf numFmtId="3" fontId="9" fillId="0" borderId="20" xfId="1" applyNumberFormat="1" applyFont="1" applyFill="1" applyBorder="1" applyAlignment="1" applyProtection="1">
      <alignment horizontal="center" vertical="center"/>
      <protection locked="0"/>
    </xf>
    <xf numFmtId="3" fontId="9" fillId="0" borderId="73" xfId="1" applyNumberFormat="1" applyFont="1" applyFill="1" applyBorder="1" applyAlignment="1" applyProtection="1">
      <alignment vertical="center"/>
    </xf>
    <xf numFmtId="3" fontId="9" fillId="0" borderId="71" xfId="1" applyNumberFormat="1" applyFont="1" applyFill="1" applyBorder="1" applyAlignment="1" applyProtection="1">
      <alignment vertical="center"/>
    </xf>
    <xf numFmtId="0" fontId="8" fillId="0" borderId="25" xfId="1" applyFont="1" applyFill="1" applyBorder="1" applyAlignment="1" applyProtection="1">
      <alignment horizontal="center" vertical="center" wrapText="1"/>
    </xf>
    <xf numFmtId="3" fontId="9" fillId="0" borderId="39" xfId="1" applyNumberFormat="1" applyFont="1" applyFill="1" applyBorder="1" applyAlignment="1" applyProtection="1">
      <alignment vertical="center"/>
    </xf>
    <xf numFmtId="3" fontId="9" fillId="0" borderId="41" xfId="1" applyNumberFormat="1" applyFont="1" applyFill="1" applyBorder="1" applyAlignment="1" applyProtection="1">
      <alignment horizontal="center" vertical="center"/>
    </xf>
    <xf numFmtId="3" fontId="9" fillId="0" borderId="46" xfId="1" applyNumberFormat="1" applyFont="1" applyFill="1" applyBorder="1" applyAlignment="1" applyProtection="1">
      <alignment horizontal="center" vertical="center"/>
    </xf>
    <xf numFmtId="3" fontId="9" fillId="0" borderId="51" xfId="1" applyNumberFormat="1" applyFont="1" applyFill="1" applyBorder="1" applyAlignment="1" applyProtection="1">
      <alignment horizontal="center" vertical="center"/>
    </xf>
    <xf numFmtId="3" fontId="9" fillId="0" borderId="18" xfId="1" applyNumberFormat="1" applyFont="1" applyFill="1" applyBorder="1" applyAlignment="1" applyProtection="1">
      <alignment horizontal="center" vertical="center"/>
    </xf>
    <xf numFmtId="3" fontId="9" fillId="0" borderId="51" xfId="1" applyNumberFormat="1" applyFont="1" applyFill="1" applyBorder="1" applyAlignment="1" applyProtection="1">
      <alignment vertical="center"/>
      <protection locked="0"/>
    </xf>
    <xf numFmtId="3" fontId="9" fillId="0" borderId="46" xfId="1" applyNumberFormat="1" applyFont="1" applyFill="1" applyBorder="1" applyAlignment="1" applyProtection="1">
      <alignment vertical="center"/>
      <protection locked="0"/>
    </xf>
    <xf numFmtId="3" fontId="9" fillId="0" borderId="39" xfId="1" applyNumberFormat="1" applyFont="1" applyFill="1" applyBorder="1" applyAlignment="1" applyProtection="1">
      <alignment horizontal="center" vertical="center"/>
    </xf>
    <xf numFmtId="3" fontId="9" fillId="0" borderId="18" xfId="1" applyNumberFormat="1" applyFont="1" applyFill="1" applyBorder="1" applyAlignment="1" applyProtection="1">
      <alignment horizontal="center" vertical="center"/>
      <protection locked="0"/>
    </xf>
    <xf numFmtId="3" fontId="9" fillId="0" borderId="23" xfId="1" applyNumberFormat="1" applyFont="1" applyFill="1" applyBorder="1" applyAlignment="1" applyProtection="1">
      <alignment vertical="center"/>
    </xf>
    <xf numFmtId="3" fontId="9" fillId="0" borderId="9" xfId="1" applyNumberFormat="1" applyFont="1" applyFill="1" applyBorder="1" applyAlignment="1" applyProtection="1">
      <alignment horizontal="center" vertical="center"/>
    </xf>
    <xf numFmtId="3" fontId="9" fillId="0" borderId="42" xfId="1" applyNumberFormat="1" applyFont="1" applyFill="1" applyBorder="1" applyAlignment="1" applyProtection="1">
      <alignment horizontal="center" vertical="center"/>
    </xf>
    <xf numFmtId="3" fontId="9" fillId="0" borderId="47" xfId="1" applyNumberFormat="1" applyFont="1" applyFill="1" applyBorder="1" applyAlignment="1" applyProtection="1">
      <alignment horizontal="center" vertical="center"/>
    </xf>
    <xf numFmtId="3" fontId="9" fillId="0" borderId="27" xfId="1" applyNumberFormat="1" applyFont="1" applyFill="1" applyBorder="1" applyAlignment="1" applyProtection="1">
      <alignment horizontal="center" vertical="center"/>
    </xf>
    <xf numFmtId="3" fontId="9" fillId="0" borderId="47" xfId="1" applyNumberFormat="1" applyFont="1" applyFill="1" applyBorder="1" applyAlignment="1" applyProtection="1">
      <alignment vertical="center"/>
      <protection locked="0"/>
    </xf>
    <xf numFmtId="3" fontId="9" fillId="0" borderId="42" xfId="1" applyNumberFormat="1" applyFont="1" applyFill="1" applyBorder="1" applyAlignment="1" applyProtection="1">
      <alignment vertical="center"/>
      <protection locked="0"/>
    </xf>
    <xf numFmtId="3" fontId="9" fillId="0" borderId="23" xfId="1" applyNumberFormat="1" applyFont="1" applyFill="1" applyBorder="1" applyAlignment="1" applyProtection="1">
      <alignment horizontal="center" vertical="center"/>
    </xf>
    <xf numFmtId="3" fontId="9" fillId="0" borderId="27" xfId="1" applyNumberFormat="1" applyFont="1" applyFill="1" applyBorder="1" applyAlignment="1" applyProtection="1">
      <alignment horizontal="center" vertical="center"/>
      <protection locked="0"/>
    </xf>
    <xf numFmtId="0" fontId="9" fillId="0" borderId="7" xfId="1" applyFont="1" applyFill="1" applyBorder="1" applyAlignment="1" applyProtection="1">
      <alignment horizontal="right" vertical="center" wrapText="1"/>
    </xf>
    <xf numFmtId="0" fontId="9" fillId="0" borderId="7" xfId="1" applyFont="1" applyFill="1" applyBorder="1" applyAlignment="1" applyProtection="1">
      <alignment horizontal="left" vertical="center" wrapText="1"/>
    </xf>
    <xf numFmtId="3" fontId="9" fillId="0" borderId="22" xfId="1" applyNumberFormat="1" applyFont="1" applyFill="1" applyBorder="1" applyAlignment="1" applyProtection="1">
      <alignment vertical="center"/>
    </xf>
    <xf numFmtId="3" fontId="9" fillId="0" borderId="74" xfId="1" applyNumberFormat="1" applyFont="1" applyFill="1" applyBorder="1" applyAlignment="1" applyProtection="1">
      <alignment horizontal="center" vertical="center"/>
    </xf>
    <xf numFmtId="3" fontId="9" fillId="0" borderId="75" xfId="1" applyNumberFormat="1" applyFont="1" applyFill="1" applyBorder="1" applyAlignment="1" applyProtection="1">
      <alignment horizontal="center" vertical="center"/>
    </xf>
    <xf numFmtId="3" fontId="9" fillId="0" borderId="76" xfId="1" applyNumberFormat="1" applyFont="1" applyFill="1" applyBorder="1" applyAlignment="1" applyProtection="1">
      <alignment horizontal="center" vertical="center"/>
    </xf>
    <xf numFmtId="3" fontId="9" fillId="0" borderId="26" xfId="1" applyNumberFormat="1" applyFont="1" applyFill="1" applyBorder="1" applyAlignment="1" applyProtection="1">
      <alignment horizontal="center" vertical="center"/>
    </xf>
    <xf numFmtId="3" fontId="9" fillId="0" borderId="76" xfId="1" applyNumberFormat="1" applyFont="1" applyFill="1" applyBorder="1" applyAlignment="1" applyProtection="1">
      <alignment vertical="center"/>
      <protection locked="0"/>
    </xf>
    <xf numFmtId="3" fontId="9" fillId="0" borderId="75" xfId="1" applyNumberFormat="1" applyFont="1" applyFill="1" applyBorder="1" applyAlignment="1" applyProtection="1">
      <alignment vertical="center"/>
      <protection locked="0"/>
    </xf>
    <xf numFmtId="3" fontId="9" fillId="0" borderId="22" xfId="1" applyNumberFormat="1" applyFont="1" applyFill="1" applyBorder="1" applyAlignment="1" applyProtection="1">
      <alignment horizontal="center" vertical="center"/>
    </xf>
    <xf numFmtId="3" fontId="9" fillId="0" borderId="26" xfId="1" applyNumberFormat="1" applyFont="1" applyFill="1" applyBorder="1" applyAlignment="1" applyProtection="1">
      <alignment horizontal="center" vertical="center"/>
      <protection locked="0"/>
    </xf>
    <xf numFmtId="0" fontId="9" fillId="0" borderId="11" xfId="1" applyFont="1" applyFill="1" applyBorder="1" applyAlignment="1" applyProtection="1">
      <alignment horizontal="right" vertical="center" wrapText="1"/>
    </xf>
    <xf numFmtId="0" fontId="9" fillId="0" borderId="11" xfId="1" applyFont="1" applyFill="1" applyBorder="1" applyAlignment="1" applyProtection="1">
      <alignment horizontal="left" vertical="center" wrapText="1"/>
    </xf>
    <xf numFmtId="3" fontId="9" fillId="0" borderId="77" xfId="1" applyNumberFormat="1" applyFont="1" applyFill="1" applyBorder="1" applyAlignment="1" applyProtection="1">
      <alignment vertical="center"/>
    </xf>
    <xf numFmtId="3" fontId="9" fillId="0" borderId="10" xfId="1" applyNumberFormat="1" applyFont="1" applyFill="1" applyBorder="1" applyAlignment="1" applyProtection="1">
      <alignment horizontal="center" vertical="center"/>
    </xf>
    <xf numFmtId="3" fontId="9" fillId="0" borderId="78" xfId="1" applyNumberFormat="1" applyFont="1" applyFill="1" applyBorder="1" applyAlignment="1" applyProtection="1">
      <alignment horizontal="center" vertical="center"/>
    </xf>
    <xf numFmtId="3" fontId="9" fillId="0" borderId="79" xfId="1" applyNumberFormat="1" applyFont="1" applyFill="1" applyBorder="1" applyAlignment="1" applyProtection="1">
      <alignment horizontal="center" vertical="center"/>
    </xf>
    <xf numFmtId="3" fontId="9" fillId="0" borderId="40" xfId="1" applyNumberFormat="1" applyFont="1" applyFill="1" applyBorder="1" applyAlignment="1" applyProtection="1">
      <alignment horizontal="center" vertical="center"/>
    </xf>
    <xf numFmtId="3" fontId="9" fillId="0" borderId="79" xfId="1" applyNumberFormat="1" applyFont="1" applyFill="1" applyBorder="1" applyAlignment="1" applyProtection="1">
      <alignment vertical="center"/>
      <protection locked="0"/>
    </xf>
    <xf numFmtId="3" fontId="9" fillId="0" borderId="78" xfId="1" applyNumberFormat="1" applyFont="1" applyFill="1" applyBorder="1" applyAlignment="1" applyProtection="1">
      <alignment vertical="center"/>
      <protection locked="0"/>
    </xf>
    <xf numFmtId="3" fontId="9" fillId="0" borderId="77" xfId="1" applyNumberFormat="1" applyFont="1" applyFill="1" applyBorder="1" applyAlignment="1" applyProtection="1">
      <alignment horizontal="center" vertical="center"/>
    </xf>
    <xf numFmtId="3" fontId="9" fillId="0" borderId="40" xfId="1" applyNumberFormat="1" applyFont="1" applyFill="1" applyBorder="1" applyAlignment="1" applyProtection="1">
      <alignment horizontal="center" vertical="center"/>
      <protection locked="0"/>
    </xf>
    <xf numFmtId="0" fontId="8" fillId="0" borderId="4" xfId="1" applyFont="1" applyFill="1" applyBorder="1" applyAlignment="1" applyProtection="1">
      <alignment horizontal="center" vertical="center" wrapText="1"/>
    </xf>
    <xf numFmtId="0" fontId="8" fillId="0" borderId="4" xfId="1" applyFont="1" applyFill="1" applyBorder="1" applyAlignment="1" applyProtection="1">
      <alignment horizontal="left" vertical="center" wrapText="1"/>
    </xf>
    <xf numFmtId="3" fontId="9" fillId="0" borderId="8" xfId="1" applyNumberFormat="1" applyFont="1" applyFill="1" applyBorder="1" applyAlignment="1" applyProtection="1">
      <alignment horizontal="right" vertical="center"/>
    </xf>
    <xf numFmtId="3" fontId="9" fillId="0" borderId="12" xfId="1" applyNumberFormat="1" applyFont="1" applyFill="1" applyBorder="1" applyAlignment="1" applyProtection="1">
      <alignment horizontal="right" vertical="center"/>
    </xf>
    <xf numFmtId="3" fontId="9" fillId="0" borderId="12" xfId="1" applyNumberFormat="1" applyFont="1" applyFill="1" applyBorder="1" applyAlignment="1" applyProtection="1">
      <alignment horizontal="center" vertical="center"/>
    </xf>
    <xf numFmtId="3" fontId="9" fillId="0" borderId="45" xfId="1" applyNumberFormat="1" applyFont="1" applyFill="1" applyBorder="1" applyAlignment="1" applyProtection="1">
      <alignment horizontal="center" vertical="center"/>
    </xf>
    <xf numFmtId="3" fontId="9" fillId="0" borderId="28" xfId="1" applyNumberFormat="1" applyFont="1" applyFill="1" applyBorder="1" applyAlignment="1" applyProtection="1">
      <alignment horizontal="center" vertical="center"/>
    </xf>
    <xf numFmtId="3" fontId="9" fillId="0" borderId="44" xfId="1" applyNumberFormat="1" applyFont="1" applyFill="1" applyBorder="1" applyAlignment="1" applyProtection="1">
      <alignment horizontal="center" vertical="center"/>
    </xf>
    <xf numFmtId="3" fontId="9" fillId="0" borderId="8" xfId="1" applyNumberFormat="1" applyFont="1" applyFill="1" applyBorder="1" applyAlignment="1" applyProtection="1">
      <alignment horizontal="center" vertical="center"/>
    </xf>
    <xf numFmtId="3" fontId="9" fillId="0" borderId="28" xfId="1" applyNumberFormat="1" applyFont="1" applyFill="1" applyBorder="1" applyAlignment="1" applyProtection="1">
      <alignment horizontal="center" vertical="center"/>
      <protection locked="0"/>
    </xf>
    <xf numFmtId="3" fontId="9" fillId="0" borderId="10" xfId="1" applyNumberFormat="1" applyFont="1" applyFill="1" applyBorder="1" applyAlignment="1" applyProtection="1">
      <alignment horizontal="right" vertical="center"/>
      <protection locked="0"/>
    </xf>
    <xf numFmtId="3" fontId="9" fillId="0" borderId="32" xfId="1" applyNumberFormat="1" applyFont="1" applyFill="1" applyBorder="1" applyAlignment="1" applyProtection="1">
      <alignment horizontal="right" vertical="center"/>
    </xf>
    <xf numFmtId="3" fontId="9" fillId="0" borderId="36" xfId="1" applyNumberFormat="1" applyFont="1" applyFill="1" applyBorder="1" applyAlignment="1" applyProtection="1">
      <alignment horizontal="right" vertical="center"/>
    </xf>
    <xf numFmtId="3" fontId="9" fillId="0" borderId="71" xfId="1" applyNumberFormat="1" applyFont="1" applyFill="1" applyBorder="1" applyAlignment="1" applyProtection="1">
      <alignment horizontal="right" vertical="center"/>
    </xf>
    <xf numFmtId="3" fontId="9" fillId="0" borderId="73" xfId="1" applyNumberFormat="1" applyFont="1" applyFill="1" applyBorder="1" applyAlignment="1" applyProtection="1">
      <alignment horizontal="right" vertical="center"/>
    </xf>
    <xf numFmtId="3" fontId="9" fillId="0" borderId="20" xfId="1" applyNumberFormat="1" applyFont="1" applyFill="1" applyBorder="1" applyAlignment="1" applyProtection="1">
      <alignment horizontal="right" vertical="center"/>
    </xf>
    <xf numFmtId="3" fontId="9" fillId="0" borderId="22" xfId="1" applyNumberFormat="1" applyFont="1" applyFill="1" applyBorder="1" applyAlignment="1" applyProtection="1">
      <alignment horizontal="right" vertical="center"/>
    </xf>
    <xf numFmtId="3" fontId="9" fillId="0" borderId="74" xfId="1" applyNumberFormat="1" applyFont="1" applyFill="1" applyBorder="1" applyAlignment="1" applyProtection="1">
      <alignment horizontal="right" vertical="center"/>
      <protection locked="0"/>
    </xf>
    <xf numFmtId="3" fontId="9" fillId="0" borderId="75" xfId="1" applyNumberFormat="1" applyFont="1" applyFill="1" applyBorder="1" applyAlignment="1" applyProtection="1">
      <alignment horizontal="right" vertical="center"/>
      <protection locked="0"/>
    </xf>
    <xf numFmtId="3" fontId="9" fillId="0" borderId="76" xfId="1" applyNumberFormat="1" applyFont="1" applyFill="1" applyBorder="1" applyAlignment="1" applyProtection="1">
      <alignment horizontal="right" vertical="center"/>
      <protection locked="0"/>
    </xf>
    <xf numFmtId="3" fontId="9" fillId="0" borderId="26" xfId="1" applyNumberFormat="1" applyFont="1" applyFill="1" applyBorder="1" applyAlignment="1" applyProtection="1">
      <alignment horizontal="right" vertical="center"/>
    </xf>
    <xf numFmtId="0" fontId="8" fillId="0" borderId="11" xfId="1" applyFont="1" applyFill="1" applyBorder="1" applyAlignment="1" applyProtection="1">
      <alignment horizontal="center" vertical="center" wrapText="1"/>
    </xf>
    <xf numFmtId="0" fontId="8" fillId="0" borderId="11" xfId="1" applyFont="1" applyFill="1" applyBorder="1" applyAlignment="1" applyProtection="1">
      <alignment horizontal="left" vertical="center" wrapText="1"/>
    </xf>
    <xf numFmtId="3" fontId="9" fillId="0" borderId="20" xfId="1" applyNumberFormat="1" applyFont="1" applyFill="1" applyBorder="1" applyAlignment="1" applyProtection="1">
      <alignment horizontal="right" vertical="center"/>
      <protection locked="0"/>
    </xf>
    <xf numFmtId="0" fontId="9" fillId="0" borderId="4" xfId="1" applyFont="1" applyFill="1" applyBorder="1" applyAlignment="1" applyProtection="1">
      <alignment horizontal="right" vertical="center" wrapText="1"/>
    </xf>
    <xf numFmtId="0" fontId="9" fillId="0" borderId="4" xfId="1" applyFont="1" applyFill="1" applyBorder="1" applyAlignment="1" applyProtection="1">
      <alignment horizontal="left" vertical="center" wrapText="1"/>
    </xf>
    <xf numFmtId="3" fontId="9" fillId="0" borderId="8" xfId="1" applyNumberFormat="1" applyFont="1" applyFill="1" applyBorder="1" applyAlignment="1" applyProtection="1">
      <alignment horizontal="right" vertical="center"/>
      <protection locked="0"/>
    </xf>
    <xf numFmtId="3" fontId="9" fillId="0" borderId="44" xfId="1" applyNumberFormat="1" applyFont="1" applyFill="1" applyBorder="1" applyAlignment="1" applyProtection="1">
      <alignment horizontal="right" vertical="center"/>
      <protection locked="0"/>
    </xf>
    <xf numFmtId="3" fontId="9" fillId="0" borderId="28" xfId="1" applyNumberFormat="1" applyFont="1" applyFill="1" applyBorder="1" applyAlignment="1" applyProtection="1">
      <alignment horizontal="right" vertical="center"/>
    </xf>
    <xf numFmtId="3" fontId="9" fillId="0" borderId="28" xfId="1" applyNumberFormat="1" applyFont="1" applyFill="1" applyBorder="1" applyAlignment="1" applyProtection="1">
      <alignment horizontal="right" vertical="center"/>
      <protection locked="0"/>
    </xf>
    <xf numFmtId="0" fontId="9" fillId="0" borderId="4" xfId="1" applyFont="1" applyFill="1" applyBorder="1" applyAlignment="1" applyProtection="1">
      <alignment vertical="center" wrapText="1"/>
    </xf>
    <xf numFmtId="3" fontId="9" fillId="0" borderId="8" xfId="1" applyNumberFormat="1" applyFont="1" applyFill="1" applyBorder="1" applyAlignment="1" applyProtection="1">
      <alignment vertical="center"/>
    </xf>
    <xf numFmtId="3" fontId="9" fillId="0" borderId="12" xfId="1" applyNumberFormat="1" applyFont="1" applyFill="1" applyBorder="1" applyAlignment="1" applyProtection="1">
      <alignment horizontal="center" vertical="center"/>
      <protection locked="0"/>
    </xf>
    <xf numFmtId="3" fontId="9" fillId="0" borderId="45" xfId="1" applyNumberFormat="1" applyFont="1" applyFill="1" applyBorder="1" applyAlignment="1" applyProtection="1">
      <alignment horizontal="center" vertical="center"/>
      <protection locked="0"/>
    </xf>
    <xf numFmtId="3" fontId="9" fillId="0" borderId="45" xfId="1" applyNumberFormat="1" applyFont="1" applyFill="1" applyBorder="1" applyAlignment="1" applyProtection="1">
      <alignment horizontal="right" vertical="center"/>
      <protection locked="0"/>
    </xf>
    <xf numFmtId="0" fontId="8" fillId="0" borderId="29" xfId="1" applyFont="1" applyBorder="1" applyAlignment="1" applyProtection="1">
      <alignment vertical="center" wrapText="1"/>
    </xf>
    <xf numFmtId="0" fontId="8" fillId="0" borderId="29" xfId="1" applyFont="1" applyBorder="1" applyAlignment="1" applyProtection="1">
      <alignment horizontal="left" vertical="center" wrapText="1"/>
    </xf>
    <xf numFmtId="3" fontId="8" fillId="0" borderId="39" xfId="1" applyNumberFormat="1" applyFont="1" applyBorder="1" applyAlignment="1" applyProtection="1">
      <alignment vertical="center"/>
    </xf>
    <xf numFmtId="3" fontId="8" fillId="0" borderId="41" xfId="1" applyNumberFormat="1" applyFont="1" applyBorder="1" applyAlignment="1" applyProtection="1">
      <alignment vertical="center"/>
      <protection locked="0"/>
    </xf>
    <xf numFmtId="3" fontId="8" fillId="0" borderId="46" xfId="1" applyNumberFormat="1" applyFont="1" applyBorder="1" applyAlignment="1" applyProtection="1">
      <alignment vertical="center"/>
      <protection locked="0"/>
    </xf>
    <xf numFmtId="3" fontId="8" fillId="0" borderId="51" xfId="1" applyNumberFormat="1" applyFont="1" applyBorder="1" applyAlignment="1" applyProtection="1">
      <alignment vertical="center"/>
      <protection locked="0"/>
    </xf>
    <xf numFmtId="3" fontId="8" fillId="0" borderId="18" xfId="1" applyNumberFormat="1" applyFont="1" applyBorder="1" applyAlignment="1" applyProtection="1">
      <alignment vertical="center"/>
    </xf>
    <xf numFmtId="3" fontId="8" fillId="0" borderId="39" xfId="1" applyNumberFormat="1" applyFont="1" applyBorder="1" applyAlignment="1" applyProtection="1">
      <alignment vertical="center"/>
      <protection locked="0"/>
    </xf>
    <xf numFmtId="3" fontId="8" fillId="0" borderId="18" xfId="1" applyNumberFormat="1" applyFont="1" applyBorder="1" applyAlignment="1" applyProtection="1">
      <alignment vertical="center"/>
      <protection locked="0"/>
    </xf>
    <xf numFmtId="0" fontId="8" fillId="0" borderId="65" xfId="1" applyFont="1" applyFill="1" applyBorder="1" applyAlignment="1" applyProtection="1">
      <alignment vertical="center"/>
    </xf>
    <xf numFmtId="3" fontId="8" fillId="0" borderId="66" xfId="1" applyNumberFormat="1" applyFont="1" applyFill="1" applyBorder="1" applyAlignment="1" applyProtection="1">
      <alignment vertical="center"/>
    </xf>
    <xf numFmtId="3" fontId="8" fillId="0" borderId="67" xfId="1" applyNumberFormat="1" applyFont="1" applyFill="1" applyBorder="1" applyAlignment="1" applyProtection="1">
      <alignment vertical="center"/>
    </xf>
    <xf numFmtId="3" fontId="8" fillId="0" borderId="68" xfId="1" applyNumberFormat="1" applyFont="1" applyFill="1" applyBorder="1" applyAlignment="1" applyProtection="1">
      <alignment vertical="center"/>
    </xf>
    <xf numFmtId="3" fontId="8" fillId="0" borderId="69" xfId="1" applyNumberFormat="1" applyFont="1" applyFill="1" applyBorder="1" applyAlignment="1" applyProtection="1">
      <alignment vertical="center"/>
    </xf>
    <xf numFmtId="3" fontId="8" fillId="0" borderId="70" xfId="1" applyNumberFormat="1" applyFont="1" applyFill="1" applyBorder="1" applyAlignment="1" applyProtection="1">
      <alignment vertical="center"/>
    </xf>
    <xf numFmtId="3" fontId="8" fillId="0" borderId="70" xfId="1" applyNumberFormat="1" applyFont="1" applyFill="1" applyBorder="1" applyAlignment="1" applyProtection="1">
      <alignment vertical="center"/>
      <protection locked="0"/>
    </xf>
    <xf numFmtId="0" fontId="8" fillId="0" borderId="80" xfId="1" applyFont="1" applyFill="1" applyBorder="1" applyAlignment="1" applyProtection="1">
      <alignment vertical="center"/>
    </xf>
    <xf numFmtId="0" fontId="8" fillId="0" borderId="80" xfId="1" applyFont="1" applyFill="1" applyBorder="1" applyAlignment="1" applyProtection="1">
      <alignment vertical="center" wrapText="1"/>
    </xf>
    <xf numFmtId="3" fontId="8" fillId="0" borderId="81" xfId="1" applyNumberFormat="1" applyFont="1" applyFill="1" applyBorder="1" applyAlignment="1" applyProtection="1">
      <alignment vertical="center"/>
    </xf>
    <xf numFmtId="3" fontId="8" fillId="0" borderId="82" xfId="1" applyNumberFormat="1" applyFont="1" applyFill="1" applyBorder="1" applyAlignment="1" applyProtection="1">
      <alignment vertical="center"/>
    </xf>
    <xf numFmtId="3" fontId="8" fillId="0" borderId="83" xfId="1" applyNumberFormat="1" applyFont="1" applyFill="1" applyBorder="1" applyAlignment="1" applyProtection="1">
      <alignment vertical="center"/>
    </xf>
    <xf numFmtId="3" fontId="8" fillId="0" borderId="84" xfId="1" applyNumberFormat="1" applyFont="1" applyFill="1" applyBorder="1" applyAlignment="1" applyProtection="1">
      <alignment vertical="center"/>
    </xf>
    <xf numFmtId="3" fontId="8" fillId="0" borderId="85" xfId="1" applyNumberFormat="1" applyFont="1" applyFill="1" applyBorder="1" applyAlignment="1" applyProtection="1">
      <alignment vertical="center"/>
    </xf>
    <xf numFmtId="3" fontId="8" fillId="0" borderId="85" xfId="1" applyNumberFormat="1" applyFont="1" applyFill="1" applyBorder="1" applyAlignment="1" applyProtection="1">
      <alignment vertical="center"/>
      <protection locked="0"/>
    </xf>
    <xf numFmtId="0" fontId="8" fillId="0" borderId="29" xfId="1" applyFont="1" applyFill="1" applyBorder="1" applyAlignment="1" applyProtection="1">
      <alignment vertical="center"/>
    </xf>
    <xf numFmtId="3" fontId="8" fillId="0" borderId="39" xfId="1" applyNumberFormat="1" applyFont="1" applyFill="1" applyBorder="1" applyAlignment="1" applyProtection="1">
      <alignment vertical="center"/>
    </xf>
    <xf numFmtId="3" fontId="8" fillId="0" borderId="41" xfId="1" applyNumberFormat="1" applyFont="1" applyFill="1" applyBorder="1" applyAlignment="1" applyProtection="1">
      <alignment vertical="center"/>
    </xf>
    <xf numFmtId="3" fontId="8" fillId="0" borderId="46" xfId="1" applyNumberFormat="1" applyFont="1" applyFill="1" applyBorder="1" applyAlignment="1" applyProtection="1">
      <alignment vertical="center"/>
    </xf>
    <xf numFmtId="3" fontId="8" fillId="0" borderId="51" xfId="1" applyNumberFormat="1" applyFont="1" applyFill="1" applyBorder="1" applyAlignment="1" applyProtection="1">
      <alignment vertical="center"/>
    </xf>
    <xf numFmtId="3" fontId="8" fillId="0" borderId="18" xfId="1" applyNumberFormat="1" applyFont="1" applyFill="1" applyBorder="1" applyAlignment="1" applyProtection="1">
      <alignment vertical="center"/>
    </xf>
    <xf numFmtId="3" fontId="8" fillId="0" borderId="0" xfId="1" applyNumberFormat="1" applyFont="1" applyFill="1" applyBorder="1" applyAlignment="1" applyProtection="1">
      <alignment vertical="center"/>
    </xf>
    <xf numFmtId="3" fontId="8" fillId="0" borderId="18" xfId="1" applyNumberFormat="1" applyFont="1" applyFill="1" applyBorder="1" applyAlignment="1" applyProtection="1">
      <alignment vertical="center"/>
      <protection locked="0"/>
    </xf>
    <xf numFmtId="0" fontId="8" fillId="4" borderId="14" xfId="1" applyFont="1" applyFill="1" applyBorder="1" applyAlignment="1" applyProtection="1">
      <alignment horizontal="left" vertical="center" wrapText="1"/>
    </xf>
    <xf numFmtId="3" fontId="8" fillId="4" borderId="30" xfId="1" applyNumberFormat="1" applyFont="1" applyFill="1" applyBorder="1" applyAlignment="1" applyProtection="1">
      <alignment vertical="center"/>
    </xf>
    <xf numFmtId="3" fontId="8" fillId="4" borderId="35" xfId="1" applyNumberFormat="1" applyFont="1" applyFill="1" applyBorder="1" applyAlignment="1" applyProtection="1">
      <alignment vertical="center"/>
    </xf>
    <xf numFmtId="3" fontId="8" fillId="4" borderId="86" xfId="1" applyNumberFormat="1" applyFont="1" applyFill="1" applyBorder="1" applyAlignment="1" applyProtection="1">
      <alignment vertical="center"/>
    </xf>
    <xf numFmtId="3" fontId="8" fillId="4" borderId="87" xfId="1" applyNumberFormat="1" applyFont="1" applyFill="1" applyBorder="1" applyAlignment="1" applyProtection="1">
      <alignment vertical="center"/>
    </xf>
    <xf numFmtId="3" fontId="8" fillId="4" borderId="37" xfId="1" applyNumberFormat="1" applyFont="1" applyFill="1" applyBorder="1" applyAlignment="1" applyProtection="1">
      <alignment vertical="center"/>
    </xf>
    <xf numFmtId="3" fontId="8" fillId="4" borderId="37" xfId="1" applyNumberFormat="1" applyFont="1" applyFill="1" applyBorder="1" applyAlignment="1" applyProtection="1">
      <alignment vertical="center"/>
      <protection locked="0"/>
    </xf>
    <xf numFmtId="0" fontId="9" fillId="0" borderId="25" xfId="1" applyFont="1" applyFill="1" applyBorder="1" applyAlignment="1" applyProtection="1">
      <alignment horizontal="left" vertical="center" wrapText="1"/>
    </xf>
    <xf numFmtId="3" fontId="9" fillId="0" borderId="36" xfId="1" applyNumberFormat="1" applyFont="1" applyFill="1" applyBorder="1" applyAlignment="1" applyProtection="1">
      <alignment vertical="center"/>
    </xf>
    <xf numFmtId="3" fontId="9" fillId="0" borderId="20" xfId="1" applyNumberFormat="1" applyFont="1" applyFill="1" applyBorder="1" applyAlignment="1" applyProtection="1">
      <alignment vertical="center"/>
    </xf>
    <xf numFmtId="3" fontId="9" fillId="0" borderId="30" xfId="1" applyNumberFormat="1" applyFont="1" applyFill="1" applyBorder="1" applyAlignment="1" applyProtection="1">
      <alignment vertical="center"/>
    </xf>
    <xf numFmtId="3" fontId="9" fillId="0" borderId="86" xfId="1" applyNumberFormat="1" applyFont="1" applyFill="1" applyBorder="1" applyAlignment="1" applyProtection="1">
      <alignment vertical="center"/>
    </xf>
    <xf numFmtId="3" fontId="9" fillId="0" borderId="37" xfId="1" applyNumberFormat="1" applyFont="1" applyFill="1" applyBorder="1" applyAlignment="1" applyProtection="1">
      <alignment vertical="center"/>
    </xf>
    <xf numFmtId="3" fontId="9" fillId="0" borderId="37" xfId="1" applyNumberFormat="1" applyFont="1" applyFill="1" applyBorder="1" applyAlignment="1" applyProtection="1">
      <alignment vertical="center"/>
      <protection locked="0"/>
    </xf>
    <xf numFmtId="0" fontId="9" fillId="0" borderId="4" xfId="1" applyFont="1" applyFill="1" applyBorder="1" applyAlignment="1" applyProtection="1">
      <alignment horizontal="center" vertical="center" wrapText="1"/>
    </xf>
    <xf numFmtId="3" fontId="9" fillId="0" borderId="12" xfId="1" applyNumberFormat="1" applyFont="1" applyFill="1" applyBorder="1" applyAlignment="1" applyProtection="1">
      <alignment vertical="center"/>
    </xf>
    <xf numFmtId="3" fontId="9" fillId="0" borderId="44" xfId="1" applyNumberFormat="1" applyFont="1" applyFill="1" applyBorder="1" applyAlignment="1" applyProtection="1">
      <alignment vertical="center"/>
    </xf>
    <xf numFmtId="3" fontId="9" fillId="0" borderId="45" xfId="1" applyNumberFormat="1" applyFont="1" applyFill="1" applyBorder="1" applyAlignment="1" applyProtection="1">
      <alignment vertical="center"/>
    </xf>
    <xf numFmtId="3" fontId="9" fillId="0" borderId="28" xfId="1" applyNumberFormat="1" applyFont="1" applyFill="1" applyBorder="1" applyAlignment="1" applyProtection="1">
      <alignment vertical="center"/>
    </xf>
    <xf numFmtId="3" fontId="9" fillId="0" borderId="28" xfId="1" applyNumberFormat="1" applyFont="1" applyFill="1" applyBorder="1" applyAlignment="1" applyProtection="1">
      <alignment vertical="center"/>
      <protection locked="0"/>
    </xf>
    <xf numFmtId="3" fontId="9" fillId="0" borderId="41" xfId="1" applyNumberFormat="1" applyFont="1" applyFill="1" applyBorder="1" applyAlignment="1" applyProtection="1">
      <alignment vertical="center"/>
      <protection locked="0"/>
    </xf>
    <xf numFmtId="3" fontId="9" fillId="0" borderId="18" xfId="1" applyNumberFormat="1" applyFont="1" applyFill="1" applyBorder="1" applyAlignment="1" applyProtection="1">
      <alignment vertical="center"/>
    </xf>
    <xf numFmtId="3" fontId="9" fillId="0" borderId="39" xfId="1" applyNumberFormat="1" applyFont="1" applyFill="1" applyBorder="1" applyAlignment="1" applyProtection="1">
      <alignment vertical="center"/>
      <protection locked="0"/>
    </xf>
    <xf numFmtId="3" fontId="9" fillId="0" borderId="18" xfId="1" applyNumberFormat="1" applyFont="1" applyFill="1" applyBorder="1" applyAlignment="1" applyProtection="1">
      <alignment vertical="center"/>
      <protection locked="0"/>
    </xf>
    <xf numFmtId="3" fontId="9" fillId="0" borderId="9" xfId="1" applyNumberFormat="1" applyFont="1" applyFill="1" applyBorder="1" applyAlignment="1" applyProtection="1">
      <alignment vertical="center"/>
      <protection locked="0"/>
    </xf>
    <xf numFmtId="3" fontId="9" fillId="0" borderId="27" xfId="1" applyNumberFormat="1" applyFont="1" applyFill="1" applyBorder="1" applyAlignment="1" applyProtection="1">
      <alignment vertical="center"/>
    </xf>
    <xf numFmtId="3" fontId="9" fillId="0" borderId="23" xfId="1" applyNumberFormat="1" applyFont="1" applyFill="1" applyBorder="1" applyAlignment="1" applyProtection="1">
      <alignment vertical="center"/>
      <protection locked="0"/>
    </xf>
    <xf numFmtId="3" fontId="9" fillId="0" borderId="27" xfId="1" applyNumberFormat="1" applyFont="1" applyFill="1" applyBorder="1" applyAlignment="1" applyProtection="1">
      <alignment vertical="center"/>
      <protection locked="0"/>
    </xf>
    <xf numFmtId="0" fontId="9" fillId="0" borderId="3" xfId="1" applyFont="1" applyFill="1" applyBorder="1" applyAlignment="1" applyProtection="1">
      <alignment horizontal="center" vertical="center" wrapText="1"/>
    </xf>
    <xf numFmtId="3" fontId="9" fillId="0" borderId="9" xfId="1" applyNumberFormat="1" applyFont="1" applyFill="1" applyBorder="1" applyAlignment="1" applyProtection="1">
      <alignment vertical="center"/>
    </xf>
    <xf numFmtId="3" fontId="9" fillId="0" borderId="42" xfId="1" applyNumberFormat="1" applyFont="1" applyFill="1" applyBorder="1" applyAlignment="1" applyProtection="1">
      <alignment vertical="center"/>
    </xf>
    <xf numFmtId="3" fontId="9" fillId="0" borderId="47" xfId="1" applyNumberFormat="1" applyFont="1" applyFill="1" applyBorder="1" applyAlignment="1" applyProtection="1">
      <alignment vertical="center"/>
    </xf>
    <xf numFmtId="3" fontId="9" fillId="0" borderId="12" xfId="1" applyNumberFormat="1" applyFont="1" applyFill="1" applyBorder="1" applyAlignment="1" applyProtection="1">
      <alignment vertical="center"/>
      <protection locked="0"/>
    </xf>
    <xf numFmtId="3" fontId="9" fillId="0" borderId="44" xfId="1" applyNumberFormat="1" applyFont="1" applyFill="1" applyBorder="1" applyAlignment="1" applyProtection="1">
      <alignment vertical="center"/>
      <protection locked="0"/>
    </xf>
    <xf numFmtId="3" fontId="9" fillId="0" borderId="45" xfId="1" applyNumberFormat="1" applyFont="1" applyFill="1" applyBorder="1" applyAlignment="1" applyProtection="1">
      <alignment vertical="center"/>
      <protection locked="0"/>
    </xf>
    <xf numFmtId="3" fontId="9" fillId="0" borderId="8" xfId="1" applyNumberFormat="1" applyFont="1" applyFill="1" applyBorder="1" applyAlignment="1" applyProtection="1">
      <alignment vertical="center"/>
      <protection locked="0"/>
    </xf>
    <xf numFmtId="3" fontId="9" fillId="0" borderId="20" xfId="1" applyNumberFormat="1" applyFont="1" applyFill="1" applyBorder="1" applyAlignment="1" applyProtection="1">
      <alignment vertical="center"/>
      <protection locked="0"/>
    </xf>
    <xf numFmtId="3" fontId="9" fillId="0" borderId="41" xfId="1" applyNumberFormat="1" applyFont="1" applyFill="1" applyBorder="1" applyAlignment="1" applyProtection="1">
      <alignment vertical="center"/>
    </xf>
    <xf numFmtId="3" fontId="9" fillId="0" borderId="46" xfId="1" applyNumberFormat="1" applyFont="1" applyFill="1" applyBorder="1" applyAlignment="1" applyProtection="1">
      <alignment vertical="center"/>
    </xf>
    <xf numFmtId="3" fontId="9" fillId="0" borderId="51" xfId="1" applyNumberFormat="1" applyFont="1" applyFill="1" applyBorder="1" applyAlignment="1" applyProtection="1">
      <alignment vertical="center"/>
    </xf>
    <xf numFmtId="3" fontId="9" fillId="0" borderId="78" xfId="1" applyNumberFormat="1" applyFont="1" applyFill="1" applyBorder="1" applyAlignment="1" applyProtection="1">
      <alignment vertical="center"/>
    </xf>
    <xf numFmtId="3" fontId="9" fillId="0" borderId="40" xfId="1" applyNumberFormat="1" applyFont="1" applyFill="1" applyBorder="1" applyAlignment="1" applyProtection="1">
      <alignment vertical="center"/>
    </xf>
    <xf numFmtId="3" fontId="9" fillId="0" borderId="40" xfId="1" applyNumberFormat="1" applyFont="1" applyFill="1" applyBorder="1" applyAlignment="1" applyProtection="1">
      <alignment vertical="center"/>
      <protection locked="0"/>
    </xf>
    <xf numFmtId="0" fontId="9" fillId="0" borderId="0" xfId="1" applyFont="1" applyFill="1" applyBorder="1" applyAlignment="1" applyProtection="1">
      <alignment vertical="center" wrapText="1"/>
    </xf>
    <xf numFmtId="3" fontId="9" fillId="0" borderId="36" xfId="1" applyNumberFormat="1" applyFont="1" applyFill="1" applyBorder="1" applyAlignment="1" applyProtection="1">
      <alignment vertical="center"/>
      <protection locked="0"/>
    </xf>
    <xf numFmtId="3" fontId="9" fillId="0" borderId="71" xfId="1" applyNumberFormat="1" applyFont="1" applyFill="1" applyBorder="1" applyAlignment="1" applyProtection="1">
      <alignment vertical="center"/>
      <protection locked="0"/>
    </xf>
    <xf numFmtId="3" fontId="9" fillId="0" borderId="73" xfId="1" applyNumberFormat="1" applyFont="1" applyFill="1" applyBorder="1" applyAlignment="1" applyProtection="1">
      <alignment vertical="center"/>
      <protection locked="0"/>
    </xf>
    <xf numFmtId="3" fontId="9" fillId="0" borderId="32" xfId="1" applyNumberFormat="1" applyFont="1" applyFill="1" applyBorder="1" applyAlignment="1" applyProtection="1">
      <alignment vertical="center"/>
      <protection locked="0"/>
    </xf>
    <xf numFmtId="3" fontId="9" fillId="0" borderId="75" xfId="1" applyNumberFormat="1" applyFont="1" applyFill="1" applyBorder="1" applyAlignment="1" applyProtection="1">
      <alignment vertical="center"/>
    </xf>
    <xf numFmtId="3" fontId="9" fillId="0" borderId="26" xfId="1" applyNumberFormat="1" applyFont="1" applyFill="1" applyBorder="1" applyAlignment="1" applyProtection="1">
      <alignment vertical="center"/>
    </xf>
    <xf numFmtId="3" fontId="9" fillId="0" borderId="26" xfId="1" applyNumberFormat="1" applyFont="1" applyFill="1" applyBorder="1" applyAlignment="1" applyProtection="1">
      <alignment vertical="center"/>
      <protection locked="0"/>
    </xf>
    <xf numFmtId="0" fontId="8" fillId="0" borderId="0" xfId="1" applyFont="1" applyFill="1" applyBorder="1" applyAlignment="1" applyProtection="1">
      <alignment horizontal="left" vertical="center"/>
    </xf>
    <xf numFmtId="0" fontId="9" fillId="0" borderId="14" xfId="1" applyFont="1" applyFill="1" applyBorder="1" applyAlignment="1" applyProtection="1">
      <alignment horizontal="left" vertical="center" wrapText="1"/>
    </xf>
    <xf numFmtId="3" fontId="9" fillId="0" borderId="52" xfId="1" applyNumberFormat="1" applyFont="1" applyFill="1" applyBorder="1" applyAlignment="1" applyProtection="1">
      <alignment vertical="center"/>
    </xf>
    <xf numFmtId="3" fontId="9" fillId="0" borderId="43" xfId="1" applyNumberFormat="1" applyFont="1" applyFill="1" applyBorder="1" applyAlignment="1" applyProtection="1">
      <alignment vertical="center"/>
    </xf>
    <xf numFmtId="3" fontId="9" fillId="0" borderId="38" xfId="1" applyNumberFormat="1" applyFont="1" applyFill="1" applyBorder="1" applyAlignment="1" applyProtection="1">
      <alignment vertical="center"/>
    </xf>
    <xf numFmtId="3" fontId="9" fillId="0" borderId="38" xfId="1" applyNumberFormat="1" applyFont="1" applyFill="1" applyBorder="1" applyAlignment="1" applyProtection="1">
      <alignment vertical="center"/>
      <protection locked="0"/>
    </xf>
    <xf numFmtId="0" fontId="9" fillId="0" borderId="15" xfId="1" applyFont="1" applyFill="1" applyBorder="1" applyAlignment="1" applyProtection="1">
      <alignment horizontal="right" vertical="center" wrapText="1"/>
    </xf>
    <xf numFmtId="3" fontId="9" fillId="0" borderId="33" xfId="1" applyNumberFormat="1" applyFont="1" applyFill="1" applyBorder="1" applyAlignment="1" applyProtection="1">
      <alignment vertical="center"/>
      <protection locked="0"/>
    </xf>
    <xf numFmtId="3" fontId="9" fillId="0" borderId="43" xfId="1" applyNumberFormat="1" applyFont="1" applyFill="1" applyBorder="1" applyAlignment="1" applyProtection="1">
      <alignment vertical="center"/>
      <protection locked="0"/>
    </xf>
    <xf numFmtId="3" fontId="9" fillId="0" borderId="48" xfId="1" applyNumberFormat="1" applyFont="1" applyFill="1" applyBorder="1" applyAlignment="1" applyProtection="1">
      <alignment vertical="center"/>
      <protection locked="0"/>
    </xf>
    <xf numFmtId="3" fontId="9" fillId="0" borderId="52" xfId="1" applyNumberFormat="1" applyFont="1" applyFill="1" applyBorder="1" applyAlignment="1" applyProtection="1">
      <alignment vertical="center"/>
      <protection locked="0"/>
    </xf>
    <xf numFmtId="0" fontId="8" fillId="0" borderId="14" xfId="1" applyFont="1" applyFill="1" applyBorder="1" applyAlignment="1" applyProtection="1">
      <alignment horizontal="left" vertical="center" wrapText="1"/>
    </xf>
    <xf numFmtId="3" fontId="9" fillId="0" borderId="35" xfId="1" applyNumberFormat="1" applyFont="1" applyFill="1" applyBorder="1" applyAlignment="1" applyProtection="1">
      <alignment vertical="center"/>
    </xf>
    <xf numFmtId="3" fontId="9" fillId="0" borderId="87" xfId="1" applyNumberFormat="1" applyFont="1" applyFill="1" applyBorder="1" applyAlignment="1" applyProtection="1">
      <alignment vertical="center"/>
    </xf>
    <xf numFmtId="1" fontId="8" fillId="4" borderId="14" xfId="1" applyNumberFormat="1" applyFont="1" applyFill="1" applyBorder="1" applyAlignment="1" applyProtection="1">
      <alignment horizontal="left" vertical="center" wrapText="1"/>
    </xf>
    <xf numFmtId="1" fontId="8" fillId="0" borderId="25" xfId="1" applyNumberFormat="1" applyFont="1" applyFill="1" applyBorder="1" applyAlignment="1" applyProtection="1">
      <alignment horizontal="left" vertical="center" wrapText="1"/>
    </xf>
    <xf numFmtId="0" fontId="8" fillId="0" borderId="29" xfId="1" applyFont="1" applyFill="1" applyBorder="1" applyAlignment="1" applyProtection="1">
      <alignment horizontal="center" vertical="center" wrapText="1"/>
    </xf>
    <xf numFmtId="3" fontId="8" fillId="0" borderId="77" xfId="1" applyNumberFormat="1" applyFont="1" applyFill="1" applyBorder="1" applyAlignment="1" applyProtection="1">
      <alignment vertical="center"/>
    </xf>
    <xf numFmtId="3" fontId="8" fillId="0" borderId="78" xfId="1" applyNumberFormat="1" applyFont="1" applyFill="1" applyBorder="1" applyAlignment="1" applyProtection="1">
      <alignment vertical="center"/>
    </xf>
    <xf numFmtId="3" fontId="8" fillId="0" borderId="40" xfId="1" applyNumberFormat="1" applyFont="1" applyFill="1" applyBorder="1" applyAlignment="1" applyProtection="1">
      <alignment vertical="center"/>
    </xf>
    <xf numFmtId="3" fontId="8" fillId="0" borderId="40" xfId="1" applyNumberFormat="1" applyFont="1" applyFill="1" applyBorder="1" applyAlignment="1" applyProtection="1">
      <alignment vertical="center"/>
      <protection locked="0"/>
    </xf>
    <xf numFmtId="0" fontId="9" fillId="0" borderId="15" xfId="1" applyFont="1" applyFill="1" applyBorder="1" applyAlignment="1" applyProtection="1">
      <alignment horizontal="center" vertical="center" wrapText="1"/>
    </xf>
    <xf numFmtId="0" fontId="9" fillId="0" borderId="15" xfId="1" applyFont="1" applyFill="1" applyBorder="1" applyAlignment="1" applyProtection="1">
      <alignment horizontal="left" vertical="center" wrapText="1"/>
    </xf>
    <xf numFmtId="0" fontId="8" fillId="4" borderId="25" xfId="1" applyFont="1" applyFill="1" applyBorder="1" applyAlignment="1" applyProtection="1">
      <alignment horizontal="left" vertical="center" wrapText="1"/>
    </xf>
    <xf numFmtId="3" fontId="8" fillId="4" borderId="32" xfId="1" applyNumberFormat="1" applyFont="1" applyFill="1" applyBorder="1" applyAlignment="1" applyProtection="1">
      <alignment vertical="center"/>
    </xf>
    <xf numFmtId="3" fontId="8" fillId="4" borderId="36" xfId="1" applyNumberFormat="1" applyFont="1" applyFill="1" applyBorder="1" applyAlignment="1" applyProtection="1">
      <alignment vertical="center"/>
    </xf>
    <xf numFmtId="3" fontId="8" fillId="4" borderId="71" xfId="1" applyNumberFormat="1" applyFont="1" applyFill="1" applyBorder="1" applyAlignment="1" applyProtection="1">
      <alignment vertical="center"/>
    </xf>
    <xf numFmtId="3" fontId="8" fillId="4" borderId="73" xfId="1" applyNumberFormat="1" applyFont="1" applyFill="1" applyBorder="1" applyAlignment="1" applyProtection="1">
      <alignment vertical="center"/>
    </xf>
    <xf numFmtId="3" fontId="8" fillId="4" borderId="20" xfId="1" applyNumberFormat="1" applyFont="1" applyFill="1" applyBorder="1" applyAlignment="1" applyProtection="1">
      <alignment vertical="center"/>
    </xf>
    <xf numFmtId="3" fontId="8" fillId="4" borderId="77" xfId="1" applyNumberFormat="1" applyFont="1" applyFill="1" applyBorder="1" applyAlignment="1" applyProtection="1">
      <alignment vertical="center"/>
    </xf>
    <xf numFmtId="3" fontId="8" fillId="4" borderId="78" xfId="1" applyNumberFormat="1" applyFont="1" applyFill="1" applyBorder="1" applyAlignment="1" applyProtection="1">
      <alignment vertical="center"/>
    </xf>
    <xf numFmtId="3" fontId="8" fillId="4" borderId="40" xfId="1" applyNumberFormat="1" applyFont="1" applyFill="1" applyBorder="1" applyAlignment="1" applyProtection="1">
      <alignment vertical="center"/>
    </xf>
    <xf numFmtId="3" fontId="8" fillId="4" borderId="40" xfId="1" applyNumberFormat="1" applyFont="1" applyFill="1" applyBorder="1" applyAlignment="1" applyProtection="1">
      <alignment vertical="center"/>
      <protection locked="0"/>
    </xf>
    <xf numFmtId="0" fontId="14" fillId="0" borderId="0" xfId="1" applyFont="1" applyFill="1" applyBorder="1" applyAlignment="1" applyProtection="1">
      <alignment vertical="center"/>
    </xf>
    <xf numFmtId="3" fontId="9" fillId="0" borderId="10" xfId="1" applyNumberFormat="1" applyFont="1" applyFill="1" applyBorder="1" applyAlignment="1" applyProtection="1">
      <alignment vertical="center"/>
    </xf>
    <xf numFmtId="3" fontId="9" fillId="0" borderId="79" xfId="1" applyNumberFormat="1" applyFont="1" applyFill="1" applyBorder="1" applyAlignment="1" applyProtection="1">
      <alignment vertical="center"/>
    </xf>
    <xf numFmtId="3" fontId="9" fillId="0" borderId="74" xfId="1" applyNumberFormat="1" applyFont="1" applyFill="1" applyBorder="1" applyAlignment="1" applyProtection="1">
      <alignment vertical="center"/>
      <protection locked="0"/>
    </xf>
    <xf numFmtId="3" fontId="9" fillId="0" borderId="22" xfId="1" applyNumberFormat="1" applyFont="1" applyFill="1" applyBorder="1" applyAlignment="1" applyProtection="1">
      <alignment vertical="center"/>
      <protection locked="0"/>
    </xf>
    <xf numFmtId="0" fontId="9" fillId="0" borderId="25" xfId="1" applyFont="1" applyFill="1" applyBorder="1" applyAlignment="1" applyProtection="1">
      <alignment horizontal="right" vertical="center" wrapText="1"/>
    </xf>
    <xf numFmtId="0" fontId="9" fillId="0" borderId="65" xfId="1" applyFont="1" applyFill="1" applyBorder="1" applyAlignment="1" applyProtection="1">
      <alignment vertical="center"/>
    </xf>
    <xf numFmtId="3" fontId="9" fillId="0" borderId="66" xfId="1" applyNumberFormat="1" applyFont="1" applyFill="1" applyBorder="1" applyAlignment="1" applyProtection="1">
      <alignment vertical="center"/>
    </xf>
    <xf numFmtId="3" fontId="9" fillId="0" borderId="67" xfId="1" applyNumberFormat="1" applyFont="1" applyFill="1" applyBorder="1" applyAlignment="1" applyProtection="1">
      <alignment vertical="center"/>
    </xf>
    <xf numFmtId="3" fontId="9" fillId="0" borderId="68" xfId="1" applyNumberFormat="1" applyFont="1" applyFill="1" applyBorder="1" applyAlignment="1" applyProtection="1">
      <alignment vertical="center"/>
    </xf>
    <xf numFmtId="3" fontId="9" fillId="0" borderId="69" xfId="1" applyNumberFormat="1" applyFont="1" applyFill="1" applyBorder="1" applyAlignment="1" applyProtection="1">
      <alignment vertical="center"/>
    </xf>
    <xf numFmtId="3" fontId="9" fillId="0" borderId="70" xfId="1" applyNumberFormat="1" applyFont="1" applyFill="1" applyBorder="1" applyAlignment="1" applyProtection="1">
      <alignment vertical="center"/>
    </xf>
    <xf numFmtId="3" fontId="9" fillId="0" borderId="70" xfId="1" applyNumberFormat="1" applyFont="1" applyFill="1" applyBorder="1" applyAlignment="1" applyProtection="1">
      <alignment vertical="center"/>
      <protection locked="0"/>
    </xf>
    <xf numFmtId="3" fontId="8" fillId="0" borderId="90" xfId="1" applyNumberFormat="1" applyFont="1" applyFill="1" applyBorder="1" applyAlignment="1" applyProtection="1">
      <alignment vertical="center"/>
    </xf>
    <xf numFmtId="3" fontId="8" fillId="0" borderId="88" xfId="1" applyNumberFormat="1" applyFont="1" applyFill="1" applyBorder="1" applyAlignment="1" applyProtection="1">
      <alignment vertical="center"/>
    </xf>
    <xf numFmtId="3" fontId="8" fillId="0" borderId="91" xfId="1" applyNumberFormat="1" applyFont="1" applyFill="1" applyBorder="1" applyAlignment="1" applyProtection="1">
      <alignment vertical="center"/>
    </xf>
    <xf numFmtId="3" fontId="8" fillId="0" borderId="92" xfId="1" applyNumberFormat="1" applyFont="1" applyFill="1" applyBorder="1" applyAlignment="1" applyProtection="1">
      <alignment vertical="center"/>
    </xf>
    <xf numFmtId="3" fontId="8" fillId="0" borderId="93" xfId="1" applyNumberFormat="1" applyFont="1" applyFill="1" applyBorder="1" applyAlignment="1" applyProtection="1">
      <alignment vertical="center"/>
    </xf>
    <xf numFmtId="3" fontId="8" fillId="0" borderId="93" xfId="1" applyNumberFormat="1" applyFont="1" applyFill="1" applyBorder="1" applyAlignment="1" applyProtection="1">
      <alignment vertical="center"/>
      <protection locked="0"/>
    </xf>
    <xf numFmtId="3" fontId="8" fillId="0" borderId="32" xfId="1" applyNumberFormat="1" applyFont="1" applyFill="1" applyBorder="1" applyAlignment="1" applyProtection="1">
      <alignment vertical="center"/>
    </xf>
    <xf numFmtId="3" fontId="8" fillId="0" borderId="36" xfId="1" applyNumberFormat="1" applyFont="1" applyFill="1" applyBorder="1" applyAlignment="1" applyProtection="1">
      <alignment vertical="center"/>
    </xf>
    <xf numFmtId="3" fontId="8" fillId="0" borderId="71" xfId="1" applyNumberFormat="1" applyFont="1" applyFill="1" applyBorder="1" applyAlignment="1" applyProtection="1">
      <alignment vertical="center"/>
    </xf>
    <xf numFmtId="3" fontId="8" fillId="0" borderId="73" xfId="1" applyNumberFormat="1" applyFont="1" applyFill="1" applyBorder="1" applyAlignment="1" applyProtection="1">
      <alignment vertical="center"/>
    </xf>
    <xf numFmtId="3" fontId="8" fillId="0" borderId="20" xfId="1" applyNumberFormat="1" applyFont="1" applyFill="1" applyBorder="1" applyAlignment="1" applyProtection="1">
      <alignment vertical="center"/>
    </xf>
    <xf numFmtId="3" fontId="8" fillId="0" borderId="20" xfId="1" applyNumberFormat="1" applyFont="1" applyFill="1" applyBorder="1" applyAlignment="1" applyProtection="1">
      <alignment vertical="center"/>
      <protection locked="0"/>
    </xf>
    <xf numFmtId="0" fontId="8" fillId="0" borderId="25" xfId="1" applyFont="1" applyFill="1" applyBorder="1" applyAlignment="1" applyProtection="1">
      <alignment vertical="center"/>
    </xf>
    <xf numFmtId="0" fontId="9" fillId="0" borderId="4" xfId="1" applyFont="1" applyFill="1" applyBorder="1" applyAlignment="1" applyProtection="1">
      <alignment vertical="center"/>
    </xf>
    <xf numFmtId="0" fontId="9" fillId="0" borderId="15" xfId="1" applyFont="1" applyFill="1" applyBorder="1" applyAlignment="1" applyProtection="1">
      <alignment vertical="center"/>
    </xf>
    <xf numFmtId="0" fontId="9" fillId="0" borderId="15" xfId="1" applyFont="1" applyFill="1" applyBorder="1" applyAlignment="1" applyProtection="1">
      <alignment vertical="center" wrapText="1"/>
    </xf>
    <xf numFmtId="0" fontId="8" fillId="0" borderId="94" xfId="1" applyFont="1" applyFill="1" applyBorder="1" applyAlignment="1" applyProtection="1">
      <alignment vertical="center"/>
    </xf>
    <xf numFmtId="3" fontId="8" fillId="0" borderId="88" xfId="1" applyNumberFormat="1" applyFont="1" applyFill="1" applyBorder="1" applyAlignment="1" applyProtection="1">
      <alignment vertical="center"/>
      <protection locked="0"/>
    </xf>
    <xf numFmtId="3" fontId="8" fillId="0" borderId="91" xfId="1" applyNumberFormat="1" applyFont="1" applyFill="1" applyBorder="1" applyAlignment="1" applyProtection="1">
      <alignment vertical="center"/>
      <protection locked="0"/>
    </xf>
    <xf numFmtId="3" fontId="8" fillId="0" borderId="92" xfId="1" applyNumberFormat="1" applyFont="1" applyFill="1" applyBorder="1" applyAlignment="1" applyProtection="1">
      <alignment vertical="center"/>
      <protection locked="0"/>
    </xf>
    <xf numFmtId="3" fontId="8" fillId="0" borderId="90" xfId="1" applyNumberFormat="1" applyFont="1" applyFill="1" applyBorder="1" applyAlignment="1" applyProtection="1">
      <alignment vertical="center"/>
      <protection locked="0"/>
    </xf>
    <xf numFmtId="0" fontId="8" fillId="0" borderId="19" xfId="1" applyFont="1" applyFill="1" applyBorder="1" applyAlignment="1" applyProtection="1">
      <alignment vertical="center" wrapText="1"/>
    </xf>
    <xf numFmtId="0" fontId="9" fillId="3" borderId="0" xfId="1" applyFont="1" applyFill="1" applyBorder="1" applyAlignment="1" applyProtection="1">
      <alignment vertical="center"/>
      <protection locked="0"/>
    </xf>
    <xf numFmtId="0" fontId="9" fillId="0" borderId="0" xfId="1" applyFont="1" applyBorder="1" applyAlignment="1" applyProtection="1">
      <alignment vertical="center"/>
    </xf>
    <xf numFmtId="3" fontId="9" fillId="0" borderId="28" xfId="1" applyNumberFormat="1" applyFont="1" applyFill="1" applyBorder="1" applyAlignment="1" applyProtection="1">
      <alignment vertical="center" wrapText="1"/>
      <protection locked="0"/>
    </xf>
    <xf numFmtId="3" fontId="9" fillId="0" borderId="27" xfId="1" applyNumberFormat="1" applyFont="1" applyFill="1" applyBorder="1" applyAlignment="1" applyProtection="1">
      <alignment vertical="center" wrapText="1"/>
      <protection locked="0"/>
    </xf>
    <xf numFmtId="0" fontId="9" fillId="0" borderId="29" xfId="1" applyFont="1" applyFill="1" applyBorder="1" applyAlignment="1" applyProtection="1">
      <alignment horizontal="center" vertical="center" wrapText="1"/>
    </xf>
    <xf numFmtId="3" fontId="9" fillId="0" borderId="27" xfId="1" applyNumberFormat="1" applyFont="1" applyFill="1" applyBorder="1" applyAlignment="1" applyProtection="1">
      <alignment horizontal="right" vertical="center" wrapText="1"/>
      <protection locked="0"/>
    </xf>
    <xf numFmtId="3" fontId="9" fillId="0" borderId="20" xfId="1" applyNumberFormat="1" applyFont="1" applyFill="1" applyBorder="1" applyAlignment="1" applyProtection="1">
      <alignment vertical="center" wrapText="1"/>
      <protection locked="0"/>
    </xf>
    <xf numFmtId="0" fontId="9" fillId="0" borderId="29" xfId="1" applyFont="1" applyFill="1" applyBorder="1" applyAlignment="1" applyProtection="1">
      <alignment horizontal="center" vertical="center" wrapText="1"/>
    </xf>
    <xf numFmtId="0" fontId="9" fillId="0" borderId="29" xfId="1" applyFont="1" applyFill="1" applyBorder="1" applyAlignment="1" applyProtection="1">
      <alignment horizontal="center" vertical="center" wrapText="1"/>
    </xf>
    <xf numFmtId="3" fontId="9" fillId="0" borderId="27" xfId="1" applyNumberFormat="1" applyFont="1" applyFill="1" applyBorder="1" applyAlignment="1" applyProtection="1">
      <alignment horizontal="right" vertical="center"/>
      <protection locked="0"/>
    </xf>
    <xf numFmtId="0" fontId="9" fillId="0" borderId="0" xfId="1" applyFont="1" applyAlignment="1">
      <alignment vertical="center"/>
    </xf>
    <xf numFmtId="0" fontId="9" fillId="0" borderId="0" xfId="1" applyFont="1"/>
    <xf numFmtId="0" fontId="9" fillId="0" borderId="0" xfId="1" applyFont="1" applyAlignment="1">
      <alignment horizontal="center"/>
    </xf>
    <xf numFmtId="0" fontId="9" fillId="0" borderId="0" xfId="1" applyFont="1" applyAlignment="1">
      <alignment horizontal="right"/>
    </xf>
    <xf numFmtId="0" fontId="10" fillId="0" borderId="0" xfId="1" applyFont="1" applyAlignment="1">
      <alignment horizontal="center" vertical="center"/>
    </xf>
    <xf numFmtId="0" fontId="10" fillId="0" borderId="0" xfId="1" applyFont="1" applyAlignment="1">
      <alignment horizontal="center"/>
    </xf>
    <xf numFmtId="3" fontId="8" fillId="0" borderId="42" xfId="1" applyNumberFormat="1" applyFont="1" applyFill="1" applyBorder="1" applyAlignment="1">
      <alignment horizontal="center" wrapText="1"/>
    </xf>
    <xf numFmtId="3" fontId="8" fillId="0" borderId="42" xfId="1" applyNumberFormat="1" applyFont="1" applyFill="1" applyBorder="1" applyAlignment="1">
      <alignment wrapText="1"/>
    </xf>
    <xf numFmtId="0" fontId="9" fillId="0" borderId="42" xfId="1" applyFont="1" applyFill="1" applyBorder="1" applyAlignment="1" applyProtection="1">
      <alignment vertical="center" wrapText="1"/>
      <protection locked="0"/>
    </xf>
    <xf numFmtId="3" fontId="9" fillId="0" borderId="42" xfId="1" applyNumberFormat="1" applyFont="1" applyFill="1" applyBorder="1" applyAlignment="1" applyProtection="1">
      <alignment horizontal="center" wrapText="1"/>
      <protection locked="0"/>
    </xf>
    <xf numFmtId="3" fontId="9" fillId="0" borderId="42" xfId="1" applyNumberFormat="1" applyFont="1" applyFill="1" applyBorder="1" applyAlignment="1" applyProtection="1">
      <alignment wrapText="1"/>
      <protection locked="0"/>
    </xf>
    <xf numFmtId="3" fontId="9" fillId="0" borderId="0" xfId="1" applyNumberFormat="1" applyFont="1"/>
    <xf numFmtId="3" fontId="8" fillId="0" borderId="42" xfId="1" applyNumberFormat="1" applyFont="1" applyFill="1" applyBorder="1" applyAlignment="1" applyProtection="1">
      <alignment horizontal="center" vertical="center" wrapText="1"/>
      <protection locked="0"/>
    </xf>
    <xf numFmtId="0" fontId="9" fillId="0" borderId="42" xfId="1" applyFont="1" applyFill="1" applyBorder="1" applyAlignment="1" applyProtection="1">
      <alignment horizontal="center" vertical="center" wrapText="1"/>
      <protection locked="0"/>
    </xf>
    <xf numFmtId="3" fontId="9" fillId="0" borderId="42" xfId="1" applyNumberFormat="1" applyFont="1" applyFill="1" applyBorder="1" applyAlignment="1" applyProtection="1">
      <alignment horizontal="center" vertical="center" wrapText="1"/>
      <protection locked="0"/>
    </xf>
    <xf numFmtId="3" fontId="8" fillId="0" borderId="42" xfId="1" applyNumberFormat="1" applyFont="1" applyFill="1" applyBorder="1" applyAlignment="1" applyProtection="1">
      <alignment horizontal="center" vertical="center"/>
      <protection locked="0"/>
    </xf>
    <xf numFmtId="3" fontId="9" fillId="0" borderId="42" xfId="1" applyNumberFormat="1" applyFont="1" applyFill="1" applyBorder="1" applyAlignment="1" applyProtection="1">
      <alignment vertical="center" wrapText="1"/>
      <protection locked="0"/>
    </xf>
    <xf numFmtId="0" fontId="9" fillId="0" borderId="42" xfId="1" applyFont="1" applyFill="1" applyBorder="1" applyAlignment="1" applyProtection="1">
      <alignment horizontal="center" vertical="center"/>
      <protection locked="0"/>
    </xf>
    <xf numFmtId="3" fontId="9" fillId="0" borderId="44" xfId="1" applyNumberFormat="1" applyFont="1" applyFill="1" applyBorder="1" applyAlignment="1" applyProtection="1">
      <alignment horizontal="center" vertical="center" wrapText="1"/>
      <protection locked="0"/>
    </xf>
    <xf numFmtId="0" fontId="9" fillId="0" borderId="42" xfId="1" applyFont="1" applyFill="1" applyBorder="1" applyAlignment="1" applyProtection="1">
      <alignment vertical="center"/>
      <protection locked="0"/>
    </xf>
    <xf numFmtId="3" fontId="9" fillId="0" borderId="42" xfId="1" applyNumberFormat="1" applyFont="1" applyFill="1" applyBorder="1" applyAlignment="1" applyProtection="1">
      <alignment horizontal="right"/>
      <protection locked="0"/>
    </xf>
    <xf numFmtId="3" fontId="9" fillId="0" borderId="42" xfId="1" applyNumberFormat="1" applyFont="1" applyFill="1" applyBorder="1" applyAlignment="1" applyProtection="1">
      <alignment horizontal="center" vertical="center"/>
      <protection locked="0"/>
    </xf>
    <xf numFmtId="0" fontId="9" fillId="0" borderId="0" xfId="1" applyFont="1" applyFill="1" applyBorder="1" applyAlignment="1">
      <alignment vertical="center" wrapText="1"/>
    </xf>
    <xf numFmtId="0" fontId="9" fillId="0" borderId="0" xfId="1" applyFont="1" applyFill="1" applyBorder="1" applyAlignment="1">
      <alignment wrapText="1"/>
    </xf>
    <xf numFmtId="0" fontId="9" fillId="0" borderId="0" xfId="1" applyFont="1" applyFill="1" applyBorder="1" applyAlignment="1">
      <alignment horizontal="center" wrapText="1"/>
    </xf>
    <xf numFmtId="3" fontId="9" fillId="0" borderId="0" xfId="1" applyNumberFormat="1" applyFont="1" applyFill="1" applyBorder="1" applyAlignment="1">
      <alignment wrapText="1"/>
    </xf>
    <xf numFmtId="0" fontId="9" fillId="0" borderId="44" xfId="1" applyFont="1" applyFill="1" applyBorder="1" applyAlignment="1" applyProtection="1">
      <alignment horizontal="center" vertical="center" wrapText="1"/>
      <protection locked="0"/>
    </xf>
    <xf numFmtId="0" fontId="9" fillId="0" borderId="43" xfId="1" applyFont="1" applyFill="1" applyBorder="1" applyAlignment="1" applyProtection="1">
      <alignment horizontal="center" vertical="center" wrapText="1"/>
      <protection locked="0"/>
    </xf>
    <xf numFmtId="3" fontId="9" fillId="0" borderId="43" xfId="1" applyNumberFormat="1" applyFont="1" applyFill="1" applyBorder="1" applyAlignment="1" applyProtection="1">
      <alignment horizontal="center" vertical="center" wrapText="1"/>
      <protection locked="0"/>
    </xf>
    <xf numFmtId="0" fontId="9" fillId="0" borderId="21" xfId="1" applyFont="1" applyFill="1" applyBorder="1" applyAlignment="1" applyProtection="1">
      <alignment horizontal="center" vertical="center" wrapText="1"/>
      <protection locked="0"/>
    </xf>
    <xf numFmtId="3" fontId="9" fillId="0" borderId="21" xfId="1" applyNumberFormat="1" applyFont="1" applyFill="1" applyBorder="1" applyAlignment="1" applyProtection="1">
      <alignment horizontal="center"/>
      <protection locked="0"/>
    </xf>
    <xf numFmtId="3" fontId="9" fillId="0" borderId="21" xfId="1" applyNumberFormat="1" applyFont="1" applyFill="1" applyBorder="1" applyAlignment="1" applyProtection="1">
      <alignment wrapText="1"/>
      <protection locked="0"/>
    </xf>
    <xf numFmtId="0" fontId="9" fillId="0" borderId="0" xfId="1" applyFont="1" applyFill="1" applyAlignment="1">
      <alignment horizontal="left" vertical="center"/>
    </xf>
    <xf numFmtId="0" fontId="9" fillId="0" borderId="0" xfId="1" applyFont="1" applyFill="1" applyBorder="1" applyAlignment="1">
      <alignment horizontal="left"/>
    </xf>
    <xf numFmtId="3" fontId="9" fillId="0" borderId="0" xfId="1" applyNumberFormat="1" applyFont="1" applyFill="1" applyBorder="1" applyAlignment="1" applyProtection="1">
      <alignment horizontal="left"/>
      <protection locked="0"/>
    </xf>
    <xf numFmtId="0" fontId="9" fillId="0" borderId="0" xfId="1" applyFont="1" applyFill="1" applyBorder="1" applyAlignment="1">
      <alignment horizontal="center"/>
    </xf>
    <xf numFmtId="3" fontId="9" fillId="0" borderId="0" xfId="1" applyNumberFormat="1" applyFont="1" applyFill="1" applyBorder="1" applyAlignment="1" applyProtection="1">
      <alignment wrapText="1"/>
      <protection locked="0"/>
    </xf>
    <xf numFmtId="0" fontId="9" fillId="0" borderId="5" xfId="1" applyFont="1" applyFill="1" applyBorder="1" applyAlignment="1">
      <alignment horizontal="left"/>
    </xf>
    <xf numFmtId="3" fontId="8" fillId="0" borderId="5" xfId="1" applyNumberFormat="1" applyFont="1" applyFill="1" applyBorder="1" applyAlignment="1" applyProtection="1">
      <alignment horizontal="left"/>
      <protection locked="0"/>
    </xf>
    <xf numFmtId="0" fontId="9" fillId="0" borderId="5" xfId="1" applyFont="1" applyFill="1" applyBorder="1" applyAlignment="1">
      <alignment horizontal="center"/>
    </xf>
    <xf numFmtId="3" fontId="9" fillId="0" borderId="5" xfId="1" applyNumberFormat="1" applyFont="1" applyFill="1" applyBorder="1" applyAlignment="1" applyProtection="1">
      <alignment wrapText="1"/>
      <protection locked="0"/>
    </xf>
    <xf numFmtId="3" fontId="9" fillId="0" borderId="42" xfId="1" applyNumberFormat="1" applyFont="1" applyFill="1" applyBorder="1" applyAlignment="1" applyProtection="1">
      <alignment horizontal="center"/>
      <protection locked="0"/>
    </xf>
    <xf numFmtId="3" fontId="8" fillId="0" borderId="42" xfId="1" applyNumberFormat="1" applyFont="1" applyFill="1" applyBorder="1" applyAlignment="1" applyProtection="1">
      <alignment wrapText="1"/>
      <protection locked="0"/>
    </xf>
    <xf numFmtId="3" fontId="8" fillId="0" borderId="42" xfId="1" applyNumberFormat="1" applyFont="1" applyFill="1" applyBorder="1" applyAlignment="1" applyProtection="1">
      <alignment horizontal="center"/>
      <protection locked="0"/>
    </xf>
    <xf numFmtId="0" fontId="9" fillId="0" borderId="0" xfId="1" applyFont="1" applyFill="1" applyBorder="1" applyAlignment="1" applyProtection="1">
      <alignment vertical="center" wrapText="1"/>
      <protection locked="0"/>
    </xf>
    <xf numFmtId="0" fontId="9" fillId="0" borderId="0" xfId="1" applyFont="1" applyFill="1" applyBorder="1" applyAlignment="1" applyProtection="1">
      <alignment horizontal="left" wrapText="1"/>
      <protection locked="0"/>
    </xf>
    <xf numFmtId="3" fontId="9" fillId="0" borderId="0" xfId="1" applyNumberFormat="1" applyFont="1" applyFill="1" applyBorder="1" applyAlignment="1" applyProtection="1">
      <alignment horizontal="center" wrapText="1"/>
      <protection locked="0"/>
    </xf>
    <xf numFmtId="0" fontId="9" fillId="0" borderId="0" xfId="8" applyFont="1" applyFill="1" applyAlignment="1">
      <alignment horizontal="left"/>
    </xf>
    <xf numFmtId="0" fontId="9" fillId="0" borderId="0" xfId="8" applyFont="1" applyFill="1" applyAlignment="1">
      <alignment horizontal="center"/>
    </xf>
    <xf numFmtId="0" fontId="9" fillId="0" borderId="0" xfId="8" applyFont="1"/>
    <xf numFmtId="0" fontId="9" fillId="0" borderId="0" xfId="8" applyFont="1" applyFill="1" applyAlignment="1">
      <alignment horizontal="left" vertical="center"/>
    </xf>
    <xf numFmtId="0" fontId="9" fillId="0" borderId="0" xfId="8" applyFont="1" applyFill="1"/>
    <xf numFmtId="49" fontId="8" fillId="0" borderId="0" xfId="8" applyNumberFormat="1" applyFont="1" applyFill="1"/>
    <xf numFmtId="3" fontId="8" fillId="0" borderId="42" xfId="8" applyNumberFormat="1" applyFont="1" applyFill="1" applyBorder="1" applyAlignment="1">
      <alignment horizontal="center" wrapText="1"/>
    </xf>
    <xf numFmtId="3" fontId="8" fillId="0" borderId="42" xfId="8" applyNumberFormat="1" applyFont="1" applyFill="1" applyBorder="1" applyAlignment="1">
      <alignment wrapText="1"/>
    </xf>
    <xf numFmtId="0" fontId="9" fillId="0" borderId="42" xfId="8" applyFont="1" applyFill="1" applyBorder="1" applyAlignment="1" applyProtection="1">
      <alignment horizontal="center" vertical="center" wrapText="1"/>
      <protection locked="0"/>
    </xf>
    <xf numFmtId="3" fontId="8" fillId="0" borderId="42" xfId="8" applyNumberFormat="1" applyFont="1" applyFill="1" applyBorder="1" applyAlignment="1" applyProtection="1">
      <alignment horizontal="center" vertical="center" wrapText="1"/>
      <protection locked="0"/>
    </xf>
    <xf numFmtId="3" fontId="9" fillId="0" borderId="42" xfId="8" applyNumberFormat="1" applyFont="1" applyFill="1" applyBorder="1" applyAlignment="1" applyProtection="1">
      <alignment vertical="center" wrapText="1"/>
      <protection locked="0"/>
    </xf>
    <xf numFmtId="3" fontId="9" fillId="0" borderId="42" xfId="8" applyNumberFormat="1" applyFont="1" applyFill="1" applyBorder="1" applyAlignment="1" applyProtection="1">
      <alignment horizontal="center" vertical="center" wrapText="1"/>
      <protection locked="0"/>
    </xf>
    <xf numFmtId="164" fontId="9" fillId="0" borderId="0" xfId="9" applyNumberFormat="1" applyFont="1" applyFill="1" applyBorder="1" applyAlignment="1">
      <alignment vertical="center" wrapText="1"/>
    </xf>
    <xf numFmtId="0" fontId="9" fillId="0" borderId="0" xfId="8" applyFont="1" applyAlignment="1">
      <alignment horizontal="center"/>
    </xf>
    <xf numFmtId="164" fontId="9" fillId="0" borderId="0" xfId="9" applyNumberFormat="1" applyFont="1" applyFill="1" applyBorder="1" applyAlignment="1">
      <alignment vertical="center"/>
    </xf>
    <xf numFmtId="0" fontId="9" fillId="0" borderId="0" xfId="8" applyFont="1" applyAlignment="1">
      <alignment vertical="center"/>
    </xf>
    <xf numFmtId="0" fontId="8" fillId="0" borderId="39" xfId="1" applyNumberFormat="1" applyFont="1" applyFill="1" applyBorder="1" applyAlignment="1" applyProtection="1">
      <alignment vertical="center"/>
    </xf>
    <xf numFmtId="0" fontId="8" fillId="0" borderId="41" xfId="1" applyNumberFormat="1" applyFont="1" applyFill="1" applyBorder="1" applyAlignment="1" applyProtection="1">
      <alignment vertical="center"/>
      <protection locked="0"/>
    </xf>
    <xf numFmtId="0" fontId="8" fillId="0" borderId="46" xfId="1" applyNumberFormat="1" applyFont="1" applyFill="1" applyBorder="1" applyAlignment="1" applyProtection="1">
      <alignment vertical="center"/>
      <protection locked="0"/>
    </xf>
    <xf numFmtId="0" fontId="8" fillId="0" borderId="51" xfId="1" applyNumberFormat="1" applyFont="1" applyFill="1" applyBorder="1" applyAlignment="1" applyProtection="1">
      <alignment vertical="center"/>
      <protection locked="0"/>
    </xf>
    <xf numFmtId="0" fontId="8" fillId="0" borderId="18" xfId="1" applyNumberFormat="1" applyFont="1" applyFill="1" applyBorder="1" applyAlignment="1" applyProtection="1">
      <alignment vertical="center"/>
    </xf>
    <xf numFmtId="0" fontId="8" fillId="0" borderId="39" xfId="1" applyNumberFormat="1" applyFont="1" applyFill="1" applyBorder="1" applyAlignment="1" applyProtection="1">
      <alignment vertical="center"/>
      <protection locked="0"/>
    </xf>
    <xf numFmtId="0" fontId="8" fillId="0" borderId="18" xfId="1" applyNumberFormat="1" applyFont="1" applyFill="1" applyBorder="1" applyAlignment="1" applyProtection="1">
      <alignment vertical="center"/>
      <protection locked="0"/>
    </xf>
    <xf numFmtId="0" fontId="8" fillId="0" borderId="66" xfId="1" applyNumberFormat="1" applyFont="1" applyFill="1" applyBorder="1" applyAlignment="1" applyProtection="1">
      <alignment horizontal="right" vertical="center"/>
    </xf>
    <xf numFmtId="0" fontId="8" fillId="0" borderId="67" xfId="1" applyNumberFormat="1" applyFont="1" applyFill="1" applyBorder="1" applyAlignment="1" applyProtection="1">
      <alignment horizontal="right" vertical="center"/>
    </xf>
    <xf numFmtId="0" fontId="8" fillId="0" borderId="68" xfId="1" applyNumberFormat="1" applyFont="1" applyFill="1" applyBorder="1" applyAlignment="1" applyProtection="1">
      <alignment horizontal="right" vertical="center"/>
    </xf>
    <xf numFmtId="0" fontId="8" fillId="0" borderId="69" xfId="1" applyNumberFormat="1" applyFont="1" applyFill="1" applyBorder="1" applyAlignment="1" applyProtection="1">
      <alignment horizontal="right" vertical="center"/>
    </xf>
    <xf numFmtId="0" fontId="8" fillId="0" borderId="70" xfId="1" applyNumberFormat="1" applyFont="1" applyFill="1" applyBorder="1" applyAlignment="1" applyProtection="1">
      <alignment horizontal="right" vertical="center"/>
    </xf>
    <xf numFmtId="0" fontId="8" fillId="0" borderId="70" xfId="1" applyNumberFormat="1" applyFont="1" applyFill="1" applyBorder="1" applyAlignment="1" applyProtection="1">
      <alignment horizontal="right" vertical="center"/>
      <protection locked="0"/>
    </xf>
    <xf numFmtId="0" fontId="9" fillId="0" borderId="60" xfId="1" applyNumberFormat="1" applyFont="1" applyFill="1" applyBorder="1" applyAlignment="1" applyProtection="1">
      <alignment horizontal="right" vertical="center"/>
    </xf>
    <xf numFmtId="0" fontId="9" fillId="0" borderId="61" xfId="1" applyNumberFormat="1" applyFont="1" applyFill="1" applyBorder="1" applyAlignment="1" applyProtection="1">
      <alignment horizontal="right" vertical="center"/>
    </xf>
    <xf numFmtId="0" fontId="9" fillId="0" borderId="62" xfId="1" applyNumberFormat="1" applyFont="1" applyFill="1" applyBorder="1" applyAlignment="1" applyProtection="1">
      <alignment horizontal="right" vertical="center"/>
    </xf>
    <xf numFmtId="0" fontId="9" fillId="0" borderId="63" xfId="1" applyNumberFormat="1" applyFont="1" applyFill="1" applyBorder="1" applyAlignment="1" applyProtection="1">
      <alignment horizontal="right" vertical="center"/>
    </xf>
    <xf numFmtId="0" fontId="9" fillId="0" borderId="64" xfId="1" applyNumberFormat="1" applyFont="1" applyFill="1" applyBorder="1" applyAlignment="1" applyProtection="1">
      <alignment horizontal="right" vertical="center"/>
    </xf>
    <xf numFmtId="0" fontId="9" fillId="0" borderId="64" xfId="1" applyNumberFormat="1" applyFont="1" applyFill="1" applyBorder="1" applyAlignment="1" applyProtection="1">
      <alignment horizontal="right" vertical="center"/>
      <protection locked="0"/>
    </xf>
    <xf numFmtId="0" fontId="9" fillId="0" borderId="39" xfId="1" applyNumberFormat="1" applyFont="1" applyFill="1" applyBorder="1" applyAlignment="1" applyProtection="1">
      <alignment horizontal="right" vertical="center"/>
    </xf>
    <xf numFmtId="0" fontId="9" fillId="0" borderId="41" xfId="1" applyNumberFormat="1" applyFont="1" applyFill="1" applyBorder="1" applyAlignment="1" applyProtection="1">
      <alignment horizontal="right" vertical="center"/>
      <protection locked="0"/>
    </xf>
    <xf numFmtId="0" fontId="9" fillId="0" borderId="46"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0" fontId="9" fillId="0" borderId="18" xfId="1" applyNumberFormat="1" applyFont="1" applyFill="1" applyBorder="1" applyAlignment="1" applyProtection="1">
      <alignment horizontal="right" vertical="center"/>
    </xf>
    <xf numFmtId="0" fontId="9" fillId="0" borderId="39" xfId="1" applyNumberFormat="1" applyFont="1" applyFill="1" applyBorder="1" applyAlignment="1" applyProtection="1">
      <alignment horizontal="right" vertical="center"/>
      <protection locked="0"/>
    </xf>
    <xf numFmtId="0" fontId="9" fillId="0" borderId="18" xfId="1" applyNumberFormat="1" applyFont="1" applyFill="1" applyBorder="1" applyAlignment="1" applyProtection="1">
      <alignment horizontal="right" vertical="center"/>
      <protection locked="0"/>
    </xf>
    <xf numFmtId="0" fontId="9" fillId="0" borderId="23" xfId="1" applyNumberFormat="1" applyFont="1" applyFill="1" applyBorder="1" applyAlignment="1" applyProtection="1">
      <alignment horizontal="right" vertical="center"/>
    </xf>
    <xf numFmtId="0" fontId="9" fillId="0" borderId="9" xfId="1" applyNumberFormat="1" applyFont="1" applyFill="1" applyBorder="1" applyAlignment="1" applyProtection="1">
      <alignment horizontal="right" vertical="center"/>
      <protection locked="0"/>
    </xf>
    <xf numFmtId="0" fontId="9" fillId="0" borderId="42" xfId="1" applyNumberFormat="1" applyFont="1" applyFill="1" applyBorder="1" applyAlignment="1" applyProtection="1">
      <alignment horizontal="right" vertical="center"/>
      <protection locked="0"/>
    </xf>
    <xf numFmtId="0" fontId="9" fillId="0" borderId="47" xfId="1" applyNumberFormat="1" applyFont="1" applyFill="1" applyBorder="1" applyAlignment="1" applyProtection="1">
      <alignment horizontal="right" vertical="center"/>
      <protection locked="0"/>
    </xf>
    <xf numFmtId="0" fontId="9" fillId="0" borderId="27" xfId="1" applyNumberFormat="1" applyFont="1" applyFill="1" applyBorder="1" applyAlignment="1" applyProtection="1">
      <alignment horizontal="right" vertical="center"/>
    </xf>
    <xf numFmtId="0" fontId="9" fillId="0" borderId="23" xfId="1" applyNumberFormat="1" applyFont="1" applyFill="1" applyBorder="1" applyAlignment="1" applyProtection="1">
      <alignment horizontal="right" vertical="center"/>
      <protection locked="0"/>
    </xf>
    <xf numFmtId="0" fontId="9" fillId="0" borderId="27" xfId="1" applyNumberFormat="1" applyFont="1" applyFill="1" applyBorder="1" applyAlignment="1" applyProtection="1">
      <alignment horizontal="left" vertical="center" wrapText="1"/>
      <protection locked="0"/>
    </xf>
    <xf numFmtId="0" fontId="9" fillId="0" borderId="54" xfId="1" applyNumberFormat="1" applyFont="1" applyFill="1" applyBorder="1" applyAlignment="1" applyProtection="1">
      <alignment vertical="center"/>
    </xf>
    <xf numFmtId="0" fontId="9" fillId="0" borderId="55" xfId="1" applyNumberFormat="1" applyFont="1" applyFill="1" applyBorder="1" applyAlignment="1" applyProtection="1">
      <alignment vertical="center"/>
      <protection locked="0"/>
    </xf>
    <xf numFmtId="0" fontId="9" fillId="0" borderId="57" xfId="1" applyNumberFormat="1" applyFont="1" applyFill="1" applyBorder="1" applyAlignment="1" applyProtection="1">
      <alignment vertical="center"/>
      <protection locked="0"/>
    </xf>
    <xf numFmtId="0" fontId="9" fillId="0" borderId="58" xfId="1" applyNumberFormat="1" applyFont="1" applyFill="1" applyBorder="1" applyAlignment="1" applyProtection="1">
      <alignment vertical="center"/>
    </xf>
    <xf numFmtId="0" fontId="9" fillId="0" borderId="57" xfId="1" applyNumberFormat="1" applyFont="1" applyFill="1" applyBorder="1" applyAlignment="1" applyProtection="1">
      <alignment horizontal="center" vertical="center"/>
    </xf>
    <xf numFmtId="0" fontId="9" fillId="0" borderId="56" xfId="1" applyNumberFormat="1" applyFont="1" applyFill="1" applyBorder="1" applyAlignment="1" applyProtection="1">
      <alignment horizontal="center" vertical="center"/>
    </xf>
    <xf numFmtId="0" fontId="9" fillId="0" borderId="54" xfId="1" applyNumberFormat="1" applyFont="1" applyFill="1" applyBorder="1" applyAlignment="1" applyProtection="1">
      <alignment horizontal="center" vertical="center"/>
    </xf>
    <xf numFmtId="0" fontId="9" fillId="0" borderId="58" xfId="1" applyNumberFormat="1" applyFont="1" applyFill="1" applyBorder="1" applyAlignment="1" applyProtection="1">
      <alignment horizontal="center" vertical="center"/>
    </xf>
    <xf numFmtId="0" fontId="9" fillId="0" borderId="58" xfId="1" applyNumberFormat="1" applyFont="1" applyFill="1" applyBorder="1" applyAlignment="1" applyProtection="1">
      <alignment horizontal="center" vertical="center"/>
      <protection locked="0"/>
    </xf>
    <xf numFmtId="0" fontId="9" fillId="0" borderId="32" xfId="1" applyNumberFormat="1" applyFont="1" applyFill="1" applyBorder="1" applyAlignment="1" applyProtection="1">
      <alignment vertical="center"/>
    </xf>
    <xf numFmtId="0" fontId="9" fillId="0" borderId="36" xfId="1" applyNumberFormat="1" applyFont="1" applyFill="1" applyBorder="1" applyAlignment="1" applyProtection="1">
      <alignment horizontal="right" vertical="center"/>
      <protection locked="0"/>
    </xf>
    <xf numFmtId="0" fontId="9" fillId="0" borderId="36" xfId="1" applyNumberFormat="1" applyFont="1" applyFill="1" applyBorder="1" applyAlignment="1" applyProtection="1">
      <alignment horizontal="center" vertical="center"/>
    </xf>
    <xf numFmtId="0" fontId="9" fillId="0" borderId="73" xfId="1" applyNumberFormat="1" applyFont="1" applyFill="1" applyBorder="1" applyAlignment="1" applyProtection="1">
      <alignment horizontal="center" vertical="center"/>
    </xf>
    <xf numFmtId="0" fontId="9" fillId="0" borderId="20" xfId="1" applyNumberFormat="1" applyFont="1" applyFill="1" applyBorder="1" applyAlignment="1" applyProtection="1">
      <alignment horizontal="center" vertical="center"/>
    </xf>
    <xf numFmtId="0" fontId="9" fillId="0" borderId="71" xfId="1" applyNumberFormat="1" applyFont="1" applyFill="1" applyBorder="1" applyAlignment="1" applyProtection="1">
      <alignment horizontal="center" vertical="center"/>
    </xf>
    <xf numFmtId="0" fontId="9" fillId="0" borderId="32" xfId="1" applyNumberFormat="1" applyFont="1" applyFill="1" applyBorder="1" applyAlignment="1" applyProtection="1">
      <alignment horizontal="center" vertical="center"/>
    </xf>
    <xf numFmtId="0" fontId="9" fillId="0" borderId="20" xfId="1" applyNumberFormat="1" applyFont="1" applyFill="1" applyBorder="1" applyAlignment="1" applyProtection="1">
      <alignment horizontal="center" vertical="center"/>
      <protection locked="0"/>
    </xf>
    <xf numFmtId="0" fontId="9" fillId="0" borderId="73" xfId="1" applyNumberFormat="1" applyFont="1" applyFill="1" applyBorder="1" applyAlignment="1" applyProtection="1">
      <alignment vertical="center"/>
    </xf>
    <xf numFmtId="0" fontId="9" fillId="0" borderId="71" xfId="1" applyNumberFormat="1" applyFont="1" applyFill="1" applyBorder="1" applyAlignment="1" applyProtection="1">
      <alignment vertical="center"/>
    </xf>
    <xf numFmtId="0" fontId="9" fillId="0" borderId="39" xfId="1" applyNumberFormat="1" applyFont="1" applyFill="1" applyBorder="1" applyAlignment="1" applyProtection="1">
      <alignment vertical="center"/>
    </xf>
    <xf numFmtId="0" fontId="9" fillId="0" borderId="41" xfId="1" applyNumberFormat="1" applyFont="1" applyFill="1" applyBorder="1" applyAlignment="1" applyProtection="1">
      <alignment horizontal="center" vertical="center"/>
    </xf>
    <xf numFmtId="0" fontId="9" fillId="0" borderId="46" xfId="1" applyNumberFormat="1" applyFont="1" applyFill="1" applyBorder="1" applyAlignment="1" applyProtection="1">
      <alignment horizontal="center" vertical="center"/>
    </xf>
    <xf numFmtId="0" fontId="9" fillId="0" borderId="51" xfId="1" applyNumberFormat="1" applyFont="1" applyFill="1" applyBorder="1" applyAlignment="1" applyProtection="1">
      <alignment horizontal="center" vertical="center"/>
    </xf>
    <xf numFmtId="0" fontId="9" fillId="0" borderId="18" xfId="1" applyNumberFormat="1" applyFont="1" applyFill="1" applyBorder="1" applyAlignment="1" applyProtection="1">
      <alignment horizontal="center" vertical="center"/>
    </xf>
    <xf numFmtId="0" fontId="9" fillId="0" borderId="51" xfId="1" applyNumberFormat="1" applyFont="1" applyFill="1" applyBorder="1" applyAlignment="1" applyProtection="1">
      <alignment vertical="center"/>
      <protection locked="0"/>
    </xf>
    <xf numFmtId="0" fontId="9" fillId="0" borderId="46" xfId="1" applyNumberFormat="1" applyFont="1" applyFill="1" applyBorder="1" applyAlignment="1" applyProtection="1">
      <alignment vertical="center"/>
      <protection locked="0"/>
    </xf>
    <xf numFmtId="0" fontId="9" fillId="0" borderId="39" xfId="1" applyNumberFormat="1" applyFont="1" applyFill="1" applyBorder="1" applyAlignment="1" applyProtection="1">
      <alignment horizontal="center" vertical="center"/>
    </xf>
    <xf numFmtId="0" fontId="9" fillId="0" borderId="18" xfId="1" applyNumberFormat="1" applyFont="1" applyFill="1" applyBorder="1" applyAlignment="1" applyProtection="1">
      <alignment horizontal="center" vertical="center"/>
      <protection locked="0"/>
    </xf>
    <xf numFmtId="0" fontId="9" fillId="0" borderId="23" xfId="1" applyNumberFormat="1" applyFont="1" applyFill="1" applyBorder="1" applyAlignment="1" applyProtection="1">
      <alignment vertical="center"/>
    </xf>
    <xf numFmtId="0" fontId="9" fillId="0" borderId="9" xfId="1" applyNumberFormat="1" applyFont="1" applyFill="1" applyBorder="1" applyAlignment="1" applyProtection="1">
      <alignment horizontal="center" vertical="center"/>
    </xf>
    <xf numFmtId="0" fontId="9" fillId="0" borderId="42" xfId="1" applyNumberFormat="1" applyFont="1" applyFill="1" applyBorder="1" applyAlignment="1" applyProtection="1">
      <alignment horizontal="center" vertical="center"/>
    </xf>
    <xf numFmtId="0" fontId="9" fillId="0" borderId="47" xfId="1" applyNumberFormat="1" applyFont="1" applyFill="1" applyBorder="1" applyAlignment="1" applyProtection="1">
      <alignment horizontal="center" vertical="center"/>
    </xf>
    <xf numFmtId="0" fontId="9" fillId="0" borderId="27" xfId="1" applyNumberFormat="1" applyFont="1" applyFill="1" applyBorder="1" applyAlignment="1" applyProtection="1">
      <alignment horizontal="center" vertical="center"/>
    </xf>
    <xf numFmtId="0" fontId="9" fillId="0" borderId="47" xfId="1" applyNumberFormat="1" applyFont="1" applyFill="1" applyBorder="1" applyAlignment="1" applyProtection="1">
      <alignment vertical="center"/>
      <protection locked="0"/>
    </xf>
    <xf numFmtId="0" fontId="9" fillId="0" borderId="42" xfId="1" applyNumberFormat="1" applyFont="1" applyFill="1" applyBorder="1" applyAlignment="1" applyProtection="1">
      <alignment vertical="center"/>
      <protection locked="0"/>
    </xf>
    <xf numFmtId="0" fontId="9" fillId="0" borderId="23" xfId="1" applyNumberFormat="1" applyFont="1" applyFill="1" applyBorder="1" applyAlignment="1" applyProtection="1">
      <alignment horizontal="center" vertical="center"/>
    </xf>
    <xf numFmtId="0" fontId="9" fillId="0" borderId="27" xfId="1" applyNumberFormat="1" applyFont="1" applyFill="1" applyBorder="1" applyAlignment="1" applyProtection="1">
      <alignment horizontal="center" vertical="center"/>
      <protection locked="0"/>
    </xf>
    <xf numFmtId="0" fontId="9" fillId="0" borderId="22" xfId="1" applyNumberFormat="1" applyFont="1" applyFill="1" applyBorder="1" applyAlignment="1" applyProtection="1">
      <alignment vertical="center"/>
    </xf>
    <xf numFmtId="0" fontId="9" fillId="0" borderId="74" xfId="1" applyNumberFormat="1" applyFont="1" applyFill="1" applyBorder="1" applyAlignment="1" applyProtection="1">
      <alignment horizontal="center" vertical="center"/>
    </xf>
    <xf numFmtId="0" fontId="9" fillId="0" borderId="75" xfId="1" applyNumberFormat="1" applyFont="1" applyFill="1" applyBorder="1" applyAlignment="1" applyProtection="1">
      <alignment horizontal="center" vertical="center"/>
    </xf>
    <xf numFmtId="0" fontId="9" fillId="0" borderId="76" xfId="1" applyNumberFormat="1" applyFont="1" applyFill="1" applyBorder="1" applyAlignment="1" applyProtection="1">
      <alignment horizontal="center" vertical="center"/>
    </xf>
    <xf numFmtId="0" fontId="9" fillId="0" borderId="26" xfId="1" applyNumberFormat="1" applyFont="1" applyFill="1" applyBorder="1" applyAlignment="1" applyProtection="1">
      <alignment horizontal="center" vertical="center"/>
    </xf>
    <xf numFmtId="0" fontId="9" fillId="0" borderId="76" xfId="1" applyNumberFormat="1" applyFont="1" applyFill="1" applyBorder="1" applyAlignment="1" applyProtection="1">
      <alignment vertical="center"/>
      <protection locked="0"/>
    </xf>
    <xf numFmtId="0" fontId="9" fillId="0" borderId="75" xfId="1" applyNumberFormat="1" applyFont="1" applyFill="1" applyBorder="1" applyAlignment="1" applyProtection="1">
      <alignment vertical="center"/>
      <protection locked="0"/>
    </xf>
    <xf numFmtId="0" fontId="9" fillId="0" borderId="22" xfId="1" applyNumberFormat="1" applyFont="1" applyFill="1" applyBorder="1" applyAlignment="1" applyProtection="1">
      <alignment horizontal="center" vertical="center"/>
    </xf>
    <xf numFmtId="0" fontId="9" fillId="0" borderId="26" xfId="1" applyNumberFormat="1" applyFont="1" applyFill="1" applyBorder="1" applyAlignment="1" applyProtection="1">
      <alignment horizontal="center" vertical="center"/>
      <protection locked="0"/>
    </xf>
    <xf numFmtId="0" fontId="9" fillId="0" borderId="77" xfId="1" applyNumberFormat="1" applyFont="1" applyFill="1" applyBorder="1" applyAlignment="1" applyProtection="1">
      <alignment vertical="center"/>
    </xf>
    <xf numFmtId="0" fontId="9" fillId="0" borderId="10" xfId="1" applyNumberFormat="1" applyFont="1" applyFill="1" applyBorder="1" applyAlignment="1" applyProtection="1">
      <alignment horizontal="center" vertical="center"/>
    </xf>
    <xf numFmtId="0" fontId="9" fillId="0" borderId="78" xfId="1" applyNumberFormat="1" applyFont="1" applyFill="1" applyBorder="1" applyAlignment="1" applyProtection="1">
      <alignment horizontal="center" vertical="center"/>
    </xf>
    <xf numFmtId="0" fontId="9" fillId="0" borderId="79" xfId="1" applyNumberFormat="1" applyFont="1" applyFill="1" applyBorder="1" applyAlignment="1" applyProtection="1">
      <alignment horizontal="center" vertical="center"/>
    </xf>
    <xf numFmtId="0" fontId="9" fillId="0" borderId="40" xfId="1" applyNumberFormat="1" applyFont="1" applyFill="1" applyBorder="1" applyAlignment="1" applyProtection="1">
      <alignment horizontal="center" vertical="center"/>
    </xf>
    <xf numFmtId="0" fontId="9" fillId="0" borderId="79" xfId="1" applyNumberFormat="1" applyFont="1" applyFill="1" applyBorder="1" applyAlignment="1" applyProtection="1">
      <alignment vertical="center"/>
      <protection locked="0"/>
    </xf>
    <xf numFmtId="0" fontId="9" fillId="0" borderId="78" xfId="1" applyNumberFormat="1" applyFont="1" applyFill="1" applyBorder="1" applyAlignment="1" applyProtection="1">
      <alignment vertical="center"/>
      <protection locked="0"/>
    </xf>
    <xf numFmtId="0" fontId="9" fillId="0" borderId="77" xfId="1" applyNumberFormat="1" applyFont="1" applyFill="1" applyBorder="1" applyAlignment="1" applyProtection="1">
      <alignment horizontal="center" vertical="center"/>
    </xf>
    <xf numFmtId="0" fontId="9" fillId="0" borderId="40" xfId="1" applyNumberFormat="1" applyFont="1" applyFill="1" applyBorder="1" applyAlignment="1" applyProtection="1">
      <alignment horizontal="center" vertical="center"/>
      <protection locked="0"/>
    </xf>
    <xf numFmtId="0" fontId="9" fillId="0" borderId="8" xfId="1" applyNumberFormat="1" applyFont="1" applyFill="1" applyBorder="1" applyAlignment="1" applyProtection="1">
      <alignment horizontal="right" vertical="center"/>
    </xf>
    <xf numFmtId="0" fontId="9" fillId="0" borderId="12" xfId="1" applyNumberFormat="1" applyFont="1" applyFill="1" applyBorder="1" applyAlignment="1" applyProtection="1">
      <alignment horizontal="right" vertical="center"/>
    </xf>
    <xf numFmtId="0" fontId="9" fillId="0" borderId="12" xfId="1" applyNumberFormat="1" applyFont="1" applyFill="1" applyBorder="1" applyAlignment="1" applyProtection="1">
      <alignment horizontal="center" vertical="center"/>
    </xf>
    <xf numFmtId="0" fontId="9" fillId="0" borderId="45" xfId="1" applyNumberFormat="1" applyFont="1" applyFill="1" applyBorder="1" applyAlignment="1" applyProtection="1">
      <alignment horizontal="center" vertical="center"/>
    </xf>
    <xf numFmtId="0" fontId="9" fillId="0" borderId="28" xfId="1" applyNumberFormat="1" applyFont="1" applyFill="1" applyBorder="1" applyAlignment="1" applyProtection="1">
      <alignment horizontal="center" vertical="center"/>
    </xf>
    <xf numFmtId="0" fontId="9" fillId="0" borderId="44" xfId="1" applyNumberFormat="1" applyFont="1" applyFill="1" applyBorder="1" applyAlignment="1" applyProtection="1">
      <alignment horizontal="center" vertical="center"/>
    </xf>
    <xf numFmtId="0" fontId="9" fillId="0" borderId="8" xfId="1" applyNumberFormat="1" applyFont="1" applyFill="1" applyBorder="1" applyAlignment="1" applyProtection="1">
      <alignment horizontal="center" vertical="center"/>
    </xf>
    <xf numFmtId="0" fontId="9" fillId="0" borderId="28" xfId="1" applyNumberFormat="1" applyFont="1" applyFill="1" applyBorder="1" applyAlignment="1" applyProtection="1">
      <alignment horizontal="center" vertical="center"/>
      <protection locked="0"/>
    </xf>
    <xf numFmtId="0" fontId="9" fillId="0" borderId="10" xfId="1" applyNumberFormat="1" applyFont="1" applyFill="1" applyBorder="1" applyAlignment="1" applyProtection="1">
      <alignment horizontal="right" vertical="center"/>
      <protection locked="0"/>
    </xf>
    <xf numFmtId="0" fontId="9" fillId="0" borderId="32" xfId="1" applyNumberFormat="1" applyFont="1" applyFill="1" applyBorder="1" applyAlignment="1" applyProtection="1">
      <alignment horizontal="right" vertical="center"/>
    </xf>
    <xf numFmtId="0" fontId="9" fillId="0" borderId="36" xfId="1" applyNumberFormat="1" applyFont="1" applyFill="1" applyBorder="1" applyAlignment="1" applyProtection="1">
      <alignment horizontal="right" vertical="center"/>
    </xf>
    <xf numFmtId="0" fontId="9" fillId="0" borderId="71" xfId="1" applyNumberFormat="1" applyFont="1" applyFill="1" applyBorder="1" applyAlignment="1" applyProtection="1">
      <alignment horizontal="right" vertical="center"/>
    </xf>
    <xf numFmtId="0" fontId="9" fillId="0" borderId="73" xfId="1" applyNumberFormat="1" applyFont="1" applyFill="1" applyBorder="1" applyAlignment="1" applyProtection="1">
      <alignment horizontal="right" vertical="center"/>
    </xf>
    <xf numFmtId="0" fontId="9" fillId="0" borderId="20" xfId="1" applyNumberFormat="1" applyFont="1" applyFill="1" applyBorder="1" applyAlignment="1" applyProtection="1">
      <alignment horizontal="right" vertical="center"/>
    </xf>
    <xf numFmtId="0" fontId="9" fillId="0" borderId="22" xfId="1" applyNumberFormat="1" applyFont="1" applyFill="1" applyBorder="1" applyAlignment="1" applyProtection="1">
      <alignment horizontal="right" vertical="center"/>
    </xf>
    <xf numFmtId="0" fontId="9" fillId="0" borderId="74" xfId="1" applyNumberFormat="1" applyFont="1" applyFill="1" applyBorder="1" applyAlignment="1" applyProtection="1">
      <alignment horizontal="right" vertical="center"/>
      <protection locked="0"/>
    </xf>
    <xf numFmtId="0" fontId="9" fillId="0" borderId="75" xfId="1" applyNumberFormat="1" applyFont="1" applyFill="1" applyBorder="1" applyAlignment="1" applyProtection="1">
      <alignment horizontal="right" vertical="center"/>
      <protection locked="0"/>
    </xf>
    <xf numFmtId="0" fontId="9" fillId="0" borderId="76" xfId="1" applyNumberFormat="1" applyFont="1" applyFill="1" applyBorder="1" applyAlignment="1" applyProtection="1">
      <alignment horizontal="right" vertical="center"/>
      <protection locked="0"/>
    </xf>
    <xf numFmtId="0" fontId="9" fillId="0" borderId="26" xfId="1" applyNumberFormat="1" applyFont="1" applyFill="1" applyBorder="1" applyAlignment="1" applyProtection="1">
      <alignment horizontal="right" vertical="center"/>
    </xf>
    <xf numFmtId="0" fontId="9" fillId="0" borderId="20" xfId="1" applyNumberFormat="1" applyFont="1" applyFill="1" applyBorder="1" applyAlignment="1" applyProtection="1">
      <alignment horizontal="right" vertical="center"/>
      <protection locked="0"/>
    </xf>
    <xf numFmtId="0" fontId="9" fillId="0" borderId="8"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0" fontId="9" fillId="0" borderId="28" xfId="1" applyNumberFormat="1" applyFont="1" applyFill="1" applyBorder="1" applyAlignment="1" applyProtection="1">
      <alignment horizontal="right" vertical="center"/>
    </xf>
    <xf numFmtId="0" fontId="9" fillId="0" borderId="28" xfId="1" applyNumberFormat="1" applyFont="1" applyFill="1" applyBorder="1" applyAlignment="1" applyProtection="1">
      <alignment horizontal="right" vertical="center"/>
      <protection locked="0"/>
    </xf>
    <xf numFmtId="0" fontId="9" fillId="0" borderId="28" xfId="1" applyNumberFormat="1" applyFont="1" applyFill="1" applyBorder="1" applyAlignment="1" applyProtection="1">
      <alignment horizontal="left" vertical="center" wrapText="1"/>
      <protection locked="0"/>
    </xf>
    <xf numFmtId="0" fontId="9" fillId="0" borderId="8" xfId="1" applyNumberFormat="1" applyFont="1" applyFill="1" applyBorder="1" applyAlignment="1" applyProtection="1">
      <alignment vertical="center"/>
    </xf>
    <xf numFmtId="0" fontId="9" fillId="0" borderId="12" xfId="1" applyNumberFormat="1" applyFont="1" applyFill="1" applyBorder="1" applyAlignment="1" applyProtection="1">
      <alignment horizontal="center" vertical="center"/>
      <protection locked="0"/>
    </xf>
    <xf numFmtId="0" fontId="9" fillId="0" borderId="45" xfId="1" applyNumberFormat="1" applyFont="1" applyFill="1" applyBorder="1" applyAlignment="1" applyProtection="1">
      <alignment horizontal="center" vertical="center"/>
      <protection locked="0"/>
    </xf>
    <xf numFmtId="0" fontId="9" fillId="0" borderId="45" xfId="1" applyNumberFormat="1" applyFont="1" applyFill="1" applyBorder="1" applyAlignment="1" applyProtection="1">
      <alignment horizontal="right" vertical="center"/>
      <protection locked="0"/>
    </xf>
    <xf numFmtId="0" fontId="8" fillId="0" borderId="39" xfId="1" applyNumberFormat="1" applyFont="1" applyBorder="1" applyAlignment="1" applyProtection="1">
      <alignment vertical="center"/>
    </xf>
    <xf numFmtId="0" fontId="8" fillId="0" borderId="41" xfId="1" applyNumberFormat="1" applyFont="1" applyBorder="1" applyAlignment="1" applyProtection="1">
      <alignment vertical="center"/>
      <protection locked="0"/>
    </xf>
    <xf numFmtId="0" fontId="8" fillId="0" borderId="46" xfId="1" applyNumberFormat="1" applyFont="1" applyBorder="1" applyAlignment="1" applyProtection="1">
      <alignment vertical="center"/>
      <protection locked="0"/>
    </xf>
    <xf numFmtId="0" fontId="8" fillId="0" borderId="51" xfId="1" applyNumberFormat="1" applyFont="1" applyBorder="1" applyAlignment="1" applyProtection="1">
      <alignment vertical="center"/>
      <protection locked="0"/>
    </xf>
    <xf numFmtId="0" fontId="8" fillId="0" borderId="18" xfId="1" applyNumberFormat="1" applyFont="1" applyBorder="1" applyAlignment="1" applyProtection="1">
      <alignment vertical="center"/>
    </xf>
    <xf numFmtId="0" fontId="8" fillId="0" borderId="39" xfId="1" applyNumberFormat="1" applyFont="1" applyBorder="1" applyAlignment="1" applyProtection="1">
      <alignment vertical="center"/>
      <protection locked="0"/>
    </xf>
    <xf numFmtId="0" fontId="8" fillId="0" borderId="18" xfId="1" applyNumberFormat="1" applyFont="1" applyBorder="1" applyAlignment="1" applyProtection="1">
      <alignment vertical="center"/>
      <protection locked="0"/>
    </xf>
    <xf numFmtId="0" fontId="8" fillId="0" borderId="66" xfId="1" applyNumberFormat="1" applyFont="1" applyFill="1" applyBorder="1" applyAlignment="1" applyProtection="1">
      <alignment vertical="center"/>
    </xf>
    <xf numFmtId="0" fontId="8" fillId="0" borderId="67" xfId="1" applyNumberFormat="1" applyFont="1" applyFill="1" applyBorder="1" applyAlignment="1" applyProtection="1">
      <alignment vertical="center"/>
    </xf>
    <xf numFmtId="0" fontId="8" fillId="0" borderId="68" xfId="1" applyNumberFormat="1" applyFont="1" applyFill="1" applyBorder="1" applyAlignment="1" applyProtection="1">
      <alignment vertical="center"/>
    </xf>
    <xf numFmtId="0" fontId="8" fillId="0" borderId="69" xfId="1" applyNumberFormat="1" applyFont="1" applyFill="1" applyBorder="1" applyAlignment="1" applyProtection="1">
      <alignment vertical="center"/>
    </xf>
    <xf numFmtId="0" fontId="8" fillId="0" borderId="70" xfId="1" applyNumberFormat="1" applyFont="1" applyFill="1" applyBorder="1" applyAlignment="1" applyProtection="1">
      <alignment vertical="center"/>
    </xf>
    <xf numFmtId="0" fontId="8" fillId="0" borderId="70" xfId="1" applyNumberFormat="1" applyFont="1" applyFill="1" applyBorder="1" applyAlignment="1" applyProtection="1">
      <alignment vertical="center"/>
      <protection locked="0"/>
    </xf>
    <xf numFmtId="0" fontId="8" fillId="0" borderId="81" xfId="1" applyNumberFormat="1" applyFont="1" applyFill="1" applyBorder="1" applyAlignment="1" applyProtection="1">
      <alignment vertical="center"/>
    </xf>
    <xf numFmtId="0" fontId="8" fillId="0" borderId="82" xfId="1" applyNumberFormat="1" applyFont="1" applyFill="1" applyBorder="1" applyAlignment="1" applyProtection="1">
      <alignment vertical="center"/>
    </xf>
    <xf numFmtId="0" fontId="8" fillId="0" borderId="83" xfId="1" applyNumberFormat="1" applyFont="1" applyFill="1" applyBorder="1" applyAlignment="1" applyProtection="1">
      <alignment vertical="center"/>
    </xf>
    <xf numFmtId="0" fontId="8" fillId="0" borderId="84" xfId="1" applyNumberFormat="1" applyFont="1" applyFill="1" applyBorder="1" applyAlignment="1" applyProtection="1">
      <alignment vertical="center"/>
    </xf>
    <xf numFmtId="0" fontId="8" fillId="0" borderId="85" xfId="1" applyNumberFormat="1" applyFont="1" applyFill="1" applyBorder="1" applyAlignment="1" applyProtection="1">
      <alignment vertical="center"/>
    </xf>
    <xf numFmtId="0" fontId="8" fillId="0" borderId="85" xfId="1" applyNumberFormat="1" applyFont="1" applyFill="1" applyBorder="1" applyAlignment="1" applyProtection="1">
      <alignment vertical="center"/>
      <protection locked="0"/>
    </xf>
    <xf numFmtId="0" fontId="8" fillId="0" borderId="41" xfId="1" applyNumberFormat="1" applyFont="1" applyFill="1" applyBorder="1" applyAlignment="1" applyProtection="1">
      <alignment vertical="center"/>
    </xf>
    <xf numFmtId="0" fontId="8" fillId="0" borderId="46" xfId="1" applyNumberFormat="1" applyFont="1" applyFill="1" applyBorder="1" applyAlignment="1" applyProtection="1">
      <alignment vertical="center"/>
    </xf>
    <xf numFmtId="0" fontId="8" fillId="0" borderId="51" xfId="1" applyNumberFormat="1" applyFont="1" applyFill="1" applyBorder="1" applyAlignment="1" applyProtection="1">
      <alignment vertical="center"/>
    </xf>
    <xf numFmtId="0" fontId="8" fillId="4" borderId="30" xfId="1" applyNumberFormat="1" applyFont="1" applyFill="1" applyBorder="1" applyAlignment="1" applyProtection="1">
      <alignment vertical="center"/>
    </xf>
    <xf numFmtId="0" fontId="8" fillId="4" borderId="35" xfId="1" applyNumberFormat="1" applyFont="1" applyFill="1" applyBorder="1" applyAlignment="1" applyProtection="1">
      <alignment vertical="center"/>
    </xf>
    <xf numFmtId="0" fontId="8" fillId="4" borderId="86" xfId="1" applyNumberFormat="1" applyFont="1" applyFill="1" applyBorder="1" applyAlignment="1" applyProtection="1">
      <alignment vertical="center"/>
    </xf>
    <xf numFmtId="0" fontId="8" fillId="4" borderId="87" xfId="1" applyNumberFormat="1" applyFont="1" applyFill="1" applyBorder="1" applyAlignment="1" applyProtection="1">
      <alignment vertical="center"/>
    </xf>
    <xf numFmtId="0" fontId="8" fillId="4" borderId="37" xfId="1" applyNumberFormat="1" applyFont="1" applyFill="1" applyBorder="1" applyAlignment="1" applyProtection="1">
      <alignment vertical="center"/>
    </xf>
    <xf numFmtId="0" fontId="8" fillId="4" borderId="37" xfId="1" applyNumberFormat="1" applyFont="1" applyFill="1" applyBorder="1" applyAlignment="1" applyProtection="1">
      <alignment vertical="center"/>
      <protection locked="0"/>
    </xf>
    <xf numFmtId="0" fontId="9" fillId="0" borderId="36" xfId="1" applyNumberFormat="1" applyFont="1" applyFill="1" applyBorder="1" applyAlignment="1" applyProtection="1">
      <alignment vertical="center"/>
    </xf>
    <xf numFmtId="0" fontId="9" fillId="0" borderId="20" xfId="1" applyNumberFormat="1" applyFont="1" applyFill="1" applyBorder="1" applyAlignment="1" applyProtection="1">
      <alignment vertical="center"/>
    </xf>
    <xf numFmtId="0" fontId="9" fillId="0" borderId="30" xfId="1" applyNumberFormat="1" applyFont="1" applyFill="1" applyBorder="1" applyAlignment="1" applyProtection="1">
      <alignment vertical="center"/>
    </xf>
    <xf numFmtId="0" fontId="9" fillId="0" borderId="86" xfId="1" applyNumberFormat="1" applyFont="1" applyFill="1" applyBorder="1" applyAlignment="1" applyProtection="1">
      <alignment vertical="center"/>
    </xf>
    <xf numFmtId="0" fontId="9" fillId="0" borderId="37" xfId="1" applyNumberFormat="1" applyFont="1" applyFill="1" applyBorder="1" applyAlignment="1" applyProtection="1">
      <alignment vertical="center"/>
    </xf>
    <xf numFmtId="0" fontId="9" fillId="0" borderId="37" xfId="1" applyNumberFormat="1" applyFont="1" applyFill="1" applyBorder="1" applyAlignment="1" applyProtection="1">
      <alignment vertical="center"/>
      <protection locked="0"/>
    </xf>
    <xf numFmtId="0" fontId="9" fillId="0" borderId="12" xfId="1" applyNumberFormat="1" applyFont="1" applyFill="1" applyBorder="1" applyAlignment="1" applyProtection="1">
      <alignment vertical="center"/>
    </xf>
    <xf numFmtId="0" fontId="9" fillId="0" borderId="44" xfId="1" applyNumberFormat="1" applyFont="1" applyFill="1" applyBorder="1" applyAlignment="1" applyProtection="1">
      <alignment vertical="center"/>
    </xf>
    <xf numFmtId="0" fontId="9" fillId="0" borderId="45" xfId="1" applyNumberFormat="1" applyFont="1" applyFill="1" applyBorder="1" applyAlignment="1" applyProtection="1">
      <alignment vertical="center"/>
    </xf>
    <xf numFmtId="0" fontId="9" fillId="0" borderId="28" xfId="1" applyNumberFormat="1" applyFont="1" applyFill="1" applyBorder="1" applyAlignment="1" applyProtection="1">
      <alignment vertical="center"/>
    </xf>
    <xf numFmtId="0" fontId="9" fillId="0" borderId="28" xfId="1" applyNumberFormat="1" applyFont="1" applyFill="1" applyBorder="1" applyAlignment="1" applyProtection="1">
      <alignment vertical="center"/>
      <protection locked="0"/>
    </xf>
    <xf numFmtId="0" fontId="9" fillId="0" borderId="41" xfId="1" applyNumberFormat="1" applyFont="1" applyFill="1" applyBorder="1" applyAlignment="1" applyProtection="1">
      <alignment vertical="center"/>
      <protection locked="0"/>
    </xf>
    <xf numFmtId="0" fontId="9" fillId="0" borderId="18" xfId="1" applyNumberFormat="1" applyFont="1" applyFill="1" applyBorder="1" applyAlignment="1" applyProtection="1">
      <alignment vertical="center"/>
    </xf>
    <xf numFmtId="0" fontId="9" fillId="0" borderId="39" xfId="1" applyNumberFormat="1" applyFont="1" applyFill="1" applyBorder="1" applyAlignment="1" applyProtection="1">
      <alignment vertical="center"/>
      <protection locked="0"/>
    </xf>
    <xf numFmtId="0" fontId="9" fillId="0" borderId="18" xfId="1" applyNumberFormat="1" applyFont="1" applyFill="1" applyBorder="1" applyAlignment="1" applyProtection="1">
      <alignment vertical="center"/>
      <protection locked="0"/>
    </xf>
    <xf numFmtId="0" fontId="9" fillId="0" borderId="9" xfId="1" applyNumberFormat="1" applyFont="1" applyFill="1" applyBorder="1" applyAlignment="1" applyProtection="1">
      <alignment vertical="center"/>
      <protection locked="0"/>
    </xf>
    <xf numFmtId="0" fontId="9" fillId="0" borderId="27" xfId="1" applyNumberFormat="1" applyFont="1" applyFill="1" applyBorder="1" applyAlignment="1" applyProtection="1">
      <alignment vertical="center"/>
    </xf>
    <xf numFmtId="0" fontId="9" fillId="0" borderId="23" xfId="1" applyNumberFormat="1" applyFont="1" applyFill="1" applyBorder="1" applyAlignment="1" applyProtection="1">
      <alignment vertical="center"/>
      <protection locked="0"/>
    </xf>
    <xf numFmtId="0" fontId="9" fillId="0" borderId="27" xfId="1" applyNumberFormat="1" applyFont="1" applyFill="1" applyBorder="1" applyAlignment="1" applyProtection="1">
      <alignment vertical="center" wrapText="1"/>
      <protection locked="0"/>
    </xf>
    <xf numFmtId="0" fontId="9" fillId="0" borderId="9" xfId="1" applyNumberFormat="1" applyFont="1" applyFill="1" applyBorder="1" applyAlignment="1" applyProtection="1">
      <alignment vertical="center"/>
    </xf>
    <xf numFmtId="0" fontId="9" fillId="0" borderId="42" xfId="1" applyNumberFormat="1" applyFont="1" applyFill="1" applyBorder="1" applyAlignment="1" applyProtection="1">
      <alignment vertical="center"/>
    </xf>
    <xf numFmtId="0" fontId="9" fillId="0" borderId="47" xfId="1" applyNumberFormat="1" applyFont="1" applyFill="1" applyBorder="1" applyAlignment="1" applyProtection="1">
      <alignment vertical="center"/>
    </xf>
    <xf numFmtId="0" fontId="9" fillId="0" borderId="27" xfId="1" applyNumberFormat="1" applyFont="1" applyFill="1" applyBorder="1" applyAlignment="1" applyProtection="1">
      <alignment vertical="center"/>
      <protection locked="0"/>
    </xf>
    <xf numFmtId="3" fontId="9" fillId="0" borderId="3" xfId="1" applyNumberFormat="1" applyFont="1" applyFill="1" applyBorder="1" applyAlignment="1" applyProtection="1">
      <alignment vertical="center" wrapText="1"/>
      <protection locked="0"/>
    </xf>
    <xf numFmtId="0" fontId="9" fillId="0" borderId="12" xfId="1" applyNumberFormat="1" applyFont="1" applyFill="1" applyBorder="1" applyAlignment="1" applyProtection="1">
      <alignment vertical="center"/>
      <protection locked="0"/>
    </xf>
    <xf numFmtId="0" fontId="9" fillId="0" borderId="44" xfId="1" applyNumberFormat="1" applyFont="1" applyFill="1" applyBorder="1" applyAlignment="1" applyProtection="1">
      <alignment vertical="center"/>
      <protection locked="0"/>
    </xf>
    <xf numFmtId="0" fontId="9" fillId="0" borderId="45" xfId="1" applyNumberFormat="1" applyFont="1" applyFill="1" applyBorder="1" applyAlignment="1" applyProtection="1">
      <alignment vertical="center"/>
      <protection locked="0"/>
    </xf>
    <xf numFmtId="0" fontId="9" fillId="0" borderId="8" xfId="1" applyNumberFormat="1" applyFont="1" applyFill="1" applyBorder="1" applyAlignment="1" applyProtection="1">
      <alignment vertical="center"/>
      <protection locked="0"/>
    </xf>
    <xf numFmtId="0" fontId="9" fillId="0" borderId="20" xfId="1" applyNumberFormat="1" applyFont="1" applyFill="1" applyBorder="1" applyAlignment="1" applyProtection="1">
      <alignment vertical="center"/>
      <protection locked="0"/>
    </xf>
    <xf numFmtId="3" fontId="16" fillId="0" borderId="27" xfId="1" applyNumberFormat="1" applyFont="1" applyFill="1" applyBorder="1" applyAlignment="1" applyProtection="1">
      <alignment horizontal="left" vertical="center" wrapText="1"/>
      <protection locked="0"/>
    </xf>
    <xf numFmtId="0" fontId="9" fillId="0" borderId="41" xfId="1" applyNumberFormat="1" applyFont="1" applyFill="1" applyBorder="1" applyAlignment="1" applyProtection="1">
      <alignment vertical="center"/>
    </xf>
    <xf numFmtId="0" fontId="9" fillId="0" borderId="46" xfId="1" applyNumberFormat="1" applyFont="1" applyFill="1" applyBorder="1" applyAlignment="1" applyProtection="1">
      <alignment vertical="center"/>
    </xf>
    <xf numFmtId="0" fontId="9" fillId="0" borderId="51" xfId="1" applyNumberFormat="1" applyFont="1" applyFill="1" applyBorder="1" applyAlignment="1" applyProtection="1">
      <alignment vertical="center"/>
    </xf>
    <xf numFmtId="3" fontId="9" fillId="0" borderId="4" xfId="1" applyNumberFormat="1" applyFont="1" applyFill="1" applyBorder="1" applyAlignment="1" applyProtection="1">
      <alignment vertical="center" wrapText="1"/>
      <protection locked="0"/>
    </xf>
    <xf numFmtId="3" fontId="9" fillId="0" borderId="4" xfId="1" applyNumberFormat="1" applyFont="1" applyFill="1" applyBorder="1" applyAlignment="1" applyProtection="1">
      <alignment vertical="top" wrapText="1"/>
      <protection locked="0"/>
    </xf>
    <xf numFmtId="0" fontId="9" fillId="0" borderId="78" xfId="1" applyNumberFormat="1" applyFont="1" applyFill="1" applyBorder="1" applyAlignment="1" applyProtection="1">
      <alignment vertical="center"/>
    </xf>
    <xf numFmtId="0" fontId="9" fillId="0" borderId="40" xfId="1" applyNumberFormat="1" applyFont="1" applyFill="1" applyBorder="1" applyAlignment="1" applyProtection="1">
      <alignment vertical="center"/>
    </xf>
    <xf numFmtId="0" fontId="9" fillId="0" borderId="40" xfId="1" applyNumberFormat="1" applyFont="1" applyFill="1" applyBorder="1" applyAlignment="1" applyProtection="1">
      <alignment vertical="center"/>
      <protection locked="0"/>
    </xf>
    <xf numFmtId="49" fontId="9" fillId="0" borderId="38" xfId="10" applyNumberFormat="1" applyFont="1" applyBorder="1" applyAlignment="1" applyProtection="1">
      <alignment horizontal="left" wrapText="1"/>
      <protection locked="0"/>
    </xf>
    <xf numFmtId="3" fontId="16" fillId="0" borderId="3" xfId="1" applyNumberFormat="1" applyFont="1" applyFill="1" applyBorder="1" applyAlignment="1" applyProtection="1">
      <alignment horizontal="left" vertical="top" wrapText="1"/>
      <protection locked="0"/>
    </xf>
    <xf numFmtId="3" fontId="9" fillId="0" borderId="3" xfId="1" applyNumberFormat="1" applyFont="1" applyFill="1" applyBorder="1" applyAlignment="1" applyProtection="1">
      <alignment horizontal="left" vertical="center" wrapText="1"/>
      <protection locked="0"/>
    </xf>
    <xf numFmtId="0" fontId="9" fillId="0" borderId="28" xfId="1" applyNumberFormat="1" applyFont="1" applyFill="1" applyBorder="1" applyAlignment="1" applyProtection="1">
      <alignment vertical="center" wrapText="1"/>
      <protection locked="0"/>
    </xf>
    <xf numFmtId="0" fontId="9" fillId="0" borderId="36" xfId="1" applyNumberFormat="1" applyFont="1" applyFill="1" applyBorder="1" applyAlignment="1" applyProtection="1">
      <alignment vertical="center"/>
      <protection locked="0"/>
    </xf>
    <xf numFmtId="0" fontId="9" fillId="0" borderId="71" xfId="1" applyNumberFormat="1" applyFont="1" applyFill="1" applyBorder="1" applyAlignment="1" applyProtection="1">
      <alignment vertical="center"/>
      <protection locked="0"/>
    </xf>
    <xf numFmtId="0" fontId="9" fillId="0" borderId="73" xfId="1" applyNumberFormat="1" applyFont="1" applyFill="1" applyBorder="1" applyAlignment="1" applyProtection="1">
      <alignment vertical="center"/>
      <protection locked="0"/>
    </xf>
    <xf numFmtId="0" fontId="9" fillId="0" borderId="32" xfId="1" applyNumberFormat="1" applyFont="1" applyFill="1" applyBorder="1" applyAlignment="1" applyProtection="1">
      <alignment vertical="center"/>
      <protection locked="0"/>
    </xf>
    <xf numFmtId="0" fontId="9" fillId="0" borderId="75" xfId="1" applyNumberFormat="1" applyFont="1" applyFill="1" applyBorder="1" applyAlignment="1" applyProtection="1">
      <alignment vertical="center"/>
    </xf>
    <xf numFmtId="0" fontId="9" fillId="0" borderId="26" xfId="1" applyNumberFormat="1" applyFont="1" applyFill="1" applyBorder="1" applyAlignment="1" applyProtection="1">
      <alignment vertical="center"/>
    </xf>
    <xf numFmtId="0" fontId="9" fillId="0" borderId="26" xfId="1" applyNumberFormat="1" applyFont="1" applyFill="1" applyBorder="1" applyAlignment="1" applyProtection="1">
      <alignment vertical="center"/>
      <protection locked="0"/>
    </xf>
    <xf numFmtId="0" fontId="9" fillId="0" borderId="52" xfId="1" applyNumberFormat="1" applyFont="1" applyFill="1" applyBorder="1" applyAlignment="1" applyProtection="1">
      <alignment vertical="center"/>
    </xf>
    <xf numFmtId="0" fontId="9" fillId="0" borderId="43" xfId="1" applyNumberFormat="1" applyFont="1" applyFill="1" applyBorder="1" applyAlignment="1" applyProtection="1">
      <alignment vertical="center"/>
    </xf>
    <xf numFmtId="0" fontId="9" fillId="0" borderId="38" xfId="1" applyNumberFormat="1" applyFont="1" applyFill="1" applyBorder="1" applyAlignment="1" applyProtection="1">
      <alignment vertical="center"/>
    </xf>
    <xf numFmtId="0" fontId="9" fillId="0" borderId="38" xfId="1" applyNumberFormat="1" applyFont="1" applyFill="1" applyBorder="1" applyAlignment="1" applyProtection="1">
      <alignment vertical="center"/>
      <protection locked="0"/>
    </xf>
    <xf numFmtId="0" fontId="9" fillId="0" borderId="33" xfId="1" applyNumberFormat="1" applyFont="1" applyFill="1" applyBorder="1" applyAlignment="1" applyProtection="1">
      <alignment vertical="center"/>
      <protection locked="0"/>
    </xf>
    <xf numFmtId="0" fontId="9" fillId="0" borderId="43" xfId="1" applyNumberFormat="1" applyFont="1" applyFill="1" applyBorder="1" applyAlignment="1" applyProtection="1">
      <alignment vertical="center"/>
      <protection locked="0"/>
    </xf>
    <xf numFmtId="0" fontId="9" fillId="0" borderId="48" xfId="1" applyNumberFormat="1" applyFont="1" applyFill="1" applyBorder="1" applyAlignment="1" applyProtection="1">
      <alignment vertical="center"/>
      <protection locked="0"/>
    </xf>
    <xf numFmtId="0" fontId="9" fillId="0" borderId="52" xfId="1" applyNumberFormat="1" applyFont="1" applyFill="1" applyBorder="1" applyAlignment="1" applyProtection="1">
      <alignment vertical="center"/>
      <protection locked="0"/>
    </xf>
    <xf numFmtId="0" fontId="9" fillId="0" borderId="35" xfId="1" applyNumberFormat="1" applyFont="1" applyFill="1" applyBorder="1" applyAlignment="1" applyProtection="1">
      <alignment vertical="center"/>
    </xf>
    <xf numFmtId="0" fontId="9" fillId="0" borderId="87" xfId="1" applyNumberFormat="1" applyFont="1" applyFill="1" applyBorder="1" applyAlignment="1" applyProtection="1">
      <alignment vertical="center"/>
    </xf>
    <xf numFmtId="0" fontId="8" fillId="0" borderId="77" xfId="1" applyNumberFormat="1" applyFont="1" applyFill="1" applyBorder="1" applyAlignment="1" applyProtection="1">
      <alignment vertical="center"/>
    </xf>
    <xf numFmtId="0" fontId="8" fillId="0" borderId="78" xfId="1" applyNumberFormat="1" applyFont="1" applyFill="1" applyBorder="1" applyAlignment="1" applyProtection="1">
      <alignment vertical="center"/>
    </xf>
    <xf numFmtId="0" fontId="8" fillId="0" borderId="40" xfId="1" applyNumberFormat="1" applyFont="1" applyFill="1" applyBorder="1" applyAlignment="1" applyProtection="1">
      <alignment vertical="center"/>
    </xf>
    <xf numFmtId="0" fontId="8" fillId="0" borderId="40" xfId="1" applyNumberFormat="1" applyFont="1" applyFill="1" applyBorder="1" applyAlignment="1" applyProtection="1">
      <alignment vertical="center"/>
      <protection locked="0"/>
    </xf>
    <xf numFmtId="0" fontId="8" fillId="4" borderId="32" xfId="1" applyNumberFormat="1" applyFont="1" applyFill="1" applyBorder="1" applyAlignment="1" applyProtection="1">
      <alignment vertical="center"/>
    </xf>
    <xf numFmtId="0" fontId="8" fillId="4" borderId="36" xfId="1" applyNumberFormat="1" applyFont="1" applyFill="1" applyBorder="1" applyAlignment="1" applyProtection="1">
      <alignment vertical="center"/>
    </xf>
    <xf numFmtId="0" fontId="8" fillId="4" borderId="71" xfId="1" applyNumberFormat="1" applyFont="1" applyFill="1" applyBorder="1" applyAlignment="1" applyProtection="1">
      <alignment vertical="center"/>
    </xf>
    <xf numFmtId="0" fontId="8" fillId="4" borderId="73" xfId="1" applyNumberFormat="1" applyFont="1" applyFill="1" applyBorder="1" applyAlignment="1" applyProtection="1">
      <alignment vertical="center"/>
    </xf>
    <xf numFmtId="0" fontId="8" fillId="4" borderId="20" xfId="1" applyNumberFormat="1" applyFont="1" applyFill="1" applyBorder="1" applyAlignment="1" applyProtection="1">
      <alignment vertical="center"/>
    </xf>
    <xf numFmtId="0" fontId="8" fillId="4" borderId="77" xfId="1" applyNumberFormat="1" applyFont="1" applyFill="1" applyBorder="1" applyAlignment="1" applyProtection="1">
      <alignment vertical="center"/>
    </xf>
    <xf numFmtId="0" fontId="8" fillId="4" borderId="78" xfId="1" applyNumberFormat="1" applyFont="1" applyFill="1" applyBorder="1" applyAlignment="1" applyProtection="1">
      <alignment vertical="center"/>
    </xf>
    <xf numFmtId="0" fontId="8" fillId="4" borderId="40" xfId="1" applyNumberFormat="1" applyFont="1" applyFill="1" applyBorder="1" applyAlignment="1" applyProtection="1">
      <alignment vertical="center"/>
    </xf>
    <xf numFmtId="0" fontId="8" fillId="4" borderId="40" xfId="1" applyNumberFormat="1" applyFont="1" applyFill="1" applyBorder="1" applyAlignment="1" applyProtection="1">
      <alignment vertical="center"/>
      <protection locked="0"/>
    </xf>
    <xf numFmtId="0" fontId="9" fillId="0" borderId="10" xfId="1" applyNumberFormat="1" applyFont="1" applyFill="1" applyBorder="1" applyAlignment="1" applyProtection="1">
      <alignment vertical="center"/>
    </xf>
    <xf numFmtId="0" fontId="9" fillId="0" borderId="79" xfId="1" applyNumberFormat="1" applyFont="1" applyFill="1" applyBorder="1" applyAlignment="1" applyProtection="1">
      <alignment vertical="center"/>
    </xf>
    <xf numFmtId="0" fontId="9" fillId="0" borderId="74" xfId="1" applyNumberFormat="1" applyFont="1" applyFill="1" applyBorder="1" applyAlignment="1" applyProtection="1">
      <alignment vertical="center"/>
      <protection locked="0"/>
    </xf>
    <xf numFmtId="0" fontId="9" fillId="0" borderId="22" xfId="1" applyNumberFormat="1" applyFont="1" applyFill="1" applyBorder="1" applyAlignment="1" applyProtection="1">
      <alignment vertical="center"/>
      <protection locked="0"/>
    </xf>
    <xf numFmtId="0" fontId="9" fillId="0" borderId="66" xfId="1" applyNumberFormat="1" applyFont="1" applyFill="1" applyBorder="1" applyAlignment="1" applyProtection="1">
      <alignment vertical="center"/>
    </xf>
    <xf numFmtId="0" fontId="9" fillId="0" borderId="67" xfId="1" applyNumberFormat="1" applyFont="1" applyFill="1" applyBorder="1" applyAlignment="1" applyProtection="1">
      <alignment vertical="center"/>
    </xf>
    <xf numFmtId="0" fontId="9" fillId="0" borderId="68" xfId="1" applyNumberFormat="1" applyFont="1" applyFill="1" applyBorder="1" applyAlignment="1" applyProtection="1">
      <alignment vertical="center"/>
    </xf>
    <xf numFmtId="0" fontId="9" fillId="0" borderId="69" xfId="1" applyNumberFormat="1" applyFont="1" applyFill="1" applyBorder="1" applyAlignment="1" applyProtection="1">
      <alignment vertical="center"/>
    </xf>
    <xf numFmtId="0" fontId="9" fillId="0" borderId="70" xfId="1" applyNumberFormat="1" applyFont="1" applyFill="1" applyBorder="1" applyAlignment="1" applyProtection="1">
      <alignment vertical="center"/>
    </xf>
    <xf numFmtId="0" fontId="9" fillId="0" borderId="70" xfId="1" applyNumberFormat="1" applyFont="1" applyFill="1" applyBorder="1" applyAlignment="1" applyProtection="1">
      <alignment vertical="center"/>
      <protection locked="0"/>
    </xf>
    <xf numFmtId="0" fontId="8" fillId="0" borderId="90" xfId="1" applyNumberFormat="1" applyFont="1" applyFill="1" applyBorder="1" applyAlignment="1" applyProtection="1">
      <alignment vertical="center"/>
    </xf>
    <xf numFmtId="0" fontId="8" fillId="0" borderId="88" xfId="1" applyNumberFormat="1" applyFont="1" applyFill="1" applyBorder="1" applyAlignment="1" applyProtection="1">
      <alignment vertical="center"/>
    </xf>
    <xf numFmtId="0" fontId="8" fillId="0" borderId="91" xfId="1" applyNumberFormat="1" applyFont="1" applyFill="1" applyBorder="1" applyAlignment="1" applyProtection="1">
      <alignment vertical="center"/>
    </xf>
    <xf numFmtId="0" fontId="8" fillId="0" borderId="92" xfId="1" applyNumberFormat="1" applyFont="1" applyFill="1" applyBorder="1" applyAlignment="1" applyProtection="1">
      <alignment vertical="center"/>
    </xf>
    <xf numFmtId="0" fontId="8" fillId="0" borderId="93" xfId="1" applyNumberFormat="1" applyFont="1" applyFill="1" applyBorder="1" applyAlignment="1" applyProtection="1">
      <alignment vertical="center"/>
    </xf>
    <xf numFmtId="0" fontId="8" fillId="0" borderId="93" xfId="1" applyNumberFormat="1" applyFont="1" applyFill="1" applyBorder="1" applyAlignment="1" applyProtection="1">
      <alignment vertical="center"/>
      <protection locked="0"/>
    </xf>
    <xf numFmtId="0" fontId="8" fillId="0" borderId="32" xfId="1" applyNumberFormat="1" applyFont="1" applyFill="1" applyBorder="1" applyAlignment="1" applyProtection="1">
      <alignment vertical="center"/>
    </xf>
    <xf numFmtId="0" fontId="8" fillId="0" borderId="36" xfId="1" applyNumberFormat="1" applyFont="1" applyFill="1" applyBorder="1" applyAlignment="1" applyProtection="1">
      <alignment vertical="center"/>
    </xf>
    <xf numFmtId="0" fontId="8" fillId="0" borderId="71" xfId="1" applyNumberFormat="1" applyFont="1" applyFill="1" applyBorder="1" applyAlignment="1" applyProtection="1">
      <alignment vertical="center"/>
    </xf>
    <xf numFmtId="0" fontId="8" fillId="0" borderId="73" xfId="1" applyNumberFormat="1" applyFont="1" applyFill="1" applyBorder="1" applyAlignment="1" applyProtection="1">
      <alignment vertical="center"/>
    </xf>
    <xf numFmtId="0" fontId="8" fillId="0" borderId="20" xfId="1" applyNumberFormat="1" applyFont="1" applyFill="1" applyBorder="1" applyAlignment="1" applyProtection="1">
      <alignment vertical="center"/>
    </xf>
    <xf numFmtId="0" fontId="8" fillId="0" borderId="20" xfId="1" applyNumberFormat="1" applyFont="1" applyFill="1" applyBorder="1" applyAlignment="1" applyProtection="1">
      <alignment vertical="center"/>
      <protection locked="0"/>
    </xf>
    <xf numFmtId="0" fontId="8" fillId="0" borderId="88" xfId="1" applyNumberFormat="1" applyFont="1" applyFill="1" applyBorder="1" applyAlignment="1" applyProtection="1">
      <alignment vertical="center"/>
      <protection locked="0"/>
    </xf>
    <xf numFmtId="0" fontId="8" fillId="0" borderId="91" xfId="1" applyNumberFormat="1" applyFont="1" applyFill="1" applyBorder="1" applyAlignment="1" applyProtection="1">
      <alignment vertical="center"/>
      <protection locked="0"/>
    </xf>
    <xf numFmtId="0" fontId="8" fillId="0" borderId="92" xfId="1" applyNumberFormat="1" applyFont="1" applyFill="1" applyBorder="1" applyAlignment="1" applyProtection="1">
      <alignment vertical="center"/>
      <protection locked="0"/>
    </xf>
    <xf numFmtId="0" fontId="8" fillId="0" borderId="90" xfId="1" applyNumberFormat="1" applyFont="1" applyFill="1" applyBorder="1" applyAlignment="1" applyProtection="1">
      <alignment vertical="center"/>
      <protection locked="0"/>
    </xf>
    <xf numFmtId="0" fontId="9" fillId="0" borderId="27" xfId="1" applyNumberFormat="1" applyFont="1" applyFill="1" applyBorder="1" applyAlignment="1" applyProtection="1">
      <alignment horizontal="right" vertical="center"/>
      <protection locked="0"/>
    </xf>
    <xf numFmtId="0" fontId="9" fillId="0" borderId="58" xfId="1" applyNumberFormat="1" applyFont="1" applyFill="1" applyBorder="1" applyAlignment="1" applyProtection="1">
      <alignment horizontal="left" vertical="center" wrapText="1"/>
      <protection locked="0"/>
    </xf>
    <xf numFmtId="0" fontId="9" fillId="0" borderId="20" xfId="1" applyNumberFormat="1" applyFont="1" applyFill="1" applyBorder="1" applyAlignment="1" applyProtection="1">
      <alignment horizontal="left" vertical="center" wrapText="1"/>
      <protection locked="0"/>
    </xf>
    <xf numFmtId="0" fontId="9" fillId="0" borderId="29" xfId="1" applyFont="1" applyFill="1" applyBorder="1" applyAlignment="1" applyProtection="1">
      <alignment horizontal="center" vertical="center" wrapText="1"/>
    </xf>
    <xf numFmtId="3" fontId="9" fillId="0" borderId="18" xfId="1" applyNumberFormat="1" applyFont="1" applyFill="1" applyBorder="1" applyAlignment="1" applyProtection="1">
      <alignment vertical="center" wrapText="1"/>
      <protection locked="0"/>
    </xf>
    <xf numFmtId="0" fontId="9" fillId="0" borderId="29" xfId="1" applyFont="1" applyFill="1" applyBorder="1" applyAlignment="1" applyProtection="1">
      <alignment horizontal="center" vertical="center" wrapText="1"/>
    </xf>
    <xf numFmtId="3" fontId="9" fillId="0" borderId="27" xfId="1" applyNumberFormat="1" applyFont="1" applyFill="1" applyBorder="1" applyAlignment="1" applyProtection="1">
      <alignment horizontal="center" wrapText="1"/>
      <protection locked="0"/>
    </xf>
    <xf numFmtId="3" fontId="9" fillId="0" borderId="58" xfId="1" applyNumberFormat="1" applyFont="1" applyFill="1" applyBorder="1" applyAlignment="1" applyProtection="1">
      <alignment horizontal="left" vertical="center" wrapText="1"/>
      <protection locked="0"/>
    </xf>
    <xf numFmtId="3" fontId="8" fillId="4" borderId="37" xfId="1" applyNumberFormat="1" applyFont="1" applyFill="1" applyBorder="1" applyAlignment="1" applyProtection="1">
      <alignment vertical="center" wrapText="1"/>
      <protection locked="0"/>
    </xf>
    <xf numFmtId="3" fontId="9" fillId="0" borderId="40" xfId="1" applyNumberFormat="1" applyFont="1" applyFill="1" applyBorder="1" applyAlignment="1" applyProtection="1">
      <alignment vertical="center" wrapText="1"/>
      <protection locked="0"/>
    </xf>
    <xf numFmtId="3" fontId="9" fillId="0" borderId="37" xfId="1" applyNumberFormat="1" applyFont="1" applyFill="1" applyBorder="1" applyAlignment="1" applyProtection="1">
      <alignment vertical="center" wrapText="1"/>
      <protection locked="0"/>
    </xf>
    <xf numFmtId="3" fontId="9" fillId="0" borderId="26" xfId="1" applyNumberFormat="1" applyFont="1" applyFill="1" applyBorder="1" applyAlignment="1" applyProtection="1">
      <alignment vertical="center" wrapText="1"/>
      <protection locked="0"/>
    </xf>
    <xf numFmtId="3" fontId="9" fillId="0" borderId="18" xfId="1" applyNumberFormat="1" applyFont="1" applyFill="1" applyBorder="1" applyAlignment="1" applyProtection="1">
      <alignment horizontal="right" vertical="center" wrapText="1"/>
      <protection locked="0"/>
    </xf>
    <xf numFmtId="3" fontId="9" fillId="0" borderId="38" xfId="1" applyNumberFormat="1" applyFont="1" applyFill="1" applyBorder="1" applyAlignment="1" applyProtection="1">
      <alignment vertical="center" wrapText="1"/>
      <protection locked="0"/>
    </xf>
    <xf numFmtId="3" fontId="8" fillId="0" borderId="40" xfId="1" applyNumberFormat="1" applyFont="1" applyFill="1" applyBorder="1" applyAlignment="1" applyProtection="1">
      <alignment vertical="center" wrapText="1"/>
      <protection locked="0"/>
    </xf>
    <xf numFmtId="3" fontId="8" fillId="4" borderId="40" xfId="1" applyNumberFormat="1" applyFont="1" applyFill="1" applyBorder="1" applyAlignment="1" applyProtection="1">
      <alignment vertical="center" wrapText="1"/>
      <protection locked="0"/>
    </xf>
    <xf numFmtId="3" fontId="9" fillId="0" borderId="70" xfId="1" applyNumberFormat="1" applyFont="1" applyFill="1" applyBorder="1" applyAlignment="1" applyProtection="1">
      <alignment vertical="center" wrapText="1"/>
      <protection locked="0"/>
    </xf>
    <xf numFmtId="3" fontId="8" fillId="0" borderId="93" xfId="1" applyNumberFormat="1" applyFont="1" applyFill="1" applyBorder="1" applyAlignment="1" applyProtection="1">
      <alignment vertical="center" wrapText="1"/>
      <protection locked="0"/>
    </xf>
    <xf numFmtId="3" fontId="8" fillId="0" borderId="20" xfId="1" applyNumberFormat="1" applyFont="1" applyFill="1" applyBorder="1" applyAlignment="1" applyProtection="1">
      <alignment vertical="center" wrapText="1"/>
      <protection locked="0"/>
    </xf>
    <xf numFmtId="3" fontId="8" fillId="0" borderId="70" xfId="1" applyNumberFormat="1" applyFont="1" applyFill="1" applyBorder="1" applyAlignment="1" applyProtection="1">
      <alignment vertical="center" wrapText="1"/>
      <protection locked="0"/>
    </xf>
    <xf numFmtId="0" fontId="9" fillId="0" borderId="0" xfId="11" applyFont="1" applyAlignment="1">
      <alignment horizontal="right"/>
    </xf>
    <xf numFmtId="0" fontId="9" fillId="0" borderId="0" xfId="8" applyFont="1" applyBorder="1"/>
    <xf numFmtId="0" fontId="9" fillId="0" borderId="0" xfId="8" applyFont="1" applyBorder="1" applyAlignment="1"/>
    <xf numFmtId="0" fontId="9" fillId="0" borderId="0" xfId="8" applyFont="1" applyBorder="1" applyAlignment="1" applyProtection="1">
      <alignment horizontal="center"/>
      <protection locked="0"/>
    </xf>
    <xf numFmtId="0" fontId="9" fillId="0" borderId="0" xfId="8" applyFont="1" applyBorder="1" applyAlignment="1" applyProtection="1">
      <alignment horizontal="center" wrapText="1"/>
      <protection locked="0"/>
    </xf>
    <xf numFmtId="0" fontId="10" fillId="0" borderId="0" xfId="8" applyFont="1" applyAlignment="1"/>
    <xf numFmtId="0" fontId="9" fillId="0" borderId="0" xfId="8" applyFont="1" applyBorder="1" applyAlignment="1" applyProtection="1">
      <protection locked="0"/>
    </xf>
    <xf numFmtId="0" fontId="9" fillId="0" borderId="5" xfId="8" applyFont="1" applyBorder="1"/>
    <xf numFmtId="49" fontId="9" fillId="0" borderId="5" xfId="8" applyNumberFormat="1" applyFont="1" applyBorder="1" applyAlignment="1" applyProtection="1">
      <protection locked="0"/>
    </xf>
    <xf numFmtId="0" fontId="9" fillId="0" borderId="42" xfId="8" applyFont="1" applyBorder="1" applyAlignment="1">
      <alignment horizontal="center" vertical="center" wrapText="1"/>
    </xf>
    <xf numFmtId="0" fontId="8" fillId="0" borderId="44" xfId="8" applyFont="1" applyBorder="1" applyAlignment="1">
      <alignment wrapText="1"/>
    </xf>
    <xf numFmtId="3" fontId="8" fillId="0" borderId="42" xfId="8" applyNumberFormat="1" applyFont="1" applyBorder="1" applyAlignment="1">
      <alignment wrapText="1"/>
    </xf>
    <xf numFmtId="3" fontId="9" fillId="0" borderId="42" xfId="8" applyNumberFormat="1" applyFont="1" applyBorder="1" applyProtection="1">
      <protection locked="0"/>
    </xf>
    <xf numFmtId="3" fontId="9" fillId="0" borderId="42" xfId="8" applyNumberFormat="1" applyFont="1" applyBorder="1" applyAlignment="1" applyProtection="1">
      <alignment wrapText="1"/>
      <protection locked="0"/>
    </xf>
    <xf numFmtId="3" fontId="9" fillId="0" borderId="42" xfId="8" applyNumberFormat="1" applyFont="1" applyBorder="1" applyAlignment="1" applyProtection="1">
      <protection locked="0"/>
    </xf>
    <xf numFmtId="3" fontId="9" fillId="0" borderId="42" xfId="8" applyNumberFormat="1" applyFont="1" applyBorder="1" applyAlignment="1" applyProtection="1">
      <alignment vertical="center" wrapText="1"/>
      <protection locked="0"/>
    </xf>
    <xf numFmtId="0" fontId="8" fillId="0" borderId="42" xfId="8" applyFont="1" applyBorder="1" applyAlignment="1" applyProtection="1">
      <alignment vertical="center" wrapText="1"/>
      <protection locked="0"/>
    </xf>
    <xf numFmtId="3" fontId="9" fillId="0" borderId="42" xfId="8" applyNumberFormat="1" applyFont="1" applyBorder="1" applyAlignment="1" applyProtection="1">
      <alignment horizontal="center" wrapText="1"/>
      <protection locked="0"/>
    </xf>
    <xf numFmtId="3" fontId="9" fillId="0" borderId="42" xfId="8" applyNumberFormat="1" applyFont="1" applyBorder="1" applyAlignment="1" applyProtection="1">
      <alignment horizontal="left" wrapText="1"/>
      <protection locked="0"/>
    </xf>
    <xf numFmtId="49" fontId="8" fillId="0" borderId="42" xfId="8" applyNumberFormat="1" applyFont="1" applyBorder="1" applyAlignment="1" applyProtection="1">
      <alignment horizontal="center" wrapText="1"/>
      <protection locked="0"/>
    </xf>
    <xf numFmtId="0" fontId="8" fillId="0" borderId="42" xfId="8" applyFont="1" applyBorder="1" applyAlignment="1" applyProtection="1">
      <alignment wrapText="1"/>
      <protection locked="0"/>
    </xf>
    <xf numFmtId="49" fontId="8" fillId="0" borderId="42" xfId="8" applyNumberFormat="1" applyFont="1" applyBorder="1" applyAlignment="1" applyProtection="1">
      <alignment horizontal="center"/>
      <protection locked="0"/>
    </xf>
    <xf numFmtId="0" fontId="8" fillId="0" borderId="42" xfId="8" applyFont="1" applyBorder="1" applyProtection="1">
      <protection locked="0"/>
    </xf>
    <xf numFmtId="3" fontId="9" fillId="0" borderId="42" xfId="8" applyNumberFormat="1" applyFont="1" applyFill="1" applyBorder="1" applyAlignment="1" applyProtection="1">
      <alignment wrapText="1"/>
      <protection locked="0"/>
    </xf>
    <xf numFmtId="49" fontId="8" fillId="0" borderId="42" xfId="8" applyNumberFormat="1" applyFont="1" applyBorder="1" applyAlignment="1" applyProtection="1">
      <alignment horizontal="center" vertical="center" wrapText="1"/>
      <protection locked="0"/>
    </xf>
    <xf numFmtId="49" fontId="8" fillId="0" borderId="2" xfId="8" applyNumberFormat="1" applyFont="1" applyBorder="1" applyAlignment="1" applyProtection="1">
      <alignment horizontal="center" wrapText="1"/>
      <protection locked="0"/>
    </xf>
    <xf numFmtId="3" fontId="9" fillId="0" borderId="42" xfId="8" applyNumberFormat="1" applyFont="1" applyFill="1" applyBorder="1" applyAlignment="1">
      <alignment vertical="center" wrapText="1"/>
    </xf>
    <xf numFmtId="0" fontId="9" fillId="0" borderId="0" xfId="8" applyFont="1" applyBorder="1" applyAlignment="1">
      <alignment wrapText="1"/>
    </xf>
    <xf numFmtId="0" fontId="9" fillId="0" borderId="0" xfId="8" applyFont="1" applyFill="1" applyBorder="1" applyAlignment="1">
      <alignment wrapText="1"/>
    </xf>
    <xf numFmtId="49" fontId="9" fillId="0" borderId="0" xfId="8" applyNumberFormat="1" applyFont="1" applyBorder="1"/>
    <xf numFmtId="0" fontId="9" fillId="0" borderId="0" xfId="8" applyFont="1" applyAlignment="1">
      <alignment horizontal="left"/>
    </xf>
    <xf numFmtId="0" fontId="8" fillId="0" borderId="0" xfId="8" applyFont="1" applyAlignment="1">
      <alignment horizontal="left"/>
    </xf>
    <xf numFmtId="0" fontId="9" fillId="0" borderId="0" xfId="8" applyFont="1" applyFill="1" applyBorder="1" applyAlignment="1" applyProtection="1">
      <alignment horizontal="left" vertical="center"/>
      <protection locked="0"/>
    </xf>
    <xf numFmtId="0" fontId="9" fillId="0" borderId="0" xfId="8" applyFont="1" applyFill="1" applyBorder="1" applyAlignment="1" applyProtection="1">
      <alignment horizontal="left" vertical="center" wrapText="1"/>
      <protection locked="0"/>
    </xf>
    <xf numFmtId="0" fontId="9" fillId="0" borderId="0" xfId="8" applyFont="1" applyFill="1" applyBorder="1"/>
    <xf numFmtId="0" fontId="9" fillId="0" borderId="0" xfId="8" applyFont="1" applyFill="1" applyBorder="1" applyAlignment="1" applyProtection="1">
      <alignment horizontal="left" vertical="top"/>
      <protection locked="0"/>
    </xf>
    <xf numFmtId="0" fontId="8" fillId="0" borderId="0" xfId="8" applyFont="1" applyFill="1" applyBorder="1" applyAlignment="1" applyProtection="1">
      <alignment horizontal="left" vertical="center"/>
      <protection locked="0"/>
    </xf>
    <xf numFmtId="0" fontId="9" fillId="0" borderId="0" xfId="12" applyFont="1" applyFill="1" applyBorder="1" applyAlignment="1">
      <alignment vertical="center"/>
    </xf>
    <xf numFmtId="0" fontId="9" fillId="0" borderId="0" xfId="12" applyFont="1" applyFill="1" applyBorder="1"/>
    <xf numFmtId="0" fontId="9" fillId="0" borderId="0" xfId="8" applyFont="1" applyBorder="1" applyAlignment="1" applyProtection="1">
      <alignment wrapText="1"/>
      <protection locked="0"/>
    </xf>
    <xf numFmtId="0" fontId="18" fillId="0" borderId="0" xfId="8" applyFont="1" applyBorder="1" applyAlignment="1" applyProtection="1">
      <protection locked="0"/>
    </xf>
    <xf numFmtId="49" fontId="8" fillId="0" borderId="5" xfId="8" applyNumberFormat="1" applyFont="1" applyBorder="1" applyAlignment="1" applyProtection="1">
      <protection locked="0"/>
    </xf>
    <xf numFmtId="3" fontId="8" fillId="0" borderId="46" xfId="8" applyNumberFormat="1" applyFont="1" applyBorder="1" applyAlignment="1">
      <alignment wrapText="1"/>
    </xf>
    <xf numFmtId="3" fontId="9" fillId="0" borderId="42" xfId="8" applyNumberFormat="1" applyFont="1" applyBorder="1" applyAlignment="1" applyProtection="1">
      <alignment horizontal="center" vertical="center" wrapText="1"/>
      <protection locked="0"/>
    </xf>
    <xf numFmtId="3" fontId="8" fillId="0" borderId="44" xfId="8" applyNumberFormat="1" applyFont="1" applyBorder="1" applyAlignment="1">
      <alignment horizontal="center" vertical="center" wrapText="1"/>
    </xf>
    <xf numFmtId="0" fontId="8" fillId="0" borderId="44" xfId="8" applyFont="1" applyBorder="1" applyAlignment="1">
      <alignment horizontal="center" vertical="center" wrapText="1"/>
    </xf>
    <xf numFmtId="3" fontId="8" fillId="0" borderId="42" xfId="8" applyNumberFormat="1" applyFont="1" applyBorder="1" applyAlignment="1" applyProtection="1">
      <alignment horizontal="center" vertical="center" wrapText="1"/>
      <protection locked="0"/>
    </xf>
    <xf numFmtId="3" fontId="9" fillId="0" borderId="44" xfId="8" applyNumberFormat="1" applyFont="1" applyBorder="1" applyAlignment="1" applyProtection="1">
      <alignment horizontal="center" vertical="center" wrapText="1"/>
      <protection locked="0"/>
    </xf>
    <xf numFmtId="0" fontId="8" fillId="0" borderId="46" xfId="8" applyFont="1" applyBorder="1" applyAlignment="1">
      <alignment horizontal="center" vertical="center" wrapText="1"/>
    </xf>
    <xf numFmtId="49" fontId="8" fillId="0" borderId="42" xfId="8" applyNumberFormat="1" applyFont="1" applyBorder="1" applyAlignment="1" applyProtection="1">
      <alignment horizontal="center" vertical="center"/>
      <protection locked="0"/>
    </xf>
    <xf numFmtId="3" fontId="9" fillId="0" borderId="42" xfId="8" applyNumberFormat="1" applyFont="1" applyBorder="1" applyAlignment="1" applyProtection="1">
      <alignment horizontal="center" vertical="center"/>
      <protection locked="0"/>
    </xf>
    <xf numFmtId="3" fontId="8" fillId="0" borderId="42" xfId="8" applyNumberFormat="1" applyFont="1" applyBorder="1" applyAlignment="1" applyProtection="1">
      <alignment horizontal="center" vertical="center"/>
      <protection locked="0"/>
    </xf>
    <xf numFmtId="3" fontId="9" fillId="0" borderId="44" xfId="8" applyNumberFormat="1" applyFont="1" applyBorder="1" applyAlignment="1" applyProtection="1">
      <alignment horizontal="center" vertical="center"/>
      <protection locked="0"/>
    </xf>
    <xf numFmtId="0" fontId="8" fillId="0" borderId="42" xfId="8" applyFont="1" applyBorder="1" applyAlignment="1">
      <alignment horizontal="center" vertical="center" wrapText="1"/>
    </xf>
    <xf numFmtId="0" fontId="8" fillId="0" borderId="44" xfId="8" applyFont="1" applyBorder="1" applyAlignment="1" applyProtection="1">
      <alignment horizontal="center" vertical="center" wrapText="1"/>
      <protection locked="0"/>
    </xf>
    <xf numFmtId="49" fontId="9" fillId="0" borderId="42" xfId="8" applyNumberFormat="1" applyFont="1" applyBorder="1" applyAlignment="1" applyProtection="1">
      <alignment horizontal="center" vertical="center"/>
      <protection locked="0"/>
    </xf>
    <xf numFmtId="3" fontId="8" fillId="0" borderId="44" xfId="8" applyNumberFormat="1" applyFont="1" applyBorder="1" applyAlignment="1" applyProtection="1">
      <alignment horizontal="center" vertical="center"/>
      <protection locked="0"/>
    </xf>
    <xf numFmtId="3" fontId="8" fillId="0" borderId="47" xfId="8" applyNumberFormat="1" applyFont="1" applyBorder="1" applyAlignment="1" applyProtection="1">
      <alignment horizontal="center" vertical="center"/>
      <protection locked="0"/>
    </xf>
    <xf numFmtId="0" fontId="8" fillId="0" borderId="46" xfId="8" applyFont="1" applyBorder="1" applyAlignment="1" applyProtection="1">
      <alignment horizontal="center" vertical="center" wrapText="1"/>
      <protection locked="0"/>
    </xf>
    <xf numFmtId="0" fontId="8" fillId="0" borderId="43" xfId="8" applyFont="1" applyBorder="1" applyAlignment="1" applyProtection="1">
      <alignment horizontal="center" vertical="center" wrapText="1"/>
      <protection locked="0"/>
    </xf>
    <xf numFmtId="3" fontId="8" fillId="0" borderId="44" xfId="8" applyNumberFormat="1" applyFont="1" applyBorder="1" applyAlignment="1">
      <alignment vertical="center" wrapText="1"/>
    </xf>
    <xf numFmtId="3" fontId="8" fillId="0" borderId="42" xfId="8" applyNumberFormat="1" applyFont="1" applyBorder="1" applyAlignment="1">
      <alignment vertical="center" wrapText="1"/>
    </xf>
    <xf numFmtId="3" fontId="9" fillId="0" borderId="42" xfId="8" applyNumberFormat="1" applyFont="1" applyBorder="1" applyAlignment="1" applyProtection="1">
      <alignment vertical="center"/>
      <protection locked="0"/>
    </xf>
    <xf numFmtId="3" fontId="8" fillId="0" borderId="42" xfId="8" applyNumberFormat="1" applyFont="1" applyBorder="1" applyAlignment="1" applyProtection="1">
      <alignment vertical="center" wrapText="1"/>
      <protection locked="0"/>
    </xf>
    <xf numFmtId="3" fontId="9" fillId="0" borderId="42" xfId="8" applyNumberFormat="1" applyFont="1" applyBorder="1" applyAlignment="1" applyProtection="1">
      <alignment horizontal="right" vertical="center" wrapText="1"/>
      <protection locked="0"/>
    </xf>
    <xf numFmtId="3" fontId="9" fillId="0" borderId="42" xfId="8" applyNumberFormat="1" applyFont="1" applyFill="1" applyBorder="1" applyAlignment="1" applyProtection="1">
      <alignment vertical="center"/>
      <protection locked="0"/>
    </xf>
    <xf numFmtId="3" fontId="8" fillId="0" borderId="42" xfId="8" applyNumberFormat="1" applyFont="1" applyBorder="1" applyAlignment="1" applyProtection="1">
      <alignment vertical="center"/>
      <protection locked="0"/>
    </xf>
    <xf numFmtId="0" fontId="8" fillId="0" borderId="42" xfId="8" applyFont="1" applyBorder="1" applyAlignment="1" applyProtection="1">
      <alignment horizontal="center" vertical="center" wrapText="1"/>
      <protection locked="0"/>
    </xf>
    <xf numFmtId="49" fontId="9" fillId="0" borderId="42" xfId="8" applyNumberFormat="1" applyFont="1" applyBorder="1" applyAlignment="1" applyProtection="1">
      <alignment horizontal="center" wrapText="1"/>
      <protection locked="0"/>
    </xf>
    <xf numFmtId="0" fontId="10" fillId="0" borderId="0" xfId="8" applyFont="1" applyBorder="1" applyAlignment="1">
      <alignment horizontal="center"/>
    </xf>
    <xf numFmtId="0" fontId="9" fillId="0" borderId="29" xfId="1" applyFont="1" applyFill="1" applyBorder="1" applyAlignment="1" applyProtection="1">
      <alignment horizontal="center" vertical="center" wrapText="1"/>
    </xf>
    <xf numFmtId="0" fontId="21" fillId="5" borderId="3" xfId="1" applyFont="1" applyFill="1" applyBorder="1" applyAlignment="1" applyProtection="1">
      <alignment vertical="center" wrapText="1"/>
    </xf>
    <xf numFmtId="0" fontId="21" fillId="5" borderId="3" xfId="1" applyFont="1" applyFill="1" applyBorder="1" applyAlignment="1" applyProtection="1">
      <alignment horizontal="right" vertical="center" wrapText="1"/>
    </xf>
    <xf numFmtId="3" fontId="21" fillId="5" borderId="23" xfId="1" applyNumberFormat="1" applyFont="1" applyFill="1" applyBorder="1" applyAlignment="1" applyProtection="1">
      <alignment horizontal="right" vertical="center"/>
    </xf>
    <xf numFmtId="3" fontId="21" fillId="5" borderId="9" xfId="1" applyNumberFormat="1" applyFont="1" applyFill="1" applyBorder="1" applyAlignment="1" applyProtection="1">
      <alignment horizontal="right" vertical="center"/>
      <protection locked="0"/>
    </xf>
    <xf numFmtId="3" fontId="21" fillId="5" borderId="42" xfId="1" applyNumberFormat="1" applyFont="1" applyFill="1" applyBorder="1" applyAlignment="1" applyProtection="1">
      <alignment horizontal="right" vertical="center"/>
      <protection locked="0"/>
    </xf>
    <xf numFmtId="3" fontId="21" fillId="5" borderId="47" xfId="1" applyNumberFormat="1" applyFont="1" applyFill="1" applyBorder="1" applyAlignment="1" applyProtection="1">
      <alignment horizontal="right" vertical="center"/>
      <protection locked="0"/>
    </xf>
    <xf numFmtId="3" fontId="21" fillId="5" borderId="27" xfId="1" applyNumberFormat="1" applyFont="1" applyFill="1" applyBorder="1" applyAlignment="1" applyProtection="1">
      <alignment horizontal="right" vertical="center"/>
    </xf>
    <xf numFmtId="3" fontId="21" fillId="5" borderId="23" xfId="1" applyNumberFormat="1" applyFont="1" applyFill="1" applyBorder="1" applyAlignment="1" applyProtection="1">
      <alignment horizontal="right" vertical="center"/>
      <protection locked="0"/>
    </xf>
    <xf numFmtId="3" fontId="21" fillId="5" borderId="27" xfId="1" applyNumberFormat="1" applyFont="1" applyFill="1" applyBorder="1" applyAlignment="1" applyProtection="1">
      <alignment horizontal="left" vertical="center" wrapText="1"/>
      <protection locked="0"/>
    </xf>
    <xf numFmtId="0" fontId="9" fillId="5" borderId="11" xfId="1" applyFont="1" applyFill="1" applyBorder="1" applyAlignment="1" applyProtection="1">
      <alignment horizontal="right" vertical="center" wrapText="1"/>
    </xf>
    <xf numFmtId="0" fontId="9" fillId="5" borderId="11" xfId="1" applyFont="1" applyFill="1" applyBorder="1" applyAlignment="1" applyProtection="1">
      <alignment horizontal="left" vertical="center" wrapText="1"/>
    </xf>
    <xf numFmtId="3" fontId="9" fillId="5" borderId="77" xfId="1" applyNumberFormat="1" applyFont="1" applyFill="1" applyBorder="1" applyAlignment="1" applyProtection="1">
      <alignment vertical="center"/>
    </xf>
    <xf numFmtId="3" fontId="9" fillId="5" borderId="10" xfId="1" applyNumberFormat="1" applyFont="1" applyFill="1" applyBorder="1" applyAlignment="1" applyProtection="1">
      <alignment horizontal="center" vertical="center"/>
    </xf>
    <xf numFmtId="3" fontId="9" fillId="5" borderId="78" xfId="1" applyNumberFormat="1" applyFont="1" applyFill="1" applyBorder="1" applyAlignment="1" applyProtection="1">
      <alignment horizontal="center" vertical="center"/>
    </xf>
    <xf numFmtId="3" fontId="9" fillId="5" borderId="79" xfId="1" applyNumberFormat="1" applyFont="1" applyFill="1" applyBorder="1" applyAlignment="1" applyProtection="1">
      <alignment horizontal="center" vertical="center"/>
    </xf>
    <xf numFmtId="3" fontId="9" fillId="5" borderId="40" xfId="1" applyNumberFormat="1" applyFont="1" applyFill="1" applyBorder="1" applyAlignment="1" applyProtection="1">
      <alignment horizontal="center" vertical="center"/>
    </xf>
    <xf numFmtId="3" fontId="9" fillId="5" borderId="79" xfId="1" applyNumberFormat="1" applyFont="1" applyFill="1" applyBorder="1" applyAlignment="1" applyProtection="1">
      <alignment vertical="center"/>
      <protection locked="0"/>
    </xf>
    <xf numFmtId="3" fontId="9" fillId="5" borderId="78" xfId="1" applyNumberFormat="1" applyFont="1" applyFill="1" applyBorder="1" applyAlignment="1" applyProtection="1">
      <alignment vertical="center"/>
      <protection locked="0"/>
    </xf>
    <xf numFmtId="3" fontId="9" fillId="5" borderId="77" xfId="1" applyNumberFormat="1" applyFont="1" applyFill="1" applyBorder="1" applyAlignment="1" applyProtection="1">
      <alignment horizontal="center" vertical="center"/>
    </xf>
    <xf numFmtId="3" fontId="9" fillId="5" borderId="40" xfId="1" applyNumberFormat="1" applyFont="1" applyFill="1" applyBorder="1" applyAlignment="1" applyProtection="1">
      <alignment horizontal="center" vertical="top" wrapText="1"/>
      <protection locked="0"/>
    </xf>
    <xf numFmtId="3" fontId="9" fillId="0" borderId="27" xfId="1" applyNumberFormat="1" applyFont="1" applyFill="1" applyBorder="1" applyAlignment="1" applyProtection="1">
      <alignment horizontal="left" vertical="center" wrapText="1"/>
      <protection locked="0"/>
    </xf>
    <xf numFmtId="0" fontId="9" fillId="5" borderId="0" xfId="1" applyFont="1" applyFill="1" applyBorder="1" applyAlignment="1" applyProtection="1">
      <alignment vertical="center"/>
    </xf>
    <xf numFmtId="0" fontId="9" fillId="5" borderId="3" xfId="1" applyFont="1" applyFill="1" applyBorder="1" applyAlignment="1" applyProtection="1">
      <alignment horizontal="right" vertical="center" wrapText="1"/>
    </xf>
    <xf numFmtId="0" fontId="9" fillId="5" borderId="3" xfId="1" applyFont="1" applyFill="1" applyBorder="1" applyAlignment="1" applyProtection="1">
      <alignment horizontal="left" vertical="center" wrapText="1"/>
    </xf>
    <xf numFmtId="3" fontId="9" fillId="5" borderId="23" xfId="1" applyNumberFormat="1" applyFont="1" applyFill="1" applyBorder="1" applyAlignment="1" applyProtection="1">
      <alignment vertical="center"/>
    </xf>
    <xf numFmtId="3" fontId="9" fillId="5" borderId="9" xfId="1" applyNumberFormat="1" applyFont="1" applyFill="1" applyBorder="1" applyAlignment="1" applyProtection="1">
      <alignment vertical="center"/>
      <protection locked="0"/>
    </xf>
    <xf numFmtId="3" fontId="9" fillId="5" borderId="42" xfId="1" applyNumberFormat="1" applyFont="1" applyFill="1" applyBorder="1" applyAlignment="1" applyProtection="1">
      <alignment vertical="center"/>
      <protection locked="0"/>
    </xf>
    <xf numFmtId="3" fontId="9" fillId="5" borderId="47" xfId="1" applyNumberFormat="1" applyFont="1" applyFill="1" applyBorder="1" applyAlignment="1" applyProtection="1">
      <alignment vertical="center"/>
      <protection locked="0"/>
    </xf>
    <xf numFmtId="3" fontId="9" fillId="5" borderId="27" xfId="1" applyNumberFormat="1" applyFont="1" applyFill="1" applyBorder="1" applyAlignment="1" applyProtection="1">
      <alignment vertical="center"/>
    </xf>
    <xf numFmtId="3" fontId="9" fillId="5" borderId="23" xfId="1" applyNumberFormat="1" applyFont="1" applyFill="1" applyBorder="1" applyAlignment="1" applyProtection="1">
      <alignment vertical="center"/>
      <protection locked="0"/>
    </xf>
    <xf numFmtId="3" fontId="9" fillId="5" borderId="27" xfId="1" applyNumberFormat="1" applyFont="1" applyFill="1" applyBorder="1" applyAlignment="1" applyProtection="1">
      <alignment vertical="center" wrapText="1"/>
      <protection locked="0"/>
    </xf>
    <xf numFmtId="0" fontId="9" fillId="5" borderId="3" xfId="1" applyFont="1" applyFill="1" applyBorder="1" applyAlignment="1" applyProtection="1">
      <alignment horizontal="center" vertical="center" wrapText="1"/>
    </xf>
    <xf numFmtId="0" fontId="9" fillId="0" borderId="39" xfId="1" applyFont="1" applyFill="1" applyBorder="1" applyAlignment="1" applyProtection="1">
      <alignment vertical="center"/>
    </xf>
    <xf numFmtId="49" fontId="9" fillId="0" borderId="39" xfId="1" applyNumberFormat="1" applyFont="1" applyFill="1" applyBorder="1" applyAlignment="1" applyProtection="1">
      <alignment horizontal="center" vertical="center" wrapText="1"/>
    </xf>
    <xf numFmtId="1" fontId="17" fillId="0" borderId="98" xfId="1" applyNumberFormat="1" applyFont="1" applyFill="1" applyBorder="1" applyAlignment="1" applyProtection="1">
      <alignment horizontal="center" vertical="center"/>
    </xf>
    <xf numFmtId="0" fontId="8" fillId="0" borderId="95" xfId="1" applyFont="1" applyFill="1" applyBorder="1" applyAlignment="1" applyProtection="1">
      <alignment vertical="center"/>
      <protection locked="0"/>
    </xf>
    <xf numFmtId="3" fontId="8" fillId="0" borderId="99" xfId="1" applyNumberFormat="1" applyFont="1" applyFill="1" applyBorder="1" applyAlignment="1" applyProtection="1">
      <alignment horizontal="right" vertical="center"/>
    </xf>
    <xf numFmtId="3" fontId="8" fillId="0" borderId="65" xfId="1" applyNumberFormat="1" applyFont="1" applyFill="1" applyBorder="1" applyAlignment="1" applyProtection="1">
      <alignment horizontal="right" vertical="center"/>
    </xf>
    <xf numFmtId="3" fontId="9" fillId="0" borderId="98" xfId="1" applyNumberFormat="1" applyFont="1" applyFill="1" applyBorder="1" applyAlignment="1" applyProtection="1">
      <alignment horizontal="right" vertical="center"/>
    </xf>
    <xf numFmtId="3" fontId="9" fillId="0" borderId="59" xfId="1" applyNumberFormat="1" applyFont="1" applyFill="1" applyBorder="1" applyAlignment="1" applyProtection="1">
      <alignment horizontal="right" vertical="center"/>
    </xf>
    <xf numFmtId="3" fontId="9" fillId="0" borderId="95" xfId="1" applyNumberFormat="1" applyFont="1" applyFill="1" applyBorder="1" applyAlignment="1" applyProtection="1">
      <alignment horizontal="right" vertical="center"/>
      <protection locked="0"/>
    </xf>
    <xf numFmtId="3" fontId="9" fillId="0" borderId="29" xfId="1" applyNumberFormat="1" applyFont="1" applyFill="1" applyBorder="1" applyAlignment="1" applyProtection="1">
      <alignment horizontal="right" vertical="center"/>
    </xf>
    <xf numFmtId="3" fontId="9" fillId="0" borderId="2" xfId="1" applyNumberFormat="1" applyFont="1" applyFill="1" applyBorder="1" applyAlignment="1" applyProtection="1">
      <alignment horizontal="right" vertical="center"/>
      <protection locked="0"/>
    </xf>
    <xf numFmtId="3" fontId="9" fillId="0" borderId="3" xfId="1" applyNumberFormat="1" applyFont="1" applyFill="1" applyBorder="1" applyAlignment="1" applyProtection="1">
      <alignment vertical="center"/>
    </xf>
    <xf numFmtId="3" fontId="9" fillId="0" borderId="97" xfId="1" applyNumberFormat="1" applyFont="1" applyFill="1" applyBorder="1" applyAlignment="1" applyProtection="1">
      <alignment vertical="center"/>
      <protection locked="0"/>
    </xf>
    <xf numFmtId="3" fontId="9" fillId="0" borderId="53" xfId="1" applyNumberFormat="1" applyFont="1" applyFill="1" applyBorder="1" applyAlignment="1" applyProtection="1">
      <alignment vertical="center"/>
    </xf>
    <xf numFmtId="3" fontId="9" fillId="0" borderId="100" xfId="1" applyNumberFormat="1" applyFont="1" applyFill="1" applyBorder="1" applyAlignment="1" applyProtection="1">
      <alignment horizontal="right" vertical="center"/>
      <protection locked="0"/>
    </xf>
    <xf numFmtId="3" fontId="9" fillId="0" borderId="25" xfId="1" applyNumberFormat="1" applyFont="1" applyFill="1" applyBorder="1" applyAlignment="1" applyProtection="1">
      <alignment vertical="center"/>
    </xf>
    <xf numFmtId="3" fontId="9" fillId="0" borderId="100" xfId="1" applyNumberFormat="1" applyFont="1" applyFill="1" applyBorder="1" applyAlignment="1" applyProtection="1">
      <alignment horizontal="center" vertical="center"/>
    </xf>
    <xf numFmtId="3" fontId="9" fillId="0" borderId="25" xfId="1" applyNumberFormat="1" applyFont="1" applyFill="1" applyBorder="1" applyAlignment="1" applyProtection="1">
      <alignment horizontal="center" vertical="center"/>
    </xf>
    <xf numFmtId="3" fontId="9" fillId="0" borderId="95" xfId="1" applyNumberFormat="1" applyFont="1" applyFill="1" applyBorder="1" applyAlignment="1" applyProtection="1">
      <alignment horizontal="center" vertical="center"/>
    </xf>
    <xf numFmtId="3" fontId="9" fillId="0" borderId="29" xfId="1" applyNumberFormat="1" applyFont="1" applyFill="1" applyBorder="1" applyAlignment="1" applyProtection="1">
      <alignment horizontal="center" vertical="center"/>
    </xf>
    <xf numFmtId="3" fontId="9" fillId="0" borderId="2" xfId="1" applyNumberFormat="1" applyFont="1" applyFill="1" applyBorder="1" applyAlignment="1" applyProtection="1">
      <alignment horizontal="center" vertical="center"/>
    </xf>
    <xf numFmtId="3" fontId="9" fillId="0" borderId="3" xfId="1" applyNumberFormat="1" applyFont="1" applyFill="1" applyBorder="1" applyAlignment="1" applyProtection="1">
      <alignment horizontal="center" vertical="center"/>
    </xf>
    <xf numFmtId="3" fontId="9" fillId="0" borderId="101" xfId="1" applyNumberFormat="1" applyFont="1" applyFill="1" applyBorder="1" applyAlignment="1" applyProtection="1">
      <alignment horizontal="center" vertical="center"/>
    </xf>
    <xf numFmtId="3" fontId="9" fillId="0" borderId="7" xfId="1" applyNumberFormat="1" applyFont="1" applyFill="1" applyBorder="1" applyAlignment="1" applyProtection="1">
      <alignment horizontal="center" vertical="center"/>
    </xf>
    <xf numFmtId="3" fontId="9" fillId="0" borderId="102" xfId="1" applyNumberFormat="1" applyFont="1" applyFill="1" applyBorder="1" applyAlignment="1" applyProtection="1">
      <alignment horizontal="center" vertical="center"/>
    </xf>
    <xf numFmtId="3" fontId="9" fillId="0" borderId="11" xfId="1" applyNumberFormat="1" applyFont="1" applyFill="1" applyBorder="1" applyAlignment="1" applyProtection="1">
      <alignment horizontal="center" vertical="center"/>
    </xf>
    <xf numFmtId="3" fontId="9" fillId="0" borderId="40" xfId="1" applyNumberFormat="1" applyFont="1" applyFill="1" applyBorder="1" applyAlignment="1" applyProtection="1">
      <alignment horizontal="right" vertical="center"/>
    </xf>
    <xf numFmtId="3" fontId="9" fillId="0" borderId="13" xfId="1" applyNumberFormat="1" applyFont="1" applyFill="1" applyBorder="1" applyAlignment="1" applyProtection="1">
      <alignment horizontal="right" vertical="center"/>
    </xf>
    <xf numFmtId="3" fontId="9" fillId="0" borderId="4" xfId="1" applyNumberFormat="1" applyFont="1" applyFill="1" applyBorder="1" applyAlignment="1" applyProtection="1">
      <alignment horizontal="right" vertical="center"/>
    </xf>
    <xf numFmtId="3" fontId="9" fillId="0" borderId="102" xfId="1" applyNumberFormat="1" applyFont="1" applyFill="1" applyBorder="1" applyAlignment="1" applyProtection="1">
      <alignment horizontal="right" vertical="center"/>
      <protection locked="0"/>
    </xf>
    <xf numFmtId="3" fontId="9" fillId="0" borderId="11" xfId="1" applyNumberFormat="1" applyFont="1" applyFill="1" applyBorder="1" applyAlignment="1" applyProtection="1">
      <alignment vertical="center"/>
    </xf>
    <xf numFmtId="3" fontId="9" fillId="0" borderId="100" xfId="1" applyNumberFormat="1" applyFont="1" applyFill="1" applyBorder="1" applyAlignment="1" applyProtection="1">
      <alignment horizontal="right" vertical="center"/>
    </xf>
    <xf numFmtId="3" fontId="9" fillId="0" borderId="25" xfId="1" applyNumberFormat="1" applyFont="1" applyFill="1" applyBorder="1" applyAlignment="1" applyProtection="1">
      <alignment horizontal="right" vertical="center"/>
    </xf>
    <xf numFmtId="3" fontId="9" fillId="0" borderId="101" xfId="1" applyNumberFormat="1" applyFont="1" applyFill="1" applyBorder="1" applyAlignment="1" applyProtection="1">
      <alignment horizontal="right" vertical="center"/>
      <protection locked="0"/>
    </xf>
    <xf numFmtId="3" fontId="9" fillId="0" borderId="7" xfId="1" applyNumberFormat="1" applyFont="1" applyFill="1" applyBorder="1" applyAlignment="1" applyProtection="1">
      <alignment vertical="center"/>
    </xf>
    <xf numFmtId="3" fontId="9" fillId="0" borderId="13" xfId="1" applyNumberFormat="1" applyFont="1" applyFill="1" applyBorder="1" applyAlignment="1" applyProtection="1">
      <alignment horizontal="center" vertical="center"/>
    </xf>
    <xf numFmtId="3" fontId="9" fillId="0" borderId="4" xfId="1" applyNumberFormat="1" applyFont="1" applyFill="1" applyBorder="1" applyAlignment="1" applyProtection="1">
      <alignment horizontal="center" vertical="center"/>
    </xf>
    <xf numFmtId="3" fontId="9" fillId="0" borderId="13" xfId="1" applyNumberFormat="1" applyFont="1" applyFill="1" applyBorder="1" applyAlignment="1" applyProtection="1">
      <alignment horizontal="center" vertical="center"/>
      <protection locked="0"/>
    </xf>
    <xf numFmtId="3" fontId="8" fillId="0" borderId="95" xfId="1" applyNumberFormat="1" applyFont="1" applyBorder="1" applyAlignment="1" applyProtection="1">
      <alignment vertical="center"/>
      <protection locked="0"/>
    </xf>
    <xf numFmtId="3" fontId="8" fillId="0" borderId="29" xfId="1" applyNumberFormat="1" applyFont="1" applyBorder="1" applyAlignment="1" applyProtection="1">
      <alignment vertical="center"/>
    </xf>
    <xf numFmtId="3" fontId="8" fillId="0" borderId="99" xfId="1" applyNumberFormat="1" applyFont="1" applyFill="1" applyBorder="1" applyAlignment="1" applyProtection="1">
      <alignment vertical="center"/>
    </xf>
    <xf numFmtId="3" fontId="8" fillId="0" borderId="65" xfId="1" applyNumberFormat="1" applyFont="1" applyFill="1" applyBorder="1" applyAlignment="1" applyProtection="1">
      <alignment vertical="center"/>
    </xf>
    <xf numFmtId="3" fontId="8" fillId="0" borderId="103" xfId="1" applyNumberFormat="1" applyFont="1" applyFill="1" applyBorder="1" applyAlignment="1" applyProtection="1">
      <alignment vertical="center"/>
    </xf>
    <xf numFmtId="3" fontId="8" fillId="0" borderId="80" xfId="1" applyNumberFormat="1" applyFont="1" applyFill="1" applyBorder="1" applyAlignment="1" applyProtection="1">
      <alignment vertical="center"/>
    </xf>
    <xf numFmtId="3" fontId="8" fillId="0" borderId="95" xfId="1" applyNumberFormat="1" applyFont="1" applyFill="1" applyBorder="1" applyAlignment="1" applyProtection="1">
      <alignment vertical="center"/>
    </xf>
    <xf numFmtId="3" fontId="8" fillId="0" borderId="29" xfId="1" applyNumberFormat="1" applyFont="1" applyFill="1" applyBorder="1" applyAlignment="1" applyProtection="1">
      <alignment vertical="center"/>
    </xf>
    <xf numFmtId="3" fontId="8" fillId="4" borderId="104" xfId="1" applyNumberFormat="1" applyFont="1" applyFill="1" applyBorder="1" applyAlignment="1" applyProtection="1">
      <alignment vertical="center"/>
    </xf>
    <xf numFmtId="3" fontId="8" fillId="4" borderId="14" xfId="1" applyNumberFormat="1" applyFont="1" applyFill="1" applyBorder="1" applyAlignment="1" applyProtection="1">
      <alignment vertical="center"/>
    </xf>
    <xf numFmtId="3" fontId="9" fillId="0" borderId="100" xfId="1" applyNumberFormat="1" applyFont="1" applyFill="1" applyBorder="1" applyAlignment="1" applyProtection="1">
      <alignment vertical="center"/>
    </xf>
    <xf numFmtId="3" fontId="9" fillId="0" borderId="13" xfId="1" applyNumberFormat="1" applyFont="1" applyFill="1" applyBorder="1" applyAlignment="1" applyProtection="1">
      <alignment vertical="center"/>
    </xf>
    <xf numFmtId="3" fontId="9" fillId="0" borderId="4" xfId="1" applyNumberFormat="1" applyFont="1" applyFill="1" applyBorder="1" applyAlignment="1" applyProtection="1">
      <alignment vertical="center"/>
    </xf>
    <xf numFmtId="3" fontId="9" fillId="0" borderId="95" xfId="1" applyNumberFormat="1" applyFont="1" applyFill="1" applyBorder="1" applyAlignment="1" applyProtection="1">
      <alignment vertical="center"/>
      <protection locked="0"/>
    </xf>
    <xf numFmtId="3" fontId="9" fillId="0" borderId="29" xfId="1" applyNumberFormat="1" applyFont="1" applyFill="1" applyBorder="1" applyAlignment="1" applyProtection="1">
      <alignment vertical="center"/>
    </xf>
    <xf numFmtId="3" fontId="9" fillId="0" borderId="2" xfId="1" applyNumberFormat="1" applyFont="1" applyFill="1" applyBorder="1" applyAlignment="1" applyProtection="1">
      <alignment vertical="center"/>
      <protection locked="0"/>
    </xf>
    <xf numFmtId="3" fontId="9" fillId="0" borderId="2" xfId="1" applyNumberFormat="1" applyFont="1" applyFill="1" applyBorder="1" applyAlignment="1" applyProtection="1">
      <alignment vertical="center"/>
    </xf>
    <xf numFmtId="3" fontId="9" fillId="0" borderId="13" xfId="1" applyNumberFormat="1" applyFont="1" applyFill="1" applyBorder="1" applyAlignment="1" applyProtection="1">
      <alignment vertical="center"/>
      <protection locked="0"/>
    </xf>
    <xf numFmtId="3" fontId="9" fillId="0" borderId="95" xfId="1" applyNumberFormat="1" applyFont="1" applyFill="1" applyBorder="1" applyAlignment="1" applyProtection="1">
      <alignment vertical="center"/>
    </xf>
    <xf numFmtId="3" fontId="9" fillId="0" borderId="100" xfId="1" applyNumberFormat="1" applyFont="1" applyFill="1" applyBorder="1" applyAlignment="1" applyProtection="1">
      <alignment vertical="center"/>
      <protection locked="0"/>
    </xf>
    <xf numFmtId="3" fontId="9" fillId="0" borderId="34" xfId="1" applyNumberFormat="1" applyFont="1" applyFill="1" applyBorder="1" applyAlignment="1" applyProtection="1">
      <alignment vertical="center"/>
      <protection locked="0"/>
    </xf>
    <xf numFmtId="3" fontId="9" fillId="0" borderId="15" xfId="1" applyNumberFormat="1" applyFont="1" applyFill="1" applyBorder="1" applyAlignment="1" applyProtection="1">
      <alignment vertical="center"/>
    </xf>
    <xf numFmtId="3" fontId="9" fillId="0" borderId="104" xfId="1" applyNumberFormat="1" applyFont="1" applyFill="1" applyBorder="1" applyAlignment="1" applyProtection="1">
      <alignment vertical="center"/>
    </xf>
    <xf numFmtId="3" fontId="9" fillId="0" borderId="14" xfId="1" applyNumberFormat="1" applyFont="1" applyFill="1" applyBorder="1" applyAlignment="1" applyProtection="1">
      <alignment vertical="center"/>
    </xf>
    <xf numFmtId="3" fontId="8" fillId="4" borderId="100" xfId="1" applyNumberFormat="1" applyFont="1" applyFill="1" applyBorder="1" applyAlignment="1" applyProtection="1">
      <alignment vertical="center"/>
    </xf>
    <xf numFmtId="3" fontId="8" fillId="4" borderId="25" xfId="1" applyNumberFormat="1" applyFont="1" applyFill="1" applyBorder="1" applyAlignment="1" applyProtection="1">
      <alignment vertical="center"/>
    </xf>
    <xf numFmtId="3" fontId="9" fillId="0" borderId="102" xfId="1" applyNumberFormat="1" applyFont="1" applyFill="1" applyBorder="1" applyAlignment="1" applyProtection="1">
      <alignment vertical="center"/>
    </xf>
    <xf numFmtId="3" fontId="9" fillId="0" borderId="101" xfId="1" applyNumberFormat="1" applyFont="1" applyFill="1" applyBorder="1" applyAlignment="1" applyProtection="1">
      <alignment vertical="center"/>
      <protection locked="0"/>
    </xf>
    <xf numFmtId="3" fontId="9" fillId="0" borderId="99" xfId="1" applyNumberFormat="1" applyFont="1" applyFill="1" applyBorder="1" applyAlignment="1" applyProtection="1">
      <alignment vertical="center"/>
    </xf>
    <xf numFmtId="3" fontId="9" fillId="0" borderId="65" xfId="1" applyNumberFormat="1" applyFont="1" applyFill="1" applyBorder="1" applyAlignment="1" applyProtection="1">
      <alignment vertical="center"/>
    </xf>
    <xf numFmtId="3" fontId="8" fillId="0" borderId="105" xfId="1" applyNumberFormat="1" applyFont="1" applyFill="1" applyBorder="1" applyAlignment="1" applyProtection="1">
      <alignment vertical="center"/>
    </xf>
    <xf numFmtId="3" fontId="8" fillId="0" borderId="94" xfId="1" applyNumberFormat="1" applyFont="1" applyFill="1" applyBorder="1" applyAlignment="1" applyProtection="1">
      <alignment vertical="center"/>
    </xf>
    <xf numFmtId="3" fontId="8" fillId="0" borderId="100" xfId="1" applyNumberFormat="1" applyFont="1" applyFill="1" applyBorder="1" applyAlignment="1" applyProtection="1">
      <alignment vertical="center"/>
    </xf>
    <xf numFmtId="3" fontId="8" fillId="0" borderId="25" xfId="1" applyNumberFormat="1" applyFont="1" applyFill="1" applyBorder="1" applyAlignment="1" applyProtection="1">
      <alignment vertical="center"/>
    </xf>
    <xf numFmtId="3" fontId="8" fillId="0" borderId="105" xfId="1" applyNumberFormat="1" applyFont="1" applyFill="1" applyBorder="1" applyAlignment="1" applyProtection="1">
      <alignment vertical="center"/>
      <protection locked="0"/>
    </xf>
    <xf numFmtId="3" fontId="9" fillId="0" borderId="42" xfId="8" applyNumberFormat="1" applyFont="1" applyFill="1" applyBorder="1" applyAlignment="1">
      <alignment horizontal="center" vertical="center" wrapText="1"/>
    </xf>
    <xf numFmtId="3" fontId="9" fillId="0" borderId="42" xfId="8" applyNumberFormat="1" applyFont="1" applyFill="1" applyBorder="1" applyAlignment="1" applyProtection="1">
      <alignment horizontal="center" vertical="center" wrapText="1"/>
      <protection locked="0"/>
    </xf>
    <xf numFmtId="0" fontId="9" fillId="0" borderId="42" xfId="8" applyFont="1" applyFill="1" applyBorder="1" applyAlignment="1">
      <alignment horizontal="center" vertical="center" wrapText="1"/>
    </xf>
    <xf numFmtId="0" fontId="9" fillId="0" borderId="29" xfId="1" applyFont="1" applyFill="1" applyBorder="1" applyAlignment="1" applyProtection="1">
      <alignment horizontal="center" vertical="center" wrapText="1"/>
    </xf>
    <xf numFmtId="0" fontId="9" fillId="0" borderId="0" xfId="8" applyFont="1" applyAlignment="1"/>
    <xf numFmtId="0" fontId="22" fillId="0" borderId="0" xfId="8" applyFont="1" applyAlignment="1"/>
    <xf numFmtId="0" fontId="9" fillId="0" borderId="0" xfId="8" quotePrefix="1" applyFont="1" applyAlignment="1"/>
    <xf numFmtId="0" fontId="10" fillId="0" borderId="0" xfId="8" applyFont="1" applyAlignment="1">
      <alignment horizontal="center"/>
    </xf>
    <xf numFmtId="0" fontId="9" fillId="0" borderId="2" xfId="8" applyFont="1" applyFill="1" applyBorder="1" applyAlignment="1">
      <alignment horizontal="center" vertical="center" wrapText="1"/>
    </xf>
    <xf numFmtId="3" fontId="8" fillId="0" borderId="42" xfId="8" applyNumberFormat="1" applyFont="1" applyFill="1" applyBorder="1" applyAlignment="1">
      <alignment horizontal="center" vertical="center" wrapText="1"/>
    </xf>
    <xf numFmtId="3" fontId="9" fillId="0" borderId="42" xfId="8" applyNumberFormat="1" applyFont="1" applyFill="1" applyBorder="1" applyAlignment="1">
      <alignment wrapText="1"/>
    </xf>
    <xf numFmtId="3" fontId="9" fillId="0" borderId="42" xfId="8" applyNumberFormat="1" applyFont="1" applyFill="1" applyBorder="1" applyAlignment="1">
      <alignment horizontal="left" vertical="center" wrapText="1"/>
    </xf>
    <xf numFmtId="0" fontId="9" fillId="0" borderId="6" xfId="8" applyFont="1" applyBorder="1" applyAlignment="1" applyProtection="1">
      <alignment horizontal="left" vertical="center" wrapText="1"/>
      <protection locked="0"/>
    </xf>
    <xf numFmtId="0" fontId="9" fillId="0" borderId="47" xfId="8" applyFont="1" applyBorder="1" applyAlignment="1" applyProtection="1">
      <alignment horizontal="left" vertical="center" wrapText="1"/>
      <protection locked="0"/>
    </xf>
    <xf numFmtId="3" fontId="9" fillId="0" borderId="44" xfId="8" applyNumberFormat="1" applyFont="1" applyFill="1" applyBorder="1" applyAlignment="1">
      <alignment vertical="center" wrapText="1"/>
    </xf>
    <xf numFmtId="3" fontId="9" fillId="0" borderId="42" xfId="8" applyNumberFormat="1" applyFont="1" applyFill="1" applyBorder="1" applyAlignment="1">
      <alignment horizontal="right" vertical="center" wrapText="1"/>
    </xf>
    <xf numFmtId="0" fontId="9" fillId="0" borderId="42" xfId="8" applyFont="1" applyBorder="1" applyAlignment="1" applyProtection="1">
      <alignment horizontal="left" vertical="center" wrapText="1"/>
      <protection locked="0"/>
    </xf>
    <xf numFmtId="0" fontId="9" fillId="0" borderId="0" xfId="8" applyFont="1" applyFill="1" applyBorder="1" applyAlignment="1" applyProtection="1">
      <alignment horizontal="center" vertical="center" wrapText="1"/>
      <protection locked="0"/>
    </xf>
    <xf numFmtId="3" fontId="8" fillId="0" borderId="0" xfId="8" applyNumberFormat="1" applyFont="1" applyFill="1" applyBorder="1" applyAlignment="1" applyProtection="1">
      <alignment horizontal="center" vertical="center" wrapText="1"/>
      <protection locked="0"/>
    </xf>
    <xf numFmtId="3" fontId="9" fillId="0" borderId="0" xfId="8" applyNumberFormat="1" applyFont="1" applyFill="1" applyBorder="1" applyAlignment="1" applyProtection="1">
      <alignment vertical="center" wrapText="1"/>
      <protection locked="0"/>
    </xf>
    <xf numFmtId="3" fontId="9" fillId="0" borderId="0" xfId="8" applyNumberFormat="1" applyFont="1" applyFill="1" applyBorder="1" applyAlignment="1" applyProtection="1">
      <alignment horizontal="center" vertical="center" wrapText="1"/>
      <protection locked="0"/>
    </xf>
    <xf numFmtId="0" fontId="9" fillId="0" borderId="0" xfId="13" applyFont="1"/>
    <xf numFmtId="49" fontId="9" fillId="0" borderId="15" xfId="14" applyNumberFormat="1" applyFont="1" applyBorder="1" applyAlignment="1" applyProtection="1">
      <alignment horizontal="left" vertical="center" wrapText="1"/>
      <protection locked="0"/>
    </xf>
    <xf numFmtId="0" fontId="21" fillId="0" borderId="14" xfId="14" applyFont="1" applyFill="1" applyBorder="1" applyAlignment="1">
      <alignment wrapText="1"/>
    </xf>
    <xf numFmtId="3" fontId="8" fillId="0" borderId="37" xfId="1" applyNumberFormat="1" applyFont="1" applyFill="1" applyBorder="1" applyAlignment="1" applyProtection="1">
      <alignment vertical="center"/>
      <protection locked="0"/>
    </xf>
    <xf numFmtId="0" fontId="9" fillId="3" borderId="0" xfId="1" applyFont="1" applyFill="1" applyBorder="1" applyAlignment="1" applyProtection="1">
      <alignment horizontal="left" vertical="center"/>
    </xf>
    <xf numFmtId="1" fontId="17" fillId="0" borderId="64" xfId="1" applyNumberFormat="1" applyFont="1" applyFill="1" applyBorder="1" applyAlignment="1" applyProtection="1">
      <alignment horizontal="left" vertical="center"/>
    </xf>
    <xf numFmtId="0" fontId="8" fillId="0" borderId="18" xfId="1" applyFont="1" applyFill="1" applyBorder="1" applyAlignment="1" applyProtection="1">
      <alignment horizontal="left" vertical="center"/>
      <protection locked="0"/>
    </xf>
    <xf numFmtId="3" fontId="8" fillId="0" borderId="70" xfId="1" applyNumberFormat="1" applyFont="1" applyFill="1" applyBorder="1" applyAlignment="1" applyProtection="1">
      <alignment horizontal="left" vertical="center"/>
      <protection locked="0"/>
    </xf>
    <xf numFmtId="3" fontId="9" fillId="0" borderId="64" xfId="1" applyNumberFormat="1" applyFont="1" applyFill="1" applyBorder="1" applyAlignment="1" applyProtection="1">
      <alignment horizontal="left" vertical="center"/>
      <protection locked="0"/>
    </xf>
    <xf numFmtId="3" fontId="9" fillId="0" borderId="18" xfId="1" applyNumberFormat="1" applyFont="1" applyFill="1" applyBorder="1" applyAlignment="1" applyProtection="1">
      <alignment horizontal="left" vertical="center"/>
      <protection locked="0"/>
    </xf>
    <xf numFmtId="3" fontId="9" fillId="0" borderId="27" xfId="1" applyNumberFormat="1" applyFont="1" applyFill="1" applyBorder="1" applyAlignment="1" applyProtection="1">
      <alignment horizontal="left" vertical="center"/>
      <protection locked="0"/>
    </xf>
    <xf numFmtId="3" fontId="9" fillId="5" borderId="55" xfId="1" applyNumberFormat="1" applyFont="1" applyFill="1" applyBorder="1" applyAlignment="1" applyProtection="1">
      <alignment vertical="center"/>
      <protection locked="0"/>
    </xf>
    <xf numFmtId="3" fontId="9" fillId="5" borderId="57" xfId="1" applyNumberFormat="1" applyFont="1" applyFill="1" applyBorder="1" applyAlignment="1" applyProtection="1">
      <alignment vertical="center"/>
      <protection locked="0"/>
    </xf>
    <xf numFmtId="3" fontId="9" fillId="5" borderId="58" xfId="1" applyNumberFormat="1" applyFont="1" applyFill="1" applyBorder="1" applyAlignment="1" applyProtection="1">
      <alignment vertical="center"/>
    </xf>
    <xf numFmtId="3" fontId="9" fillId="5" borderId="57" xfId="1" applyNumberFormat="1" applyFont="1" applyFill="1" applyBorder="1" applyAlignment="1" applyProtection="1">
      <alignment horizontal="center" vertical="center"/>
    </xf>
    <xf numFmtId="3" fontId="9" fillId="5" borderId="56" xfId="1" applyNumberFormat="1" applyFont="1" applyFill="1" applyBorder="1" applyAlignment="1" applyProtection="1">
      <alignment horizontal="center" vertical="center"/>
    </xf>
    <xf numFmtId="3" fontId="9" fillId="5" borderId="54" xfId="1" applyNumberFormat="1" applyFont="1" applyFill="1" applyBorder="1" applyAlignment="1" applyProtection="1">
      <alignment horizontal="center" vertical="center"/>
    </xf>
    <xf numFmtId="3" fontId="9" fillId="5" borderId="58" xfId="1" applyNumberFormat="1" applyFont="1" applyFill="1" applyBorder="1" applyAlignment="1" applyProtection="1">
      <alignment horizontal="center" vertical="center"/>
    </xf>
    <xf numFmtId="3" fontId="9" fillId="5" borderId="58" xfId="1" applyNumberFormat="1" applyFont="1" applyFill="1" applyBorder="1" applyAlignment="1" applyProtection="1">
      <alignment horizontal="left" vertical="center"/>
      <protection locked="0"/>
    </xf>
    <xf numFmtId="3" fontId="9" fillId="0" borderId="20" xfId="1" applyNumberFormat="1" applyFont="1" applyFill="1" applyBorder="1" applyAlignment="1" applyProtection="1">
      <alignment horizontal="left" vertical="center" wrapText="1"/>
      <protection locked="0"/>
    </xf>
    <xf numFmtId="3" fontId="9" fillId="0" borderId="20" xfId="1" applyNumberFormat="1" applyFont="1" applyFill="1" applyBorder="1" applyAlignment="1" applyProtection="1">
      <alignment horizontal="left" vertical="center"/>
      <protection locked="0"/>
    </xf>
    <xf numFmtId="3" fontId="9" fillId="0" borderId="26" xfId="1" applyNumberFormat="1" applyFont="1" applyFill="1" applyBorder="1" applyAlignment="1" applyProtection="1">
      <alignment horizontal="left" vertical="center"/>
      <protection locked="0"/>
    </xf>
    <xf numFmtId="3" fontId="9" fillId="0" borderId="40" xfId="1" applyNumberFormat="1" applyFont="1" applyFill="1" applyBorder="1" applyAlignment="1" applyProtection="1">
      <alignment horizontal="left" vertical="center"/>
      <protection locked="0"/>
    </xf>
    <xf numFmtId="3" fontId="9" fillId="0" borderId="28" xfId="1" applyNumberFormat="1" applyFont="1" applyFill="1" applyBorder="1" applyAlignment="1" applyProtection="1">
      <alignment horizontal="left" vertical="center"/>
      <protection locked="0"/>
    </xf>
    <xf numFmtId="3" fontId="8" fillId="0" borderId="18" xfId="1" applyNumberFormat="1" applyFont="1" applyBorder="1" applyAlignment="1" applyProtection="1">
      <alignment horizontal="left" vertical="center"/>
      <protection locked="0"/>
    </xf>
    <xf numFmtId="3" fontId="8" fillId="0" borderId="85" xfId="1" applyNumberFormat="1" applyFont="1" applyFill="1" applyBorder="1" applyAlignment="1" applyProtection="1">
      <alignment horizontal="left" vertical="center"/>
      <protection locked="0"/>
    </xf>
    <xf numFmtId="3" fontId="8" fillId="0" borderId="18" xfId="1" applyNumberFormat="1" applyFont="1" applyFill="1" applyBorder="1" applyAlignment="1" applyProtection="1">
      <alignment horizontal="left" vertical="center"/>
      <protection locked="0"/>
    </xf>
    <xf numFmtId="3" fontId="8" fillId="4" borderId="37" xfId="1" applyNumberFormat="1" applyFont="1" applyFill="1" applyBorder="1" applyAlignment="1" applyProtection="1">
      <alignment horizontal="left" vertical="center"/>
      <protection locked="0"/>
    </xf>
    <xf numFmtId="3" fontId="9" fillId="0" borderId="37" xfId="1" applyNumberFormat="1" applyFont="1" applyFill="1" applyBorder="1" applyAlignment="1" applyProtection="1">
      <alignment horizontal="left" vertical="center"/>
      <protection locked="0"/>
    </xf>
    <xf numFmtId="3" fontId="9" fillId="0" borderId="38" xfId="1" applyNumberFormat="1" applyFont="1" applyFill="1" applyBorder="1" applyAlignment="1" applyProtection="1">
      <alignment horizontal="left" vertical="center"/>
      <protection locked="0"/>
    </xf>
    <xf numFmtId="3" fontId="8" fillId="0" borderId="40" xfId="1" applyNumberFormat="1" applyFont="1" applyFill="1" applyBorder="1" applyAlignment="1" applyProtection="1">
      <alignment horizontal="left" vertical="center"/>
      <protection locked="0"/>
    </xf>
    <xf numFmtId="3" fontId="8" fillId="4" borderId="40" xfId="1" applyNumberFormat="1" applyFont="1" applyFill="1" applyBorder="1" applyAlignment="1" applyProtection="1">
      <alignment horizontal="left" vertical="center"/>
      <protection locked="0"/>
    </xf>
    <xf numFmtId="3" fontId="9" fillId="0" borderId="26" xfId="1" applyNumberFormat="1" applyFont="1" applyFill="1" applyBorder="1" applyAlignment="1" applyProtection="1">
      <alignment horizontal="left" vertical="center" wrapText="1"/>
      <protection locked="0"/>
    </xf>
    <xf numFmtId="3" fontId="9" fillId="5" borderId="18" xfId="1" applyNumberFormat="1" applyFont="1" applyFill="1" applyBorder="1" applyAlignment="1" applyProtection="1">
      <alignment horizontal="left" vertical="center" wrapText="1"/>
      <protection locked="0"/>
    </xf>
    <xf numFmtId="3" fontId="9" fillId="0" borderId="70" xfId="1" applyNumberFormat="1" applyFont="1" applyFill="1" applyBorder="1" applyAlignment="1" applyProtection="1">
      <alignment horizontal="left" vertical="center"/>
      <protection locked="0"/>
    </xf>
    <xf numFmtId="3" fontId="8" fillId="0" borderId="93" xfId="1" applyNumberFormat="1" applyFont="1" applyFill="1" applyBorder="1" applyAlignment="1" applyProtection="1">
      <alignment horizontal="left" vertical="center"/>
      <protection locked="0"/>
    </xf>
    <xf numFmtId="3" fontId="8" fillId="0" borderId="20" xfId="1" applyNumberFormat="1" applyFont="1" applyFill="1" applyBorder="1" applyAlignment="1" applyProtection="1">
      <alignment horizontal="left" vertical="center"/>
      <protection locked="0"/>
    </xf>
    <xf numFmtId="0" fontId="9" fillId="0" borderId="0" xfId="1" applyFont="1" applyFill="1" applyBorder="1" applyAlignment="1" applyProtection="1">
      <alignment horizontal="left" vertical="center"/>
    </xf>
    <xf numFmtId="0" fontId="9" fillId="0" borderId="29" xfId="1" applyFont="1" applyFill="1" applyBorder="1" applyAlignment="1" applyProtection="1">
      <alignment horizontal="center" vertical="center" wrapText="1"/>
    </xf>
    <xf numFmtId="0" fontId="9" fillId="0" borderId="29" xfId="1" applyFont="1" applyFill="1" applyBorder="1" applyAlignment="1" applyProtection="1">
      <alignment horizontal="center" vertical="center" wrapText="1"/>
    </xf>
    <xf numFmtId="0" fontId="9" fillId="3" borderId="6" xfId="1" applyNumberFormat="1" applyFont="1" applyFill="1" applyBorder="1" applyAlignment="1" applyProtection="1">
      <alignment vertical="center"/>
      <protection locked="0"/>
    </xf>
    <xf numFmtId="0" fontId="9" fillId="3" borderId="0" xfId="1" applyFont="1" applyFill="1" applyBorder="1" applyAlignment="1" applyProtection="1">
      <alignment vertical="center" wrapText="1"/>
    </xf>
    <xf numFmtId="1" fontId="17" fillId="0" borderId="64" xfId="1" applyNumberFormat="1" applyFont="1" applyFill="1" applyBorder="1" applyAlignment="1" applyProtection="1">
      <alignment horizontal="center" vertical="center" wrapText="1"/>
    </xf>
    <xf numFmtId="0" fontId="8" fillId="0" borderId="18" xfId="1" applyFont="1" applyFill="1" applyBorder="1" applyAlignment="1" applyProtection="1">
      <alignment vertical="center" wrapText="1"/>
      <protection locked="0"/>
    </xf>
    <xf numFmtId="3" fontId="8" fillId="0" borderId="70" xfId="1" applyNumberFormat="1" applyFont="1" applyFill="1" applyBorder="1" applyAlignment="1" applyProtection="1">
      <alignment horizontal="right" vertical="center" wrapText="1"/>
      <protection locked="0"/>
    </xf>
    <xf numFmtId="3" fontId="9" fillId="0" borderId="64" xfId="1" applyNumberFormat="1" applyFont="1" applyFill="1" applyBorder="1" applyAlignment="1" applyProtection="1">
      <alignment horizontal="right" vertical="center" wrapText="1"/>
      <protection locked="0"/>
    </xf>
    <xf numFmtId="3" fontId="9" fillId="0" borderId="58" xfId="1" applyNumberFormat="1" applyFont="1" applyFill="1" applyBorder="1" applyAlignment="1" applyProtection="1">
      <alignment horizontal="center" vertical="center" wrapText="1"/>
      <protection locked="0"/>
    </xf>
    <xf numFmtId="3" fontId="9" fillId="0" borderId="20" xfId="1" applyNumberFormat="1" applyFont="1" applyFill="1" applyBorder="1" applyAlignment="1" applyProtection="1">
      <alignment horizontal="center" vertical="center" wrapText="1"/>
      <protection locked="0"/>
    </xf>
    <xf numFmtId="3" fontId="9" fillId="0" borderId="18" xfId="1" applyNumberFormat="1" applyFont="1" applyFill="1" applyBorder="1" applyAlignment="1" applyProtection="1">
      <alignment horizontal="center" vertical="center" wrapText="1"/>
      <protection locked="0"/>
    </xf>
    <xf numFmtId="3" fontId="9" fillId="0" borderId="27" xfId="1" applyNumberFormat="1" applyFont="1" applyFill="1" applyBorder="1" applyAlignment="1" applyProtection="1">
      <alignment horizontal="center" vertical="center" wrapText="1"/>
      <protection locked="0"/>
    </xf>
    <xf numFmtId="3" fontId="9" fillId="0" borderId="26" xfId="1" applyNumberFormat="1" applyFont="1" applyFill="1" applyBorder="1" applyAlignment="1" applyProtection="1">
      <alignment horizontal="center" vertical="center" wrapText="1"/>
      <protection locked="0"/>
    </xf>
    <xf numFmtId="3" fontId="9" fillId="0" borderId="40" xfId="1" applyNumberFormat="1" applyFont="1" applyFill="1" applyBorder="1" applyAlignment="1" applyProtection="1">
      <alignment horizontal="center" vertical="center" wrapText="1"/>
      <protection locked="0"/>
    </xf>
    <xf numFmtId="3" fontId="9" fillId="0" borderId="28" xfId="1" applyNumberFormat="1" applyFont="1" applyFill="1" applyBorder="1" applyAlignment="1" applyProtection="1">
      <alignment horizontal="center" vertical="center" wrapText="1"/>
      <protection locked="0"/>
    </xf>
    <xf numFmtId="3" fontId="9" fillId="0" borderId="20" xfId="1" applyNumberFormat="1" applyFont="1" applyFill="1" applyBorder="1" applyAlignment="1" applyProtection="1">
      <alignment horizontal="right" vertical="center" wrapText="1"/>
      <protection locked="0"/>
    </xf>
    <xf numFmtId="3" fontId="9" fillId="0" borderId="28" xfId="1" applyNumberFormat="1" applyFont="1" applyFill="1" applyBorder="1" applyAlignment="1" applyProtection="1">
      <alignment horizontal="right" vertical="center" wrapText="1"/>
      <protection locked="0"/>
    </xf>
    <xf numFmtId="3" fontId="8" fillId="0" borderId="18" xfId="1" applyNumberFormat="1" applyFont="1" applyBorder="1" applyAlignment="1" applyProtection="1">
      <alignment vertical="center" wrapText="1"/>
      <protection locked="0"/>
    </xf>
    <xf numFmtId="3" fontId="8" fillId="0" borderId="85" xfId="1" applyNumberFormat="1" applyFont="1" applyFill="1" applyBorder="1" applyAlignment="1" applyProtection="1">
      <alignment vertical="center" wrapText="1"/>
      <protection locked="0"/>
    </xf>
    <xf numFmtId="3" fontId="8" fillId="0" borderId="18" xfId="1" applyNumberFormat="1" applyFont="1" applyFill="1" applyBorder="1" applyAlignment="1" applyProtection="1">
      <alignment vertical="center" wrapText="1"/>
      <protection locked="0"/>
    </xf>
    <xf numFmtId="0" fontId="9" fillId="0" borderId="0" xfId="8" applyFont="1" applyFill="1" applyBorder="1" applyAlignment="1" applyProtection="1">
      <alignment horizontal="left" vertical="center" wrapText="1"/>
      <protection locked="0"/>
    </xf>
    <xf numFmtId="3" fontId="8" fillId="0" borderId="42" xfId="1" applyNumberFormat="1" applyFont="1" applyBorder="1" applyAlignment="1">
      <alignment vertical="center" wrapText="1"/>
    </xf>
    <xf numFmtId="3" fontId="9" fillId="0" borderId="42" xfId="1" applyNumberFormat="1" applyFont="1" applyBorder="1" applyAlignment="1">
      <alignment vertical="center" wrapText="1"/>
    </xf>
    <xf numFmtId="49" fontId="9" fillId="0" borderId="42" xfId="1" applyNumberFormat="1" applyFont="1" applyBorder="1" applyAlignment="1" applyProtection="1">
      <alignment horizontal="center" vertical="center" wrapText="1"/>
      <protection locked="0"/>
    </xf>
    <xf numFmtId="3" fontId="8" fillId="0" borderId="42" xfId="1" applyNumberFormat="1" applyFont="1" applyBorder="1" applyAlignment="1" applyProtection="1">
      <alignment horizontal="right" vertical="center" wrapText="1"/>
      <protection locked="0"/>
    </xf>
    <xf numFmtId="3" fontId="9" fillId="0" borderId="42" xfId="1" applyNumberFormat="1" applyFont="1" applyBorder="1" applyAlignment="1" applyProtection="1">
      <alignment vertical="center" wrapText="1"/>
      <protection locked="0"/>
    </xf>
    <xf numFmtId="3" fontId="8" fillId="0" borderId="42" xfId="1" applyNumberFormat="1" applyFont="1" applyFill="1" applyBorder="1" applyAlignment="1" applyProtection="1">
      <alignment vertical="center" wrapText="1"/>
      <protection locked="0"/>
    </xf>
    <xf numFmtId="3" fontId="9" fillId="0" borderId="42" xfId="1" applyNumberFormat="1" applyFont="1" applyBorder="1" applyAlignment="1" applyProtection="1">
      <alignment horizontal="center" vertical="center" wrapText="1"/>
      <protection locked="0"/>
    </xf>
    <xf numFmtId="3" fontId="9" fillId="0" borderId="44" xfId="1" applyNumberFormat="1" applyFont="1" applyBorder="1" applyAlignment="1" applyProtection="1">
      <alignment horizontal="center" vertical="center" wrapText="1"/>
      <protection locked="0"/>
    </xf>
    <xf numFmtId="0" fontId="9" fillId="0" borderId="0" xfId="1" applyFont="1" applyAlignment="1">
      <alignment horizontal="left" indent="1"/>
    </xf>
    <xf numFmtId="3" fontId="21" fillId="5" borderId="2" xfId="1" applyNumberFormat="1" applyFont="1" applyFill="1" applyBorder="1" applyAlignment="1" applyProtection="1">
      <alignment horizontal="right" vertical="center"/>
      <protection locked="0"/>
    </xf>
    <xf numFmtId="3" fontId="9" fillId="5" borderId="102" xfId="1" applyNumberFormat="1" applyFont="1" applyFill="1" applyBorder="1" applyAlignment="1" applyProtection="1">
      <alignment horizontal="center" vertical="center"/>
    </xf>
    <xf numFmtId="3" fontId="9" fillId="5" borderId="2" xfId="1" applyNumberFormat="1" applyFont="1" applyFill="1" applyBorder="1" applyAlignment="1" applyProtection="1">
      <alignment vertical="center"/>
      <protection locked="0"/>
    </xf>
    <xf numFmtId="0" fontId="8" fillId="0" borderId="95" xfId="1" applyNumberFormat="1" applyFont="1" applyFill="1" applyBorder="1" applyAlignment="1" applyProtection="1">
      <alignment vertical="center"/>
      <protection locked="0"/>
    </xf>
    <xf numFmtId="3" fontId="9" fillId="5" borderId="97" xfId="1" applyNumberFormat="1" applyFont="1" applyFill="1" applyBorder="1" applyAlignment="1" applyProtection="1">
      <alignment vertical="center"/>
      <protection locked="0"/>
    </xf>
    <xf numFmtId="3" fontId="21" fillId="5" borderId="3" xfId="1" applyNumberFormat="1" applyFont="1" applyFill="1" applyBorder="1" applyAlignment="1" applyProtection="1">
      <alignment vertical="center"/>
    </xf>
    <xf numFmtId="3" fontId="9" fillId="5" borderId="11" xfId="1" applyNumberFormat="1" applyFont="1" applyFill="1" applyBorder="1" applyAlignment="1" applyProtection="1">
      <alignment horizontal="center" vertical="center"/>
    </xf>
    <xf numFmtId="3" fontId="9" fillId="5" borderId="40" xfId="1" applyNumberFormat="1" applyFont="1" applyFill="1" applyBorder="1" applyAlignment="1" applyProtection="1">
      <alignment horizontal="right" vertical="center"/>
    </xf>
    <xf numFmtId="3" fontId="9" fillId="5" borderId="3" xfId="1" applyNumberFormat="1" applyFont="1" applyFill="1" applyBorder="1" applyAlignment="1" applyProtection="1">
      <alignment vertical="center"/>
    </xf>
    <xf numFmtId="0" fontId="9" fillId="0" borderId="40" xfId="1" applyNumberFormat="1" applyFont="1" applyFill="1" applyBorder="1" applyAlignment="1" applyProtection="1">
      <alignment horizontal="right" vertical="center"/>
    </xf>
    <xf numFmtId="0" fontId="8" fillId="0" borderId="29" xfId="1" applyNumberFormat="1" applyFont="1" applyFill="1" applyBorder="1" applyAlignment="1" applyProtection="1">
      <alignment vertical="center"/>
    </xf>
    <xf numFmtId="3" fontId="9" fillId="5" borderId="53" xfId="1" applyNumberFormat="1" applyFont="1" applyFill="1" applyBorder="1" applyAlignment="1" applyProtection="1">
      <alignment vertical="center"/>
    </xf>
    <xf numFmtId="0" fontId="19" fillId="0" borderId="106" xfId="1" applyFont="1" applyFill="1" applyBorder="1" applyAlignment="1">
      <alignment wrapText="1"/>
    </xf>
    <xf numFmtId="0" fontId="16" fillId="0" borderId="106" xfId="1" applyFont="1" applyFill="1" applyBorder="1" applyAlignment="1">
      <alignment horizontal="right" vertical="justify" wrapText="1"/>
    </xf>
    <xf numFmtId="3" fontId="16" fillId="0" borderId="106" xfId="1" applyNumberFormat="1" applyFont="1" applyBorder="1" applyAlignment="1">
      <alignment wrapText="1"/>
    </xf>
    <xf numFmtId="0" fontId="11" fillId="0" borderId="106" xfId="1" applyFont="1" applyBorder="1" applyAlignment="1">
      <alignment wrapText="1"/>
    </xf>
    <xf numFmtId="0" fontId="11" fillId="0" borderId="106" xfId="1" applyFont="1" applyFill="1" applyBorder="1" applyAlignment="1">
      <alignment wrapText="1"/>
    </xf>
    <xf numFmtId="0" fontId="10" fillId="0" borderId="107" xfId="1" applyFont="1" applyFill="1" applyBorder="1" applyAlignment="1">
      <alignment horizontal="center" vertical="center" wrapText="1"/>
    </xf>
    <xf numFmtId="0" fontId="10" fillId="0" borderId="108" xfId="1" applyFont="1" applyFill="1" applyBorder="1" applyAlignment="1">
      <alignment horizontal="center" vertical="center" wrapText="1"/>
    </xf>
    <xf numFmtId="3" fontId="10" fillId="0" borderId="108" xfId="1" applyNumberFormat="1" applyFont="1" applyFill="1" applyBorder="1" applyAlignment="1">
      <alignment horizontal="center" vertical="center" wrapText="1"/>
    </xf>
    <xf numFmtId="0" fontId="10" fillId="0" borderId="109" xfId="1" applyFont="1" applyFill="1" applyBorder="1" applyAlignment="1">
      <alignment horizontal="center" vertical="center" wrapText="1"/>
    </xf>
    <xf numFmtId="0" fontId="10" fillId="0" borderId="110" xfId="1" applyFont="1" applyFill="1" applyBorder="1" applyAlignment="1">
      <alignment horizontal="center" vertical="center" wrapText="1"/>
    </xf>
    <xf numFmtId="0" fontId="10" fillId="0" borderId="111" xfId="1" applyFont="1" applyFill="1" applyBorder="1" applyAlignment="1">
      <alignment horizontal="center" vertical="center" wrapText="1"/>
    </xf>
    <xf numFmtId="0" fontId="10" fillId="0" borderId="112" xfId="1" applyFont="1" applyFill="1" applyBorder="1" applyAlignment="1">
      <alignment horizontal="center" vertical="center" wrapText="1"/>
    </xf>
    <xf numFmtId="0" fontId="10" fillId="0" borderId="113" xfId="1" applyFont="1" applyFill="1" applyBorder="1" applyAlignment="1">
      <alignment vertical="center" wrapText="1"/>
    </xf>
    <xf numFmtId="0" fontId="10" fillId="0" borderId="25" xfId="1" applyFont="1" applyFill="1" applyBorder="1" applyAlignment="1">
      <alignment vertical="center" wrapText="1"/>
    </xf>
    <xf numFmtId="0" fontId="10" fillId="0" borderId="25" xfId="1" applyFont="1" applyFill="1" applyBorder="1" applyAlignment="1">
      <alignment horizontal="center" vertical="center" wrapText="1"/>
    </xf>
    <xf numFmtId="3" fontId="24" fillId="0" borderId="25" xfId="1" applyNumberFormat="1" applyFont="1" applyFill="1" applyBorder="1" applyAlignment="1">
      <alignment wrapText="1"/>
    </xf>
    <xf numFmtId="3" fontId="24" fillId="0" borderId="114" xfId="1" applyNumberFormat="1" applyFont="1" applyFill="1" applyBorder="1" applyAlignment="1">
      <alignment wrapText="1"/>
    </xf>
    <xf numFmtId="0" fontId="10" fillId="0" borderId="115" xfId="1" applyFont="1" applyFill="1" applyBorder="1" applyAlignment="1">
      <alignment vertical="center" wrapText="1"/>
    </xf>
    <xf numFmtId="0" fontId="10" fillId="0" borderId="14" xfId="1" applyFont="1" applyFill="1" applyBorder="1" applyAlignment="1">
      <alignment vertical="center" wrapText="1"/>
    </xf>
    <xf numFmtId="0" fontId="10" fillId="6" borderId="14" xfId="1" applyFont="1" applyFill="1" applyBorder="1" applyAlignment="1">
      <alignment horizontal="left" vertical="center" wrapText="1"/>
    </xf>
    <xf numFmtId="10" fontId="10" fillId="6" borderId="14" xfId="1" applyNumberFormat="1" applyFont="1" applyFill="1" applyBorder="1" applyAlignment="1">
      <alignment wrapText="1"/>
    </xf>
    <xf numFmtId="10" fontId="10" fillId="6" borderId="30" xfId="1" applyNumberFormat="1" applyFont="1" applyFill="1" applyBorder="1" applyAlignment="1">
      <alignment wrapText="1"/>
    </xf>
    <xf numFmtId="10" fontId="10" fillId="7" borderId="114" xfId="1" applyNumberFormat="1" applyFont="1" applyFill="1" applyBorder="1" applyAlignment="1">
      <alignment wrapText="1"/>
    </xf>
    <xf numFmtId="3" fontId="24" fillId="0" borderId="14" xfId="1" applyNumberFormat="1" applyFont="1" applyFill="1" applyBorder="1" applyAlignment="1">
      <alignment wrapText="1"/>
    </xf>
    <xf numFmtId="3" fontId="24" fillId="0" borderId="30" xfId="1" applyNumberFormat="1" applyFont="1" applyFill="1" applyBorder="1" applyAlignment="1">
      <alignment wrapText="1"/>
    </xf>
    <xf numFmtId="3" fontId="25" fillId="0" borderId="14" xfId="1" applyNumberFormat="1" applyFont="1" applyBorder="1" applyAlignment="1">
      <alignment wrapText="1"/>
    </xf>
    <xf numFmtId="3" fontId="25" fillId="0" borderId="30" xfId="1" applyNumberFormat="1" applyFont="1" applyBorder="1" applyAlignment="1">
      <alignment wrapText="1"/>
    </xf>
    <xf numFmtId="3" fontId="25" fillId="0" borderId="114" xfId="1" applyNumberFormat="1" applyFont="1" applyFill="1" applyBorder="1" applyAlignment="1">
      <alignment wrapText="1"/>
    </xf>
    <xf numFmtId="10" fontId="18" fillId="0" borderId="14" xfId="1" applyNumberFormat="1" applyFont="1" applyFill="1" applyBorder="1" applyAlignment="1">
      <alignment wrapText="1"/>
    </xf>
    <xf numFmtId="10" fontId="18" fillId="0" borderId="30" xfId="1" applyNumberFormat="1" applyFont="1" applyFill="1" applyBorder="1" applyAlignment="1">
      <alignment wrapText="1"/>
    </xf>
    <xf numFmtId="10" fontId="18" fillId="0" borderId="114" xfId="1" applyNumberFormat="1" applyFont="1" applyFill="1" applyBorder="1" applyAlignment="1">
      <alignment wrapText="1"/>
    </xf>
    <xf numFmtId="0" fontId="10" fillId="0" borderId="116" xfId="1" applyFont="1" applyFill="1" applyBorder="1" applyAlignment="1">
      <alignment vertical="center" wrapText="1"/>
    </xf>
    <xf numFmtId="0" fontId="10" fillId="0" borderId="24" xfId="1" applyFont="1" applyFill="1" applyBorder="1" applyAlignment="1">
      <alignment vertical="center" wrapText="1"/>
    </xf>
    <xf numFmtId="0" fontId="10" fillId="0" borderId="24" xfId="1" applyFont="1" applyFill="1" applyBorder="1" applyAlignment="1">
      <alignment horizontal="center" vertical="center" wrapText="1"/>
    </xf>
    <xf numFmtId="3" fontId="24" fillId="0" borderId="24" xfId="1" applyNumberFormat="1" applyFont="1" applyFill="1" applyBorder="1" applyAlignment="1">
      <alignment wrapText="1"/>
    </xf>
    <xf numFmtId="3" fontId="10" fillId="8" borderId="117" xfId="1" applyNumberFormat="1" applyFont="1" applyFill="1" applyBorder="1" applyAlignment="1">
      <alignment horizontal="center" wrapText="1"/>
    </xf>
    <xf numFmtId="0" fontId="10" fillId="9" borderId="118" xfId="1" applyFont="1" applyFill="1" applyBorder="1" applyAlignment="1">
      <alignment horizontal="center" vertical="center" wrapText="1"/>
    </xf>
    <xf numFmtId="0" fontId="10" fillId="9" borderId="118" xfId="1" applyFont="1" applyFill="1" applyBorder="1" applyAlignment="1">
      <alignment horizontal="center" wrapText="1"/>
    </xf>
    <xf numFmtId="3" fontId="10" fillId="9" borderId="118" xfId="1" applyNumberFormat="1" applyFont="1" applyFill="1" applyBorder="1" applyAlignment="1">
      <alignment horizontal="center" vertical="center" wrapText="1"/>
    </xf>
    <xf numFmtId="3" fontId="10" fillId="9" borderId="119" xfId="1" applyNumberFormat="1" applyFont="1" applyFill="1" applyBorder="1" applyAlignment="1">
      <alignment horizontal="center" vertical="center" wrapText="1"/>
    </xf>
    <xf numFmtId="3" fontId="10" fillId="0" borderId="120" xfId="1" applyNumberFormat="1" applyFont="1" applyFill="1" applyBorder="1" applyAlignment="1">
      <alignment horizontal="center" wrapText="1"/>
    </xf>
    <xf numFmtId="0" fontId="10" fillId="0" borderId="121" xfId="1" applyFont="1" applyFill="1" applyBorder="1" applyAlignment="1">
      <alignment horizontal="center" wrapText="1"/>
    </xf>
    <xf numFmtId="0" fontId="10" fillId="0" borderId="121" xfId="1" applyFont="1" applyFill="1" applyBorder="1" applyAlignment="1">
      <alignment horizontal="center" vertical="center" wrapText="1"/>
    </xf>
    <xf numFmtId="3" fontId="25" fillId="0" borderId="121" xfId="1" applyNumberFormat="1" applyFont="1" applyFill="1" applyBorder="1" applyAlignment="1">
      <alignment horizontal="right" wrapText="1"/>
    </xf>
    <xf numFmtId="3" fontId="25" fillId="0" borderId="122" xfId="1" applyNumberFormat="1" applyFont="1" applyFill="1" applyBorder="1" applyAlignment="1">
      <alignment horizontal="right" wrapText="1"/>
    </xf>
    <xf numFmtId="3" fontId="25" fillId="0" borderId="123" xfId="1" applyNumberFormat="1" applyFont="1" applyFill="1" applyBorder="1" applyAlignment="1">
      <alignment horizontal="right" wrapText="1"/>
    </xf>
    <xf numFmtId="3" fontId="10" fillId="0" borderId="124" xfId="1" applyNumberFormat="1" applyFont="1" applyFill="1" applyBorder="1" applyAlignment="1">
      <alignment horizontal="center" wrapText="1"/>
    </xf>
    <xf numFmtId="0" fontId="10" fillId="0" borderId="125" xfId="1" applyFont="1" applyFill="1" applyBorder="1" applyAlignment="1">
      <alignment horizontal="center" vertical="center" wrapText="1"/>
    </xf>
    <xf numFmtId="0" fontId="25" fillId="0" borderId="29" xfId="1" applyFont="1" applyFill="1" applyBorder="1" applyAlignment="1">
      <alignment horizontal="center" vertical="center" wrapText="1"/>
    </xf>
    <xf numFmtId="3" fontId="25" fillId="0" borderId="125" xfId="1" applyNumberFormat="1" applyFont="1" applyFill="1" applyBorder="1" applyAlignment="1">
      <alignment horizontal="right" wrapText="1"/>
    </xf>
    <xf numFmtId="3" fontId="25" fillId="0" borderId="39" xfId="1" applyNumberFormat="1" applyFont="1" applyFill="1" applyBorder="1" applyAlignment="1">
      <alignment horizontal="right" wrapText="1"/>
    </xf>
    <xf numFmtId="3" fontId="25" fillId="0" borderId="126" xfId="1" applyNumberFormat="1" applyFont="1" applyFill="1" applyBorder="1" applyAlignment="1">
      <alignment horizontal="right" wrapText="1"/>
    </xf>
    <xf numFmtId="3" fontId="25" fillId="0" borderId="127" xfId="1" applyNumberFormat="1" applyFont="1" applyFill="1" applyBorder="1" applyAlignment="1">
      <alignment horizontal="right" wrapText="1"/>
    </xf>
    <xf numFmtId="3" fontId="10" fillId="0" borderId="128" xfId="1" applyNumberFormat="1" applyFont="1" applyFill="1" applyBorder="1" applyAlignment="1">
      <alignment horizontal="center" wrapText="1"/>
    </xf>
    <xf numFmtId="0" fontId="25" fillId="0" borderId="125" xfId="1" applyFont="1" applyFill="1" applyBorder="1" applyAlignment="1">
      <alignment horizontal="center" vertical="center" wrapText="1"/>
    </xf>
    <xf numFmtId="3" fontId="25" fillId="0" borderId="29" xfId="1" applyNumberFormat="1" applyFont="1" applyFill="1" applyBorder="1" applyAlignment="1">
      <alignment horizontal="right" wrapText="1"/>
    </xf>
    <xf numFmtId="3" fontId="25" fillId="0" borderId="129" xfId="1" applyNumberFormat="1" applyFont="1" applyFill="1" applyBorder="1" applyAlignment="1">
      <alignment horizontal="right" wrapText="1"/>
    </xf>
    <xf numFmtId="3" fontId="25" fillId="0" borderId="122" xfId="1" applyNumberFormat="1" applyFont="1" applyFill="1" applyBorder="1" applyAlignment="1">
      <alignment wrapText="1"/>
    </xf>
    <xf numFmtId="3" fontId="25" fillId="0" borderId="121" xfId="1" applyNumberFormat="1" applyFont="1" applyFill="1" applyBorder="1" applyAlignment="1">
      <alignment wrapText="1"/>
    </xf>
    <xf numFmtId="3" fontId="25" fillId="0" borderId="123" xfId="1" applyNumberFormat="1" applyFont="1" applyFill="1" applyBorder="1" applyAlignment="1">
      <alignment wrapText="1"/>
    </xf>
    <xf numFmtId="0" fontId="10" fillId="0" borderId="125" xfId="1" applyFont="1" applyFill="1" applyBorder="1" applyAlignment="1">
      <alignment horizontal="center" wrapText="1"/>
    </xf>
    <xf numFmtId="3" fontId="25" fillId="0" borderId="126" xfId="1" applyNumberFormat="1" applyFont="1" applyFill="1" applyBorder="1" applyAlignment="1">
      <alignment wrapText="1"/>
    </xf>
    <xf numFmtId="3" fontId="25" fillId="0" borderId="125" xfId="1" applyNumberFormat="1" applyFont="1" applyFill="1" applyBorder="1" applyAlignment="1">
      <alignment wrapText="1"/>
    </xf>
    <xf numFmtId="3" fontId="25" fillId="0" borderId="127" xfId="1" applyNumberFormat="1" applyFont="1" applyFill="1" applyBorder="1" applyAlignment="1">
      <alignment wrapText="1"/>
    </xf>
    <xf numFmtId="3" fontId="26" fillId="0" borderId="121" xfId="1" applyNumberFormat="1" applyFont="1" applyFill="1" applyBorder="1" applyAlignment="1">
      <alignment wrapText="1"/>
    </xf>
    <xf numFmtId="3" fontId="26" fillId="0" borderId="125" xfId="1" applyNumberFormat="1" applyFont="1" applyFill="1" applyBorder="1" applyAlignment="1">
      <alignment wrapText="1"/>
    </xf>
    <xf numFmtId="0" fontId="10" fillId="0" borderId="29" xfId="1" applyFont="1" applyFill="1" applyBorder="1" applyAlignment="1">
      <alignment horizontal="center" wrapText="1"/>
    </xf>
    <xf numFmtId="3" fontId="25" fillId="0" borderId="29" xfId="1" applyNumberFormat="1" applyFont="1" applyFill="1" applyBorder="1" applyAlignment="1">
      <alignment wrapText="1"/>
    </xf>
    <xf numFmtId="3" fontId="25" fillId="0" borderId="39" xfId="1" applyNumberFormat="1" applyFont="1" applyFill="1" applyBorder="1" applyAlignment="1">
      <alignment wrapText="1"/>
    </xf>
    <xf numFmtId="3" fontId="25" fillId="0" borderId="129" xfId="1" applyNumberFormat="1" applyFont="1" applyFill="1" applyBorder="1" applyAlignment="1">
      <alignment wrapText="1"/>
    </xf>
    <xf numFmtId="3" fontId="26" fillId="0" borderId="122" xfId="1" applyNumberFormat="1" applyFont="1" applyFill="1" applyBorder="1" applyAlignment="1">
      <alignment wrapText="1"/>
    </xf>
    <xf numFmtId="0" fontId="11" fillId="0" borderId="0" xfId="1" applyFill="1" applyBorder="1" applyAlignment="1">
      <alignment wrapText="1"/>
    </xf>
    <xf numFmtId="3" fontId="26" fillId="0" borderId="126" xfId="1" applyNumberFormat="1" applyFont="1" applyFill="1" applyBorder="1" applyAlignment="1">
      <alignment wrapText="1"/>
    </xf>
    <xf numFmtId="0" fontId="25" fillId="0" borderId="121" xfId="1" applyFont="1" applyFill="1" applyBorder="1" applyAlignment="1">
      <alignment wrapText="1"/>
    </xf>
    <xf numFmtId="0" fontId="10" fillId="0" borderId="29" xfId="1" applyFont="1" applyFill="1" applyBorder="1" applyAlignment="1">
      <alignment horizontal="center" vertical="center" wrapText="1"/>
    </xf>
    <xf numFmtId="0" fontId="25" fillId="0" borderId="122" xfId="1" applyFont="1" applyFill="1" applyBorder="1" applyAlignment="1">
      <alignment wrapText="1"/>
    </xf>
    <xf numFmtId="3" fontId="10" fillId="0" borderId="130" xfId="1" applyNumberFormat="1" applyFont="1" applyFill="1" applyBorder="1" applyAlignment="1">
      <alignment horizontal="center" wrapText="1"/>
    </xf>
    <xf numFmtId="0" fontId="10" fillId="0" borderId="131" xfId="1" applyFont="1" applyFill="1" applyBorder="1" applyAlignment="1">
      <alignment horizontal="center" vertical="center" wrapText="1"/>
    </xf>
    <xf numFmtId="0" fontId="25" fillId="0" borderId="131" xfId="1" applyFont="1" applyFill="1" applyBorder="1" applyAlignment="1">
      <alignment horizontal="center" vertical="center" wrapText="1"/>
    </xf>
    <xf numFmtId="3" fontId="25" fillId="0" borderId="131" xfId="1" applyNumberFormat="1" applyFont="1" applyFill="1" applyBorder="1" applyAlignment="1">
      <alignment horizontal="right" wrapText="1"/>
    </xf>
    <xf numFmtId="3" fontId="25" fillId="0" borderId="132" xfId="1" applyNumberFormat="1" applyFont="1" applyFill="1" applyBorder="1" applyAlignment="1">
      <alignment horizontal="right" wrapText="1"/>
    </xf>
    <xf numFmtId="3" fontId="25" fillId="0" borderId="133" xfId="1" applyNumberFormat="1" applyFont="1" applyFill="1" applyBorder="1" applyAlignment="1">
      <alignment horizontal="right" wrapText="1"/>
    </xf>
    <xf numFmtId="3" fontId="10" fillId="0" borderId="134" xfId="1" applyNumberFormat="1" applyFont="1" applyFill="1" applyBorder="1" applyAlignment="1">
      <alignment horizontal="center" wrapText="1"/>
    </xf>
    <xf numFmtId="0" fontId="10" fillId="0" borderId="135" xfId="1" applyFont="1" applyFill="1" applyBorder="1" applyAlignment="1">
      <alignment horizontal="center" wrapText="1"/>
    </xf>
    <xf numFmtId="0" fontId="10" fillId="0" borderId="135" xfId="1" applyFont="1" applyFill="1" applyBorder="1" applyAlignment="1">
      <alignment horizontal="center" vertical="center" wrapText="1"/>
    </xf>
    <xf numFmtId="3" fontId="25" fillId="0" borderId="136" xfId="1" applyNumberFormat="1" applyFont="1" applyFill="1" applyBorder="1" applyAlignment="1">
      <alignment wrapText="1"/>
    </xf>
    <xf numFmtId="3" fontId="25" fillId="0" borderId="135" xfId="1" applyNumberFormat="1" applyFont="1" applyFill="1" applyBorder="1" applyAlignment="1">
      <alignment wrapText="1"/>
    </xf>
    <xf numFmtId="3" fontId="25" fillId="0" borderId="137" xfId="1" applyNumberFormat="1" applyFont="1" applyFill="1" applyBorder="1" applyAlignment="1">
      <alignment wrapText="1"/>
    </xf>
    <xf numFmtId="0" fontId="10" fillId="0" borderId="131" xfId="1" applyFont="1" applyFill="1" applyBorder="1" applyAlignment="1">
      <alignment horizontal="center" wrapText="1"/>
    </xf>
    <xf numFmtId="3" fontId="25" fillId="0" borderId="132" xfId="1" applyNumberFormat="1" applyFont="1" applyFill="1" applyBorder="1" applyAlignment="1">
      <alignment wrapText="1"/>
    </xf>
    <xf numFmtId="3" fontId="25" fillId="0" borderId="131" xfId="1" applyNumberFormat="1" applyFont="1" applyFill="1" applyBorder="1" applyAlignment="1">
      <alignment wrapText="1"/>
    </xf>
    <xf numFmtId="3" fontId="25" fillId="0" borderId="133" xfId="1" applyNumberFormat="1" applyFont="1" applyFill="1" applyBorder="1" applyAlignment="1">
      <alignment wrapText="1"/>
    </xf>
    <xf numFmtId="0" fontId="25" fillId="0" borderId="135" xfId="1" applyFont="1" applyFill="1" applyBorder="1" applyAlignment="1">
      <alignment wrapText="1"/>
    </xf>
    <xf numFmtId="3" fontId="25" fillId="0" borderId="138" xfId="1" applyNumberFormat="1" applyFont="1" applyFill="1" applyBorder="1" applyAlignment="1">
      <alignment wrapText="1"/>
    </xf>
    <xf numFmtId="0" fontId="10" fillId="0" borderId="131" xfId="1" applyFont="1" applyFill="1" applyBorder="1" applyAlignment="1">
      <alignment wrapText="1"/>
    </xf>
    <xf numFmtId="3" fontId="25" fillId="0" borderId="139" xfId="1" applyNumberFormat="1" applyFont="1" applyFill="1" applyBorder="1" applyAlignment="1">
      <alignment wrapText="1"/>
    </xf>
    <xf numFmtId="0" fontId="11" fillId="0" borderId="0" xfId="1" applyFill="1" applyBorder="1" applyAlignment="1">
      <alignment vertical="center"/>
    </xf>
    <xf numFmtId="0" fontId="11" fillId="0" borderId="0" xfId="1" applyFill="1" applyBorder="1" applyAlignment="1"/>
    <xf numFmtId="3" fontId="10" fillId="0" borderId="107" xfId="1" applyNumberFormat="1" applyFont="1" applyFill="1" applyBorder="1" applyAlignment="1">
      <alignment horizontal="center" wrapText="1"/>
    </xf>
    <xf numFmtId="0" fontId="10" fillId="0" borderId="108" xfId="1" applyFont="1" applyFill="1" applyBorder="1" applyAlignment="1">
      <alignment horizontal="center" wrapText="1"/>
    </xf>
    <xf numFmtId="3" fontId="25" fillId="0" borderId="111" xfId="1" applyNumberFormat="1" applyFont="1" applyFill="1" applyBorder="1" applyAlignment="1">
      <alignment wrapText="1"/>
    </xf>
    <xf numFmtId="3" fontId="25" fillId="0" borderId="108" xfId="1" applyNumberFormat="1" applyFont="1" applyFill="1" applyBorder="1" applyAlignment="1">
      <alignment wrapText="1"/>
    </xf>
    <xf numFmtId="3" fontId="25" fillId="0" borderId="112" xfId="1" applyNumberFormat="1" applyFont="1" applyFill="1" applyBorder="1" applyAlignment="1">
      <alignment wrapText="1"/>
    </xf>
    <xf numFmtId="3" fontId="10" fillId="0" borderId="140" xfId="1" applyNumberFormat="1" applyFont="1" applyFill="1" applyBorder="1" applyAlignment="1">
      <alignment horizontal="center" wrapText="1"/>
    </xf>
    <xf numFmtId="0" fontId="10" fillId="0" borderId="141" xfId="1" applyFont="1" applyFill="1" applyBorder="1" applyAlignment="1">
      <alignment horizontal="center" wrapText="1"/>
    </xf>
    <xf numFmtId="3" fontId="25" fillId="0" borderId="142" xfId="1" applyNumberFormat="1" applyFont="1" applyFill="1" applyBorder="1" applyAlignment="1">
      <alignment wrapText="1"/>
    </xf>
    <xf numFmtId="3" fontId="25" fillId="0" borderId="141" xfId="1" applyNumberFormat="1" applyFont="1" applyFill="1" applyBorder="1" applyAlignment="1">
      <alignment wrapText="1"/>
    </xf>
    <xf numFmtId="3" fontId="25" fillId="0" borderId="143" xfId="1" applyNumberFormat="1" applyFont="1" applyFill="1" applyBorder="1" applyAlignment="1">
      <alignment wrapText="1"/>
    </xf>
    <xf numFmtId="3" fontId="10" fillId="8" borderId="124" xfId="1" applyNumberFormat="1" applyFont="1" applyFill="1" applyBorder="1" applyAlignment="1">
      <alignment horizontal="center" wrapText="1"/>
    </xf>
    <xf numFmtId="0" fontId="10" fillId="9" borderId="125" xfId="1" applyFont="1" applyFill="1" applyBorder="1" applyAlignment="1">
      <alignment horizontal="center" vertical="center" wrapText="1"/>
    </xf>
    <xf numFmtId="3" fontId="10" fillId="9" borderId="106" xfId="1" applyNumberFormat="1" applyFont="1" applyFill="1" applyBorder="1" applyAlignment="1">
      <alignment horizontal="center" vertical="center" wrapText="1"/>
    </xf>
    <xf numFmtId="3" fontId="25" fillId="8" borderId="126" xfId="1" applyNumberFormat="1" applyFont="1" applyFill="1" applyBorder="1" applyAlignment="1">
      <alignment wrapText="1"/>
    </xf>
    <xf numFmtId="3" fontId="25" fillId="8" borderId="125" xfId="1" applyNumberFormat="1" applyFont="1" applyFill="1" applyBorder="1" applyAlignment="1">
      <alignment wrapText="1"/>
    </xf>
    <xf numFmtId="3" fontId="25" fillId="8" borderId="144" xfId="1" applyNumberFormat="1" applyFont="1" applyFill="1" applyBorder="1" applyAlignment="1">
      <alignment wrapText="1"/>
    </xf>
    <xf numFmtId="3" fontId="25" fillId="8" borderId="118" xfId="1" applyNumberFormat="1" applyFont="1" applyFill="1" applyBorder="1" applyAlignment="1">
      <alignment wrapText="1"/>
    </xf>
    <xf numFmtId="3" fontId="25" fillId="8" borderId="145" xfId="1" applyNumberFormat="1" applyFont="1" applyFill="1" applyBorder="1" applyAlignment="1">
      <alignment wrapText="1"/>
    </xf>
    <xf numFmtId="3" fontId="10" fillId="5" borderId="121" xfId="1" applyNumberFormat="1" applyFont="1" applyFill="1" applyBorder="1" applyAlignment="1">
      <alignment horizontal="center" wrapText="1"/>
    </xf>
    <xf numFmtId="0" fontId="10" fillId="0" borderId="122" xfId="1" applyFont="1" applyFill="1" applyBorder="1" applyAlignment="1">
      <alignment horizontal="center" wrapText="1"/>
    </xf>
    <xf numFmtId="3" fontId="25" fillId="5" borderId="122" xfId="1" applyNumberFormat="1" applyFont="1" applyFill="1" applyBorder="1" applyAlignment="1">
      <alignment wrapText="1"/>
    </xf>
    <xf numFmtId="3" fontId="25" fillId="0" borderId="8" xfId="1" applyNumberFormat="1" applyFont="1" applyFill="1" applyBorder="1" applyAlignment="1">
      <alignment wrapText="1"/>
    </xf>
    <xf numFmtId="3" fontId="25" fillId="0" borderId="4" xfId="1" applyNumberFormat="1" applyFont="1" applyFill="1" applyBorder="1" applyAlignment="1">
      <alignment wrapText="1"/>
    </xf>
    <xf numFmtId="3" fontId="10" fillId="5" borderId="125" xfId="1" applyNumberFormat="1" applyFont="1" applyFill="1" applyBorder="1" applyAlignment="1">
      <alignment horizontal="center" wrapText="1"/>
    </xf>
    <xf numFmtId="0" fontId="25" fillId="0" borderId="125" xfId="1" applyFont="1" applyFill="1" applyBorder="1" applyAlignment="1">
      <alignment horizontal="center" wrapText="1"/>
    </xf>
    <xf numFmtId="3" fontId="25" fillId="5" borderId="126" xfId="1" applyNumberFormat="1" applyFont="1" applyFill="1" applyBorder="1" applyAlignment="1">
      <alignment wrapText="1"/>
    </xf>
    <xf numFmtId="3" fontId="10" fillId="5" borderId="120" xfId="1" applyNumberFormat="1" applyFont="1" applyFill="1" applyBorder="1" applyAlignment="1">
      <alignment horizontal="center" wrapText="1"/>
    </xf>
    <xf numFmtId="0" fontId="10" fillId="5" borderId="121" xfId="1" applyFont="1" applyFill="1" applyBorder="1" applyAlignment="1">
      <alignment horizontal="center" wrapText="1"/>
    </xf>
    <xf numFmtId="3" fontId="25" fillId="5" borderId="121" xfId="1" applyNumberFormat="1" applyFont="1" applyFill="1" applyBorder="1" applyAlignment="1">
      <alignment wrapText="1"/>
    </xf>
    <xf numFmtId="3" fontId="10" fillId="5" borderId="124" xfId="1" applyNumberFormat="1" applyFont="1" applyFill="1" applyBorder="1" applyAlignment="1">
      <alignment horizontal="center" wrapText="1"/>
    </xf>
    <xf numFmtId="0" fontId="10" fillId="5" borderId="125" xfId="1" applyFont="1" applyFill="1" applyBorder="1" applyAlignment="1">
      <alignment horizontal="center" vertical="center" wrapText="1"/>
    </xf>
    <xf numFmtId="0" fontId="25" fillId="5" borderId="125" xfId="1" applyFont="1" applyFill="1" applyBorder="1" applyAlignment="1">
      <alignment horizontal="center" wrapText="1"/>
    </xf>
    <xf numFmtId="3" fontId="25" fillId="5" borderId="32" xfId="1" applyNumberFormat="1" applyFont="1" applyFill="1" applyBorder="1" applyAlignment="1">
      <alignment wrapText="1"/>
    </xf>
    <xf numFmtId="3" fontId="25" fillId="5" borderId="125" xfId="1" applyNumberFormat="1" applyFont="1" applyFill="1" applyBorder="1" applyAlignment="1">
      <alignment wrapText="1"/>
    </xf>
    <xf numFmtId="0" fontId="10" fillId="5" borderId="125" xfId="1" applyFont="1" applyFill="1" applyBorder="1" applyAlignment="1">
      <alignment horizontal="center" wrapText="1"/>
    </xf>
    <xf numFmtId="3" fontId="25" fillId="0" borderId="32" xfId="1" applyNumberFormat="1" applyFont="1" applyFill="1" applyBorder="1" applyAlignment="1">
      <alignment wrapText="1"/>
    </xf>
    <xf numFmtId="0" fontId="27" fillId="0" borderId="121" xfId="1" applyFont="1" applyFill="1" applyBorder="1" applyAlignment="1">
      <alignment horizontal="center" vertical="center" wrapText="1"/>
    </xf>
    <xf numFmtId="0" fontId="25" fillId="5" borderId="29" xfId="1" applyFont="1" applyFill="1" applyBorder="1" applyAlignment="1">
      <alignment horizontal="center" wrapText="1"/>
    </xf>
    <xf numFmtId="0" fontId="11" fillId="5" borderId="0" xfId="1" applyFill="1" applyBorder="1" applyAlignment="1">
      <alignment wrapText="1"/>
    </xf>
    <xf numFmtId="3" fontId="25" fillId="5" borderId="29" xfId="1" applyNumberFormat="1" applyFont="1" applyFill="1" applyBorder="1" applyAlignment="1">
      <alignment wrapText="1"/>
    </xf>
    <xf numFmtId="3" fontId="25" fillId="5" borderId="131" xfId="1" applyNumberFormat="1" applyFont="1" applyFill="1" applyBorder="1" applyAlignment="1">
      <alignment wrapText="1"/>
    </xf>
    <xf numFmtId="0" fontId="10" fillId="0" borderId="146" xfId="1" applyFont="1" applyFill="1" applyBorder="1" applyAlignment="1">
      <alignment horizontal="center" wrapText="1"/>
    </xf>
    <xf numFmtId="0" fontId="25" fillId="0" borderId="147" xfId="1" applyFont="1" applyFill="1" applyBorder="1" applyAlignment="1">
      <alignment horizontal="center" wrapText="1"/>
    </xf>
    <xf numFmtId="0" fontId="25" fillId="0" borderId="131" xfId="1" applyFont="1" applyFill="1" applyBorder="1" applyAlignment="1">
      <alignment horizontal="center" wrapText="1"/>
    </xf>
    <xf numFmtId="3" fontId="25" fillId="5" borderId="132" xfId="1" applyNumberFormat="1" applyFont="1" applyFill="1" applyBorder="1" applyAlignment="1">
      <alignment wrapText="1"/>
    </xf>
    <xf numFmtId="3" fontId="25" fillId="5" borderId="39" xfId="1" applyNumberFormat="1" applyFont="1" applyFill="1" applyBorder="1" applyAlignment="1">
      <alignment wrapText="1"/>
    </xf>
    <xf numFmtId="0" fontId="10" fillId="5" borderId="135" xfId="1" applyFont="1" applyFill="1" applyBorder="1" applyAlignment="1">
      <alignment horizontal="center" wrapText="1"/>
    </xf>
    <xf numFmtId="3" fontId="25" fillId="5" borderId="135" xfId="1" applyNumberFormat="1" applyFont="1" applyFill="1" applyBorder="1" applyAlignment="1">
      <alignment wrapText="1"/>
    </xf>
    <xf numFmtId="3" fontId="25" fillId="5" borderId="136" xfId="1" applyNumberFormat="1" applyFont="1" applyFill="1" applyBorder="1" applyAlignment="1">
      <alignment wrapText="1"/>
    </xf>
    <xf numFmtId="3" fontId="10" fillId="5" borderId="130" xfId="1" applyNumberFormat="1" applyFont="1" applyFill="1" applyBorder="1" applyAlignment="1">
      <alignment horizontal="center" wrapText="1"/>
    </xf>
    <xf numFmtId="0" fontId="10" fillId="5" borderId="131" xfId="1" applyFont="1" applyFill="1" applyBorder="1" applyAlignment="1">
      <alignment horizontal="center" wrapText="1"/>
    </xf>
    <xf numFmtId="0" fontId="25" fillId="5" borderId="131" xfId="1" applyFont="1" applyFill="1" applyBorder="1" applyAlignment="1">
      <alignment horizontal="center" wrapText="1"/>
    </xf>
    <xf numFmtId="3" fontId="25" fillId="0" borderId="131" xfId="1" applyNumberFormat="1" applyFont="1" applyBorder="1" applyAlignment="1">
      <alignment wrapText="1"/>
    </xf>
    <xf numFmtId="0" fontId="10" fillId="9" borderId="125" xfId="1" applyFont="1" applyFill="1" applyBorder="1" applyAlignment="1">
      <alignment horizontal="center" wrapText="1"/>
    </xf>
    <xf numFmtId="3" fontId="10" fillId="8" borderId="118" xfId="1" applyNumberFormat="1" applyFont="1" applyFill="1" applyBorder="1" applyAlignment="1">
      <alignment horizontal="center" vertical="center" wrapText="1"/>
    </xf>
    <xf numFmtId="3" fontId="25" fillId="8" borderId="111" xfId="1" applyNumberFormat="1" applyFont="1" applyFill="1" applyBorder="1" applyAlignment="1">
      <alignment wrapText="1"/>
    </xf>
    <xf numFmtId="0" fontId="10" fillId="5" borderId="121" xfId="1" applyFont="1" applyFill="1" applyBorder="1" applyAlignment="1">
      <alignment horizontal="center" vertical="center" wrapText="1"/>
    </xf>
    <xf numFmtId="0" fontId="25" fillId="5" borderId="125" xfId="1" applyFont="1" applyFill="1" applyBorder="1" applyAlignment="1">
      <alignment horizontal="center" vertical="center" wrapText="1"/>
    </xf>
    <xf numFmtId="3" fontId="10" fillId="5" borderId="117" xfId="1" applyNumberFormat="1" applyFont="1" applyFill="1" applyBorder="1" applyAlignment="1">
      <alignment horizontal="center" wrapText="1"/>
    </xf>
    <xf numFmtId="0" fontId="10" fillId="5" borderId="118" xfId="1" applyFont="1" applyFill="1" applyBorder="1" applyAlignment="1">
      <alignment horizontal="center" wrapText="1"/>
    </xf>
    <xf numFmtId="3" fontId="25" fillId="5" borderId="144" xfId="1" applyNumberFormat="1" applyFont="1" applyFill="1" applyBorder="1" applyAlignment="1">
      <alignment wrapText="1"/>
    </xf>
    <xf numFmtId="3" fontId="25" fillId="5" borderId="118" xfId="1" applyNumberFormat="1" applyFont="1" applyFill="1" applyBorder="1" applyAlignment="1">
      <alignment wrapText="1"/>
    </xf>
    <xf numFmtId="3" fontId="25" fillId="0" borderId="118" xfId="1" applyNumberFormat="1" applyFont="1" applyFill="1" applyBorder="1" applyAlignment="1">
      <alignment wrapText="1"/>
    </xf>
    <xf numFmtId="3" fontId="25" fillId="0" borderId="145" xfId="1" applyNumberFormat="1" applyFont="1" applyFill="1" applyBorder="1" applyAlignment="1">
      <alignment wrapText="1"/>
    </xf>
    <xf numFmtId="3" fontId="10" fillId="0" borderId="148" xfId="1" applyNumberFormat="1" applyFont="1" applyFill="1" applyBorder="1" applyAlignment="1">
      <alignment horizontal="center" wrapText="1"/>
    </xf>
    <xf numFmtId="0" fontId="28" fillId="0" borderId="121" xfId="1" applyFont="1" applyFill="1" applyBorder="1" applyAlignment="1">
      <alignment wrapText="1"/>
    </xf>
    <xf numFmtId="0" fontId="28" fillId="0" borderId="123" xfId="1" applyFont="1" applyFill="1" applyBorder="1" applyAlignment="1">
      <alignment wrapText="1"/>
    </xf>
    <xf numFmtId="3" fontId="10" fillId="5" borderId="140" xfId="1" applyNumberFormat="1" applyFont="1" applyFill="1" applyBorder="1" applyAlignment="1">
      <alignment horizontal="center" wrapText="1"/>
    </xf>
    <xf numFmtId="0" fontId="10" fillId="5" borderId="149" xfId="1" applyFont="1" applyFill="1" applyBorder="1" applyAlignment="1">
      <alignment horizontal="center" wrapText="1"/>
    </xf>
    <xf numFmtId="0" fontId="10" fillId="5" borderId="148" xfId="1" applyFont="1" applyFill="1" applyBorder="1" applyAlignment="1">
      <alignment horizontal="center" wrapText="1"/>
    </xf>
    <xf numFmtId="0" fontId="10" fillId="5" borderId="147" xfId="1" applyFont="1" applyFill="1" applyBorder="1" applyAlignment="1">
      <alignment horizontal="center" wrapText="1"/>
    </xf>
    <xf numFmtId="0" fontId="10" fillId="0" borderId="117" xfId="1" applyFont="1" applyFill="1" applyBorder="1" applyAlignment="1">
      <alignment vertical="center" wrapText="1"/>
    </xf>
    <xf numFmtId="0" fontId="10" fillId="0" borderId="118" xfId="1" applyFont="1" applyFill="1" applyBorder="1" applyAlignment="1">
      <alignment vertical="center" wrapText="1"/>
    </xf>
    <xf numFmtId="0" fontId="25" fillId="0" borderId="150" xfId="1" applyFont="1" applyFill="1" applyBorder="1" applyAlignment="1">
      <alignment horizontal="center" wrapText="1"/>
    </xf>
    <xf numFmtId="3" fontId="25" fillId="0" borderId="119" xfId="1" applyNumberFormat="1" applyFont="1" applyFill="1" applyBorder="1" applyAlignment="1">
      <alignment wrapText="1"/>
    </xf>
    <xf numFmtId="0" fontId="25" fillId="0" borderId="0" xfId="1" applyFont="1" applyFill="1" applyBorder="1" applyAlignment="1">
      <alignment wrapText="1"/>
    </xf>
    <xf numFmtId="3" fontId="25" fillId="0" borderId="0" xfId="1" applyNumberFormat="1" applyFont="1" applyFill="1" applyBorder="1" applyAlignment="1">
      <alignment wrapText="1"/>
    </xf>
    <xf numFmtId="3" fontId="25" fillId="0" borderId="0" xfId="1" applyNumberFormat="1" applyFont="1" applyBorder="1" applyAlignment="1">
      <alignment wrapText="1"/>
    </xf>
    <xf numFmtId="0" fontId="28" fillId="0" borderId="0" xfId="1" applyFont="1" applyBorder="1" applyAlignment="1">
      <alignment wrapText="1"/>
    </xf>
    <xf numFmtId="0" fontId="28" fillId="0" borderId="151" xfId="1" applyFont="1" applyBorder="1" applyAlignment="1">
      <alignment wrapText="1"/>
    </xf>
    <xf numFmtId="0" fontId="28" fillId="0" borderId="151" xfId="1" applyFont="1" applyFill="1" applyBorder="1" applyAlignment="1">
      <alignment wrapText="1"/>
    </xf>
    <xf numFmtId="0" fontId="11" fillId="0" borderId="0" xfId="1" applyBorder="1" applyAlignment="1">
      <alignment wrapText="1"/>
    </xf>
    <xf numFmtId="0" fontId="25" fillId="0" borderId="0" xfId="1" applyFont="1" applyBorder="1" applyAlignment="1">
      <alignment wrapText="1"/>
    </xf>
    <xf numFmtId="0" fontId="25" fillId="8" borderId="0" xfId="1" applyFont="1" applyFill="1" applyBorder="1" applyAlignment="1">
      <alignment wrapText="1"/>
    </xf>
    <xf numFmtId="3" fontId="25" fillId="8" borderId="0" xfId="1" applyNumberFormat="1" applyFont="1" applyFill="1" applyBorder="1" applyAlignment="1">
      <alignment wrapText="1"/>
    </xf>
    <xf numFmtId="0" fontId="11" fillId="0" borderId="0" xfId="1" applyFont="1" applyBorder="1" applyAlignment="1">
      <alignment wrapText="1"/>
    </xf>
    <xf numFmtId="3" fontId="11" fillId="0" borderId="0" xfId="1" applyNumberFormat="1" applyFont="1" applyBorder="1" applyAlignment="1">
      <alignment wrapText="1"/>
    </xf>
    <xf numFmtId="0" fontId="11" fillId="0" borderId="0" xfId="1" applyFont="1" applyFill="1" applyBorder="1" applyAlignment="1">
      <alignment wrapText="1"/>
    </xf>
    <xf numFmtId="0" fontId="9" fillId="0" borderId="29" xfId="1" applyFont="1" applyFill="1" applyBorder="1" applyAlignment="1" applyProtection="1">
      <alignment horizontal="center" vertical="center" wrapText="1"/>
    </xf>
    <xf numFmtId="0" fontId="9" fillId="0" borderId="0" xfId="1" applyFont="1" applyAlignment="1">
      <alignment horizontal="left" vertical="center"/>
    </xf>
    <xf numFmtId="0" fontId="8" fillId="0" borderId="0" xfId="1" applyFont="1" applyFill="1" applyAlignment="1">
      <alignment horizontal="left" vertical="center"/>
    </xf>
    <xf numFmtId="0" fontId="9" fillId="0" borderId="42" xfId="1" applyFont="1" applyFill="1" applyBorder="1" applyAlignment="1">
      <alignment horizontal="center" vertical="center" wrapText="1"/>
    </xf>
    <xf numFmtId="0" fontId="10" fillId="0" borderId="0" xfId="1" applyFont="1" applyAlignment="1">
      <alignment horizontal="center" vertical="center"/>
    </xf>
    <xf numFmtId="0" fontId="9" fillId="0" borderId="0" xfId="1" applyFont="1" applyAlignment="1">
      <alignment horizontal="left"/>
    </xf>
    <xf numFmtId="0" fontId="9" fillId="0" borderId="43" xfId="1" applyFont="1" applyFill="1" applyBorder="1" applyAlignment="1" applyProtection="1">
      <alignment horizontal="center" vertical="center"/>
      <protection locked="0"/>
    </xf>
    <xf numFmtId="3" fontId="9" fillId="0" borderId="43" xfId="1" applyNumberFormat="1" applyFont="1" applyFill="1" applyBorder="1" applyAlignment="1" applyProtection="1">
      <alignment horizontal="center" vertical="center" wrapText="1"/>
      <protection locked="0"/>
    </xf>
    <xf numFmtId="3" fontId="9" fillId="0" borderId="44" xfId="1" applyNumberFormat="1" applyFont="1" applyFill="1" applyBorder="1" applyAlignment="1" applyProtection="1">
      <alignment horizontal="center" vertical="center" wrapText="1"/>
      <protection locked="0"/>
    </xf>
    <xf numFmtId="3" fontId="9" fillId="0" borderId="46" xfId="1" applyNumberFormat="1" applyFont="1" applyFill="1" applyBorder="1" applyAlignment="1" applyProtection="1">
      <alignment horizontal="center" vertical="center" wrapText="1"/>
      <protection locked="0"/>
    </xf>
    <xf numFmtId="0" fontId="9" fillId="0" borderId="43" xfId="1" applyFont="1" applyFill="1" applyBorder="1" applyAlignment="1" applyProtection="1">
      <alignment horizontal="center" vertical="center" wrapText="1"/>
      <protection locked="0"/>
    </xf>
    <xf numFmtId="0" fontId="9" fillId="0" borderId="2" xfId="8" applyFont="1" applyFill="1" applyBorder="1" applyAlignment="1" applyProtection="1">
      <alignment horizontal="left" vertical="center" wrapText="1"/>
      <protection locked="0"/>
    </xf>
    <xf numFmtId="0" fontId="9" fillId="0" borderId="0" xfId="1" applyFont="1" applyFill="1" applyAlignment="1">
      <alignment horizontal="left" vertical="center"/>
    </xf>
    <xf numFmtId="0" fontId="9" fillId="0" borderId="0" xfId="8" applyFont="1" applyAlignment="1">
      <alignment horizontal="left"/>
    </xf>
    <xf numFmtId="0" fontId="9" fillId="0" borderId="43" xfId="8" applyFont="1" applyBorder="1" applyAlignment="1">
      <alignment horizontal="center" vertical="center" wrapText="1"/>
    </xf>
    <xf numFmtId="0" fontId="10" fillId="0" borderId="0" xfId="8" applyFont="1" applyBorder="1" applyAlignment="1">
      <alignment horizontal="center"/>
    </xf>
    <xf numFmtId="0" fontId="9" fillId="0" borderId="0" xfId="8" applyFont="1" applyBorder="1" applyAlignment="1">
      <alignment horizontal="left"/>
    </xf>
    <xf numFmtId="3" fontId="9" fillId="0" borderId="42" xfId="8" applyNumberFormat="1" applyFont="1" applyFill="1" applyBorder="1" applyAlignment="1">
      <alignment horizontal="center" vertical="center" wrapText="1"/>
    </xf>
    <xf numFmtId="3" fontId="9" fillId="0" borderId="42" xfId="8" applyNumberFormat="1" applyFont="1" applyFill="1" applyBorder="1" applyAlignment="1" applyProtection="1">
      <alignment horizontal="center" vertical="center" wrapText="1"/>
      <protection locked="0"/>
    </xf>
    <xf numFmtId="0" fontId="9" fillId="0" borderId="0" xfId="8" applyFont="1" applyFill="1" applyBorder="1" applyAlignment="1" applyProtection="1">
      <alignment horizontal="left" vertical="center" wrapText="1"/>
      <protection locked="0"/>
    </xf>
    <xf numFmtId="0" fontId="9" fillId="0" borderId="29" xfId="1" applyFont="1" applyFill="1" applyBorder="1" applyAlignment="1" applyProtection="1">
      <alignment horizontal="center" vertical="center" wrapText="1"/>
    </xf>
    <xf numFmtId="0" fontId="9" fillId="0" borderId="42" xfId="1" applyFont="1" applyFill="1" applyBorder="1" applyAlignment="1">
      <alignment horizontal="center" vertical="center" wrapText="1"/>
    </xf>
    <xf numFmtId="0" fontId="9" fillId="0" borderId="43" xfId="1" applyFont="1" applyFill="1" applyBorder="1" applyAlignment="1" applyProtection="1">
      <alignment horizontal="center" vertical="center" wrapText="1"/>
      <protection locked="0"/>
    </xf>
    <xf numFmtId="3" fontId="9" fillId="0" borderId="43" xfId="1" applyNumberFormat="1" applyFont="1" applyFill="1" applyBorder="1" applyAlignment="1" applyProtection="1">
      <alignment horizontal="center" vertical="center" wrapText="1"/>
      <protection locked="0"/>
    </xf>
    <xf numFmtId="0" fontId="9" fillId="0" borderId="44" xfId="1" applyFont="1" applyFill="1" applyBorder="1" applyAlignment="1" applyProtection="1">
      <alignment horizontal="center" vertical="center" wrapText="1"/>
      <protection locked="0"/>
    </xf>
    <xf numFmtId="0" fontId="9" fillId="0" borderId="0" xfId="1" applyFont="1" applyFill="1" applyAlignment="1">
      <alignment horizontal="left"/>
    </xf>
    <xf numFmtId="0" fontId="9" fillId="0" borderId="43" xfId="1" applyFont="1" applyFill="1" applyBorder="1" applyAlignment="1" applyProtection="1">
      <alignment horizontal="center" vertical="center"/>
      <protection locked="0"/>
    </xf>
    <xf numFmtId="0" fontId="9" fillId="0" borderId="0" xfId="1" applyFont="1" applyAlignment="1">
      <alignment horizontal="left"/>
    </xf>
    <xf numFmtId="0" fontId="10" fillId="0" borderId="0" xfId="1" applyFont="1" applyAlignment="1">
      <alignment horizontal="center"/>
    </xf>
    <xf numFmtId="0" fontId="2" fillId="0" borderId="0" xfId="16"/>
    <xf numFmtId="0" fontId="11" fillId="0" borderId="0" xfId="8"/>
    <xf numFmtId="3" fontId="9" fillId="0" borderId="152" xfId="1" applyNumberFormat="1" applyFont="1" applyFill="1" applyBorder="1" applyAlignment="1" applyProtection="1">
      <alignment vertical="center"/>
    </xf>
    <xf numFmtId="0" fontId="9" fillId="0" borderId="18" xfId="1" applyNumberFormat="1" applyFont="1" applyFill="1" applyBorder="1" applyAlignment="1" applyProtection="1">
      <alignment horizontal="left" vertical="center" wrapText="1"/>
      <protection locked="0"/>
    </xf>
    <xf numFmtId="3" fontId="9" fillId="0" borderId="3" xfId="1" applyNumberFormat="1" applyFont="1" applyFill="1" applyBorder="1" applyAlignment="1" applyProtection="1">
      <alignment horizontal="right" vertical="center"/>
    </xf>
    <xf numFmtId="3" fontId="9" fillId="0" borderId="47" xfId="3" applyNumberFormat="1" applyFont="1" applyFill="1" applyBorder="1" applyAlignment="1" applyProtection="1">
      <alignment horizontal="right" vertical="center"/>
      <protection locked="0"/>
    </xf>
    <xf numFmtId="3" fontId="9" fillId="0" borderId="57" xfId="3" applyNumberFormat="1" applyFont="1" applyFill="1" applyBorder="1" applyAlignment="1" applyProtection="1">
      <alignment vertical="center"/>
      <protection locked="0"/>
    </xf>
    <xf numFmtId="3" fontId="9" fillId="0" borderId="73" xfId="3" applyNumberFormat="1" applyFont="1" applyFill="1" applyBorder="1" applyAlignment="1" applyProtection="1">
      <alignment horizontal="right" vertical="center"/>
      <protection locked="0"/>
    </xf>
    <xf numFmtId="3" fontId="9" fillId="0" borderId="47" xfId="3" applyNumberFormat="1" applyFont="1" applyFill="1" applyBorder="1" applyAlignment="1" applyProtection="1">
      <alignment vertical="center"/>
      <protection locked="0"/>
    </xf>
    <xf numFmtId="3" fontId="9" fillId="0" borderId="42" xfId="8" applyNumberFormat="1" applyFont="1" applyFill="1" applyBorder="1" applyAlignment="1" applyProtection="1">
      <alignment horizontal="left" vertical="center" wrapText="1"/>
      <protection locked="0"/>
    </xf>
    <xf numFmtId="3" fontId="9" fillId="0" borderId="3" xfId="8" applyNumberFormat="1" applyFont="1" applyFill="1" applyBorder="1" applyAlignment="1" applyProtection="1">
      <alignment vertical="center" wrapText="1"/>
      <protection locked="0"/>
    </xf>
    <xf numFmtId="0" fontId="9" fillId="0" borderId="0" xfId="1" applyFont="1" applyFill="1" applyAlignment="1">
      <alignment vertical="center"/>
    </xf>
    <xf numFmtId="0" fontId="9" fillId="0" borderId="0" xfId="12" applyFont="1" applyFill="1" applyAlignment="1">
      <alignment horizontal="right" vertical="center"/>
    </xf>
    <xf numFmtId="0" fontId="10" fillId="0" borderId="0" xfId="1" applyFont="1" applyFill="1" applyAlignment="1">
      <alignment horizontal="center" vertical="center"/>
    </xf>
    <xf numFmtId="0" fontId="18" fillId="0" borderId="0" xfId="1" applyFont="1" applyAlignment="1">
      <alignment vertical="center"/>
    </xf>
    <xf numFmtId="3" fontId="9" fillId="0" borderId="42" xfId="1" applyNumberFormat="1" applyFont="1" applyFill="1" applyBorder="1" applyAlignment="1">
      <alignment vertical="center" wrapText="1"/>
    </xf>
    <xf numFmtId="3" fontId="8" fillId="0" borderId="42" xfId="1" applyNumberFormat="1" applyFont="1" applyFill="1" applyBorder="1" applyAlignment="1">
      <alignment vertical="center" wrapText="1"/>
    </xf>
    <xf numFmtId="0" fontId="9" fillId="0" borderId="42" xfId="1" applyFont="1" applyFill="1" applyBorder="1" applyAlignment="1">
      <alignment horizontal="center" vertical="center"/>
    </xf>
    <xf numFmtId="1" fontId="8" fillId="0" borderId="42" xfId="1" applyNumberFormat="1" applyFont="1" applyFill="1" applyBorder="1" applyAlignment="1" applyProtection="1">
      <alignment horizontal="center" vertical="center" wrapText="1"/>
      <protection locked="0"/>
    </xf>
    <xf numFmtId="3" fontId="9" fillId="0" borderId="42" xfId="1" applyNumberFormat="1" applyFont="1" applyFill="1" applyBorder="1" applyAlignment="1" applyProtection="1">
      <alignment horizontal="center" vertical="center" wrapText="1"/>
      <protection locked="0"/>
    </xf>
    <xf numFmtId="0" fontId="9" fillId="0" borderId="0" xfId="1" applyFont="1" applyFill="1" applyBorder="1" applyAlignment="1" applyProtection="1">
      <alignment horizontal="right" vertical="center" wrapText="1"/>
      <protection locked="0"/>
    </xf>
    <xf numFmtId="0" fontId="9" fillId="0" borderId="0" xfId="1" applyFont="1" applyFill="1" applyBorder="1" applyAlignment="1" applyProtection="1">
      <alignment horizontal="left" vertical="center" wrapText="1"/>
      <protection locked="0"/>
    </xf>
    <xf numFmtId="3" fontId="9" fillId="0" borderId="43" xfId="1" applyNumberFormat="1" applyFont="1" applyFill="1" applyBorder="1" applyAlignment="1" applyProtection="1">
      <alignment vertical="center" wrapText="1"/>
      <protection locked="0"/>
    </xf>
    <xf numFmtId="1" fontId="9" fillId="0" borderId="0" xfId="1" applyNumberFormat="1" applyFont="1" applyFill="1" applyBorder="1" applyAlignment="1" applyProtection="1">
      <alignment vertical="center" wrapText="1"/>
      <protection locked="0"/>
    </xf>
    <xf numFmtId="3" fontId="9" fillId="0" borderId="0" xfId="1" applyNumberFormat="1" applyFont="1" applyFill="1" applyBorder="1" applyAlignment="1" applyProtection="1">
      <alignment vertical="center" wrapText="1"/>
      <protection locked="0"/>
    </xf>
    <xf numFmtId="3" fontId="9" fillId="0" borderId="0" xfId="1" applyNumberFormat="1" applyFont="1" applyFill="1" applyBorder="1" applyAlignment="1" applyProtection="1">
      <alignment horizontal="center" vertical="center" wrapText="1"/>
      <protection locked="0"/>
    </xf>
    <xf numFmtId="3" fontId="9" fillId="0" borderId="42" xfId="1" applyNumberFormat="1" applyFont="1" applyFill="1" applyBorder="1" applyAlignment="1" applyProtection="1">
      <alignment horizontal="right" vertical="center" wrapText="1"/>
      <protection locked="0"/>
    </xf>
    <xf numFmtId="0" fontId="9" fillId="0" borderId="21" xfId="1" applyFont="1" applyFill="1" applyBorder="1" applyAlignment="1" applyProtection="1">
      <alignment vertical="center" wrapText="1"/>
      <protection locked="0"/>
    </xf>
    <xf numFmtId="0" fontId="9" fillId="0" borderId="21" xfId="1" applyFont="1" applyFill="1" applyBorder="1" applyAlignment="1" applyProtection="1">
      <alignment horizontal="left" vertical="center" wrapText="1"/>
      <protection locked="0"/>
    </xf>
    <xf numFmtId="3" fontId="9" fillId="0" borderId="21" xfId="1" applyNumberFormat="1" applyFont="1" applyFill="1" applyBorder="1" applyAlignment="1" applyProtection="1">
      <alignment vertical="center" wrapText="1"/>
      <protection locked="0"/>
    </xf>
    <xf numFmtId="3" fontId="9" fillId="0" borderId="43" xfId="1" applyNumberFormat="1" applyFont="1" applyFill="1" applyBorder="1" applyAlignment="1">
      <alignment vertical="center" wrapText="1"/>
    </xf>
    <xf numFmtId="0" fontId="9" fillId="0" borderId="42" xfId="1" applyFont="1" applyFill="1" applyBorder="1" applyAlignment="1" applyProtection="1">
      <alignment horizontal="center" vertical="center" wrapText="1"/>
      <protection locked="0"/>
    </xf>
    <xf numFmtId="0" fontId="8" fillId="0" borderId="42" xfId="1" applyFont="1" applyFill="1" applyBorder="1" applyAlignment="1">
      <alignment horizontal="center" vertical="center"/>
    </xf>
    <xf numFmtId="3" fontId="13" fillId="0" borderId="42" xfId="1" applyNumberFormat="1" applyFont="1" applyFill="1" applyBorder="1" applyAlignment="1" applyProtection="1">
      <alignment vertical="center" wrapText="1"/>
      <protection locked="0"/>
    </xf>
    <xf numFmtId="0" fontId="9" fillId="0" borderId="42" xfId="17" applyFont="1" applyFill="1" applyBorder="1" applyAlignment="1" applyProtection="1">
      <alignment horizontal="center" vertical="center" wrapText="1"/>
      <protection locked="0"/>
    </xf>
    <xf numFmtId="1" fontId="8" fillId="0" borderId="42" xfId="17" applyNumberFormat="1" applyFont="1" applyFill="1" applyBorder="1" applyAlignment="1" applyProtection="1">
      <alignment horizontal="center" vertical="center" wrapText="1"/>
      <protection locked="0"/>
    </xf>
    <xf numFmtId="3" fontId="9" fillId="0" borderId="42" xfId="17" applyNumberFormat="1" applyFont="1" applyFill="1" applyBorder="1" applyAlignment="1" applyProtection="1">
      <alignment vertical="center" wrapText="1"/>
      <protection locked="0"/>
    </xf>
    <xf numFmtId="3" fontId="9" fillId="0" borderId="42" xfId="17" applyNumberFormat="1" applyFont="1" applyFill="1" applyBorder="1" applyAlignment="1" applyProtection="1">
      <alignment horizontal="center" vertical="center" wrapText="1"/>
      <protection locked="0"/>
    </xf>
    <xf numFmtId="0" fontId="9" fillId="0" borderId="0" xfId="17" applyFont="1" applyFill="1" applyBorder="1" applyAlignment="1" applyProtection="1">
      <alignment horizontal="right" vertical="center" wrapText="1"/>
      <protection locked="0"/>
    </xf>
    <xf numFmtId="0" fontId="9" fillId="0" borderId="0" xfId="17" applyFont="1" applyFill="1" applyBorder="1" applyAlignment="1" applyProtection="1">
      <alignment horizontal="left" vertical="center" wrapText="1"/>
      <protection locked="0"/>
    </xf>
    <xf numFmtId="1" fontId="9" fillId="0" borderId="0" xfId="17" applyNumberFormat="1" applyFont="1" applyFill="1" applyBorder="1" applyAlignment="1" applyProtection="1">
      <alignment vertical="center" wrapText="1"/>
      <protection locked="0"/>
    </xf>
    <xf numFmtId="3" fontId="9" fillId="0" borderId="0" xfId="17" applyNumberFormat="1" applyFont="1" applyFill="1" applyBorder="1" applyAlignment="1" applyProtection="1">
      <alignment vertical="center" wrapText="1"/>
      <protection locked="0"/>
    </xf>
    <xf numFmtId="0" fontId="8" fillId="0" borderId="5" xfId="1" applyFont="1" applyFill="1" applyBorder="1" applyAlignment="1">
      <alignment horizontal="left" vertical="center"/>
    </xf>
    <xf numFmtId="3" fontId="32" fillId="0" borderId="5" xfId="1" applyNumberFormat="1" applyFont="1" applyFill="1" applyBorder="1" applyAlignment="1" applyProtection="1">
      <alignment vertical="center" wrapText="1"/>
      <protection locked="0"/>
    </xf>
    <xf numFmtId="3" fontId="8" fillId="0" borderId="42" xfId="1" applyNumberFormat="1" applyFont="1" applyFill="1" applyBorder="1" applyAlignment="1">
      <alignment horizontal="center" vertical="center" wrapText="1"/>
    </xf>
    <xf numFmtId="3" fontId="21" fillId="0" borderId="42" xfId="1" applyNumberFormat="1" applyFont="1" applyFill="1" applyBorder="1" applyAlignment="1" applyProtection="1">
      <alignment horizontal="center" vertical="center" wrapText="1"/>
      <protection locked="0"/>
    </xf>
    <xf numFmtId="3" fontId="21" fillId="0" borderId="43" xfId="1" applyNumberFormat="1" applyFont="1" applyFill="1" applyBorder="1" applyAlignment="1" applyProtection="1">
      <alignment horizontal="center" vertical="center" wrapText="1"/>
      <protection locked="0"/>
    </xf>
    <xf numFmtId="3" fontId="9" fillId="0" borderId="42" xfId="1" applyNumberFormat="1" applyFont="1" applyFill="1" applyBorder="1" applyAlignment="1">
      <alignment vertical="center"/>
    </xf>
    <xf numFmtId="3" fontId="13" fillId="0" borderId="42" xfId="1" applyNumberFormat="1" applyFont="1" applyFill="1" applyBorder="1" applyAlignment="1">
      <alignment vertical="center"/>
    </xf>
    <xf numFmtId="1" fontId="9" fillId="0" borderId="21" xfId="1" applyNumberFormat="1" applyFont="1" applyFill="1" applyBorder="1" applyAlignment="1" applyProtection="1">
      <alignment vertical="center" wrapText="1"/>
      <protection locked="0"/>
    </xf>
    <xf numFmtId="3" fontId="9" fillId="0" borderId="21" xfId="1" applyNumberFormat="1" applyFont="1" applyFill="1" applyBorder="1" applyAlignment="1" applyProtection="1">
      <alignment horizontal="center" vertical="center" wrapText="1"/>
      <protection locked="0"/>
    </xf>
    <xf numFmtId="0" fontId="9" fillId="0" borderId="0" xfId="1" applyFont="1" applyFill="1" applyBorder="1" applyAlignment="1">
      <alignment horizontal="left" vertical="center"/>
    </xf>
    <xf numFmtId="0" fontId="9" fillId="0" borderId="42" xfId="1" applyFont="1" applyFill="1" applyBorder="1" applyAlignment="1">
      <alignment vertical="center"/>
    </xf>
    <xf numFmtId="0" fontId="9" fillId="0" borderId="21" xfId="1" applyFont="1" applyFill="1" applyBorder="1" applyAlignment="1" applyProtection="1">
      <alignment horizontal="right" vertical="center" wrapText="1"/>
      <protection locked="0"/>
    </xf>
    <xf numFmtId="0" fontId="9" fillId="0" borderId="21" xfId="1" applyFont="1" applyFill="1" applyBorder="1" applyAlignment="1">
      <alignment vertical="center" wrapText="1"/>
    </xf>
    <xf numFmtId="3" fontId="9" fillId="0" borderId="42" xfId="1" applyNumberFormat="1" applyFont="1" applyFill="1" applyBorder="1" applyAlignment="1">
      <alignment horizontal="center" vertical="center" wrapText="1"/>
    </xf>
    <xf numFmtId="3" fontId="9" fillId="0" borderId="43" xfId="1" applyNumberFormat="1" applyFont="1" applyFill="1" applyBorder="1" applyAlignment="1">
      <alignment horizontal="center" vertical="center" wrapText="1"/>
    </xf>
    <xf numFmtId="3" fontId="9" fillId="0" borderId="42" xfId="1" applyNumberFormat="1" applyFont="1" applyFill="1" applyBorder="1" applyAlignment="1">
      <alignment horizontal="center" vertical="center" wrapText="1"/>
    </xf>
    <xf numFmtId="1" fontId="8" fillId="0" borderId="0" xfId="1" applyNumberFormat="1" applyFont="1" applyFill="1" applyBorder="1" applyAlignment="1" applyProtection="1">
      <alignment vertical="center" wrapText="1"/>
      <protection locked="0"/>
    </xf>
    <xf numFmtId="3" fontId="9" fillId="0" borderId="48" xfId="1" applyNumberFormat="1" applyFont="1" applyFill="1" applyBorder="1" applyAlignment="1" applyProtection="1">
      <alignment vertical="center" wrapText="1"/>
      <protection locked="0"/>
    </xf>
    <xf numFmtId="3" fontId="9" fillId="0" borderId="46" xfId="1" applyNumberFormat="1" applyFont="1" applyFill="1" applyBorder="1" applyAlignment="1" applyProtection="1">
      <alignment vertical="center" wrapText="1"/>
      <protection locked="0"/>
    </xf>
    <xf numFmtId="0" fontId="9" fillId="0" borderId="0" xfId="1" applyFont="1" applyFill="1" applyBorder="1" applyAlignment="1" applyProtection="1">
      <alignment horizontal="center" vertical="center"/>
      <protection locked="0"/>
    </xf>
    <xf numFmtId="0" fontId="9" fillId="0" borderId="43" xfId="17" applyFont="1" applyFill="1" applyBorder="1" applyAlignment="1" applyProtection="1">
      <alignment horizontal="center" vertical="center" wrapText="1"/>
      <protection locked="0"/>
    </xf>
    <xf numFmtId="0" fontId="8" fillId="0" borderId="21" xfId="1" applyFont="1" applyFill="1" applyBorder="1" applyAlignment="1">
      <alignment horizontal="right" vertical="center"/>
    </xf>
    <xf numFmtId="1" fontId="8" fillId="0" borderId="21" xfId="1" applyNumberFormat="1" applyFont="1" applyFill="1" applyBorder="1" applyAlignment="1">
      <alignment vertical="center"/>
    </xf>
    <xf numFmtId="3" fontId="8" fillId="0" borderId="21" xfId="1" applyNumberFormat="1" applyFont="1" applyFill="1" applyBorder="1" applyAlignment="1">
      <alignment vertical="center"/>
    </xf>
    <xf numFmtId="0" fontId="19" fillId="0" borderId="0" xfId="1" applyFont="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9" fillId="0" borderId="0" xfId="1" applyFont="1" applyAlignment="1">
      <alignment horizontal="center" vertical="center"/>
    </xf>
    <xf numFmtId="3" fontId="9" fillId="0" borderId="0" xfId="1" applyNumberFormat="1" applyFont="1" applyFill="1" applyBorder="1" applyAlignment="1">
      <alignment vertical="center" wrapText="1"/>
    </xf>
    <xf numFmtId="0" fontId="31" fillId="0" borderId="0" xfId="1" applyFont="1" applyAlignment="1">
      <alignment vertical="center"/>
    </xf>
    <xf numFmtId="0" fontId="9" fillId="0" borderId="0" xfId="1" applyFont="1" applyAlignment="1" applyProtection="1">
      <alignment vertical="center"/>
      <protection locked="0"/>
    </xf>
    <xf numFmtId="0" fontId="21" fillId="0" borderId="0" xfId="1" applyFont="1" applyAlignment="1">
      <alignment horizontal="left" vertical="center"/>
    </xf>
    <xf numFmtId="0" fontId="2" fillId="0" borderId="0" xfId="17" applyAlignment="1">
      <alignment vertical="center"/>
    </xf>
    <xf numFmtId="0" fontId="9" fillId="0" borderId="0" xfId="1" applyFont="1" applyAlignment="1">
      <alignment horizontal="center" vertical="center" wrapText="1"/>
    </xf>
    <xf numFmtId="0" fontId="9" fillId="0" borderId="0" xfId="1" applyFont="1" applyBorder="1" applyAlignment="1">
      <alignment horizontal="left" vertical="center"/>
    </xf>
    <xf numFmtId="0" fontId="9" fillId="0" borderId="0" xfId="1" applyFont="1" applyAlignment="1">
      <alignment horizontal="right" vertical="center"/>
    </xf>
    <xf numFmtId="0" fontId="9" fillId="0" borderId="42" xfId="1" applyFont="1" applyBorder="1" applyAlignment="1" applyProtection="1">
      <alignment horizontal="center" vertical="center" wrapText="1"/>
      <protection locked="0"/>
    </xf>
    <xf numFmtId="3" fontId="8" fillId="0" borderId="42" xfId="1" applyNumberFormat="1" applyFont="1" applyBorder="1" applyAlignment="1" applyProtection="1">
      <alignment vertical="center" wrapText="1"/>
      <protection locked="0"/>
    </xf>
    <xf numFmtId="0" fontId="9" fillId="0" borderId="0" xfId="8" applyFont="1" applyAlignment="1">
      <alignment horizontal="right"/>
    </xf>
    <xf numFmtId="0" fontId="8" fillId="0" borderId="0" xfId="8" applyFont="1" applyBorder="1" applyAlignment="1" applyProtection="1">
      <protection locked="0"/>
    </xf>
    <xf numFmtId="0" fontId="9" fillId="0" borderId="0" xfId="8" applyFont="1" applyBorder="1" applyAlignment="1" applyProtection="1">
      <alignment horizontal="left"/>
      <protection locked="0"/>
    </xf>
    <xf numFmtId="49" fontId="9" fillId="0" borderId="0" xfId="8" applyNumberFormat="1" applyFont="1" applyBorder="1" applyAlignment="1" applyProtection="1">
      <protection locked="0"/>
    </xf>
    <xf numFmtId="49" fontId="9" fillId="0" borderId="0" xfId="8" applyNumberFormat="1" applyFont="1" applyBorder="1" applyAlignment="1" applyProtection="1">
      <alignment horizontal="center"/>
      <protection locked="0"/>
    </xf>
    <xf numFmtId="0" fontId="9" fillId="0" borderId="34" xfId="8" applyFont="1" applyBorder="1" applyAlignment="1">
      <alignment vertical="center" wrapText="1"/>
    </xf>
    <xf numFmtId="3" fontId="8" fillId="0" borderId="42" xfId="8" applyNumberFormat="1" applyFont="1" applyFill="1" applyBorder="1" applyAlignment="1">
      <alignment vertical="center" wrapText="1"/>
    </xf>
    <xf numFmtId="0" fontId="8" fillId="0" borderId="42" xfId="8" applyFont="1" applyFill="1" applyBorder="1" applyAlignment="1">
      <alignment horizontal="center" wrapText="1"/>
    </xf>
    <xf numFmtId="0" fontId="8" fillId="0" borderId="42" xfId="8" applyFont="1" applyFill="1" applyBorder="1" applyAlignment="1">
      <alignment horizontal="left" wrapText="1"/>
    </xf>
    <xf numFmtId="3" fontId="8" fillId="0" borderId="42" xfId="8" applyNumberFormat="1" applyFont="1" applyFill="1" applyBorder="1" applyAlignment="1">
      <alignment horizontal="right" vertical="center" wrapText="1"/>
    </xf>
    <xf numFmtId="49" fontId="34" fillId="0" borderId="42" xfId="8" applyNumberFormat="1" applyFont="1" applyFill="1" applyBorder="1" applyAlignment="1">
      <alignment horizontal="center" vertical="center" wrapText="1"/>
    </xf>
    <xf numFmtId="0" fontId="9" fillId="0" borderId="42" xfId="8" applyFont="1" applyFill="1" applyBorder="1" applyAlignment="1">
      <alignment horizontal="center" wrapText="1"/>
    </xf>
    <xf numFmtId="0" fontId="9" fillId="0" borderId="42" xfId="8" applyFont="1" applyFill="1" applyBorder="1" applyAlignment="1">
      <alignment horizontal="left" wrapText="1"/>
    </xf>
    <xf numFmtId="3" fontId="8" fillId="0" borderId="42" xfId="8" applyNumberFormat="1" applyFont="1" applyFill="1" applyBorder="1" applyAlignment="1" applyProtection="1">
      <alignment vertical="center" wrapText="1"/>
      <protection locked="0"/>
    </xf>
    <xf numFmtId="3" fontId="8" fillId="0" borderId="42" xfId="8" applyNumberFormat="1" applyFont="1" applyFill="1" applyBorder="1" applyAlignment="1" applyProtection="1">
      <alignment horizontal="right" vertical="center" wrapText="1"/>
      <protection locked="0"/>
    </xf>
    <xf numFmtId="3" fontId="9" fillId="0" borderId="42" xfId="8" applyNumberFormat="1" applyFont="1" applyFill="1" applyBorder="1" applyAlignment="1" applyProtection="1">
      <alignment horizontal="right" vertical="center" wrapText="1"/>
      <protection locked="0"/>
    </xf>
    <xf numFmtId="4" fontId="9" fillId="0" borderId="0" xfId="8" applyNumberFormat="1" applyFont="1" applyFill="1" applyBorder="1"/>
    <xf numFmtId="0" fontId="8" fillId="0" borderId="2" xfId="8" applyFont="1" applyFill="1" applyBorder="1" applyAlignment="1">
      <alignment horizontal="center"/>
    </xf>
    <xf numFmtId="0" fontId="8" fillId="0" borderId="2" xfId="8" applyFont="1" applyFill="1" applyBorder="1" applyAlignment="1">
      <alignment horizontal="left"/>
    </xf>
    <xf numFmtId="3" fontId="8" fillId="0" borderId="42" xfId="8" applyNumberFormat="1" applyFont="1" applyFill="1" applyBorder="1" applyAlignment="1" applyProtection="1">
      <alignment wrapText="1"/>
      <protection locked="0"/>
    </xf>
    <xf numFmtId="0" fontId="8" fillId="0" borderId="2" xfId="8" applyFont="1" applyFill="1" applyBorder="1" applyAlignment="1">
      <alignment horizontal="center" wrapText="1"/>
    </xf>
    <xf numFmtId="0" fontId="8" fillId="0" borderId="47" xfId="8" applyFont="1" applyFill="1" applyBorder="1" applyAlignment="1">
      <alignment wrapText="1"/>
    </xf>
    <xf numFmtId="0" fontId="9" fillId="0" borderId="42" xfId="8" applyFont="1" applyFill="1" applyBorder="1" applyAlignment="1">
      <alignment horizontal="center"/>
    </xf>
    <xf numFmtId="49" fontId="9" fillId="0" borderId="44" xfId="8" applyNumberFormat="1" applyFont="1" applyFill="1" applyBorder="1" applyAlignment="1">
      <alignment horizontal="center" vertical="center" wrapText="1"/>
    </xf>
    <xf numFmtId="0" fontId="9" fillId="0" borderId="42" xfId="8" applyFont="1" applyFill="1" applyBorder="1" applyAlignment="1" applyProtection="1">
      <alignment horizontal="left" vertical="center" wrapText="1"/>
      <protection locked="0"/>
    </xf>
    <xf numFmtId="0" fontId="9" fillId="0" borderId="42" xfId="8" applyFont="1" applyFill="1" applyBorder="1" applyAlignment="1" applyProtection="1">
      <alignment horizontal="center" vertical="center"/>
      <protection locked="0"/>
    </xf>
    <xf numFmtId="3" fontId="8" fillId="0" borderId="42" xfId="8" applyNumberFormat="1" applyFont="1" applyFill="1" applyBorder="1" applyAlignment="1" applyProtection="1">
      <alignment horizontal="center" vertical="center"/>
      <protection locked="0"/>
    </xf>
    <xf numFmtId="3" fontId="8" fillId="0" borderId="43" xfId="8" applyNumberFormat="1" applyFont="1" applyFill="1" applyBorder="1" applyAlignment="1" applyProtection="1">
      <alignment horizontal="center" vertical="center" wrapText="1"/>
      <protection locked="0"/>
    </xf>
    <xf numFmtId="3" fontId="9" fillId="0" borderId="43" xfId="8" applyNumberFormat="1" applyFont="1" applyFill="1" applyBorder="1" applyAlignment="1" applyProtection="1">
      <alignment horizontal="right" vertical="center" wrapText="1"/>
      <protection locked="0"/>
    </xf>
    <xf numFmtId="3" fontId="8" fillId="0" borderId="43" xfId="8" applyNumberFormat="1" applyFont="1" applyFill="1" applyBorder="1" applyAlignment="1" applyProtection="1">
      <alignment horizontal="right" vertical="center" wrapText="1"/>
      <protection locked="0"/>
    </xf>
    <xf numFmtId="4" fontId="8" fillId="0" borderId="43" xfId="8" applyNumberFormat="1" applyFont="1" applyFill="1" applyBorder="1" applyAlignment="1" applyProtection="1">
      <alignment horizontal="right" vertical="center" wrapText="1"/>
      <protection locked="0"/>
    </xf>
    <xf numFmtId="0" fontId="8" fillId="0" borderId="0" xfId="8" applyFont="1" applyFill="1" applyBorder="1" applyAlignment="1" applyProtection="1">
      <alignment horizontal="center" vertical="center" wrapText="1"/>
      <protection locked="0"/>
    </xf>
    <xf numFmtId="0" fontId="8" fillId="0" borderId="0" xfId="8" applyFont="1" applyFill="1" applyBorder="1" applyAlignment="1">
      <alignment horizontal="left" vertical="center" wrapText="1"/>
    </xf>
    <xf numFmtId="3" fontId="8" fillId="0" borderId="0" xfId="8" applyNumberFormat="1" applyFont="1" applyFill="1" applyBorder="1" applyAlignment="1" applyProtection="1">
      <alignment wrapText="1"/>
      <protection locked="0"/>
    </xf>
    <xf numFmtId="3" fontId="9" fillId="0" borderId="0" xfId="8" applyNumberFormat="1" applyFont="1" applyFill="1" applyBorder="1" applyAlignment="1" applyProtection="1">
      <alignment horizontal="right" vertical="center" wrapText="1"/>
      <protection locked="0"/>
    </xf>
    <xf numFmtId="49" fontId="9" fillId="0" borderId="0" xfId="8" applyNumberFormat="1" applyFont="1" applyFill="1" applyBorder="1" applyAlignment="1">
      <alignment horizontal="center" vertical="center" wrapText="1"/>
    </xf>
    <xf numFmtId="0" fontId="9" fillId="0" borderId="0" xfId="8" applyFont="1" applyBorder="1" applyAlignment="1">
      <alignment horizontal="left" wrapText="1"/>
    </xf>
    <xf numFmtId="0" fontId="9" fillId="0" borderId="0" xfId="8" applyFont="1" applyAlignment="1" applyProtection="1">
      <alignment horizontal="right"/>
      <protection locked="0"/>
    </xf>
    <xf numFmtId="0" fontId="9" fillId="0" borderId="0" xfId="8" applyFont="1" applyProtection="1">
      <protection locked="0"/>
    </xf>
    <xf numFmtId="0" fontId="9" fillId="0" borderId="0" xfId="8" applyFont="1" applyFill="1" applyBorder="1" applyAlignment="1" applyProtection="1">
      <alignment vertical="center" wrapText="1"/>
      <protection locked="0"/>
    </xf>
    <xf numFmtId="0" fontId="9" fillId="0" borderId="0" xfId="8" applyFont="1" applyFill="1" applyBorder="1" applyAlignment="1" applyProtection="1">
      <alignment horizontal="right" vertical="center" wrapText="1"/>
      <protection locked="0"/>
    </xf>
    <xf numFmtId="0" fontId="9" fillId="0" borderId="0" xfId="8" applyFont="1" applyFill="1" applyBorder="1" applyAlignment="1" applyProtection="1">
      <alignment vertical="center"/>
      <protection locked="0"/>
    </xf>
    <xf numFmtId="0" fontId="9" fillId="0" borderId="0" xfId="8" applyFont="1" applyFill="1" applyBorder="1" applyAlignment="1" applyProtection="1">
      <alignment horizontal="right" vertical="center"/>
      <protection locked="0"/>
    </xf>
    <xf numFmtId="0" fontId="9" fillId="0" borderId="0" xfId="8" applyFont="1" applyAlignment="1">
      <alignment horizontal="left" wrapText="1"/>
    </xf>
    <xf numFmtId="0" fontId="9" fillId="0" borderId="0" xfId="8" applyFont="1" applyAlignment="1" applyProtection="1">
      <alignment horizontal="left"/>
      <protection locked="0"/>
    </xf>
    <xf numFmtId="1" fontId="17" fillId="0" borderId="154" xfId="1" applyNumberFormat="1" applyFont="1" applyFill="1" applyBorder="1" applyAlignment="1" applyProtection="1">
      <alignment horizontal="center" vertical="center"/>
    </xf>
    <xf numFmtId="0" fontId="8" fillId="0" borderId="0" xfId="1" applyFont="1" applyFill="1" applyBorder="1" applyAlignment="1" applyProtection="1">
      <alignment vertical="center"/>
      <protection locked="0"/>
    </xf>
    <xf numFmtId="3" fontId="8" fillId="0" borderId="155" xfId="1" applyNumberFormat="1" applyFont="1" applyFill="1" applyBorder="1" applyAlignment="1" applyProtection="1">
      <alignment horizontal="right" vertical="center"/>
    </xf>
    <xf numFmtId="3" fontId="9" fillId="0" borderId="154" xfId="1" applyNumberFormat="1" applyFont="1" applyFill="1" applyBorder="1" applyAlignment="1" applyProtection="1">
      <alignment horizontal="right" vertical="center"/>
    </xf>
    <xf numFmtId="3" fontId="9" fillId="0" borderId="0" xfId="1" applyNumberFormat="1" applyFont="1" applyFill="1" applyBorder="1" applyAlignment="1" applyProtection="1">
      <alignment horizontal="right" vertical="center"/>
    </xf>
    <xf numFmtId="3" fontId="9" fillId="0" borderId="6" xfId="1" applyNumberFormat="1" applyFont="1" applyFill="1" applyBorder="1" applyAlignment="1" applyProtection="1">
      <alignment horizontal="right" vertical="center"/>
    </xf>
    <xf numFmtId="3" fontId="9" fillId="0" borderId="153" xfId="1" applyNumberFormat="1" applyFont="1" applyFill="1" applyBorder="1" applyAlignment="1" applyProtection="1">
      <alignment vertical="center"/>
      <protection locked="0"/>
    </xf>
    <xf numFmtId="3" fontId="9" fillId="0" borderId="97" xfId="1" applyNumberFormat="1" applyFont="1" applyFill="1" applyBorder="1" applyAlignment="1" applyProtection="1">
      <alignment horizontal="center" vertical="center"/>
    </xf>
    <xf numFmtId="3" fontId="9" fillId="0" borderId="53" xfId="1" applyNumberFormat="1" applyFont="1" applyFill="1" applyBorder="1" applyAlignment="1" applyProtection="1">
      <alignment horizontal="center" vertical="center"/>
    </xf>
    <xf numFmtId="3" fontId="9" fillId="0" borderId="19" xfId="1" applyNumberFormat="1" applyFont="1" applyFill="1" applyBorder="1" applyAlignment="1" applyProtection="1">
      <alignment horizontal="center" vertical="center"/>
    </xf>
    <xf numFmtId="3" fontId="9" fillId="0" borderId="19" xfId="1" applyNumberFormat="1" applyFont="1" applyFill="1" applyBorder="1" applyAlignment="1" applyProtection="1">
      <alignment vertical="center"/>
    </xf>
    <xf numFmtId="3" fontId="9" fillId="0" borderId="50" xfId="1" applyNumberFormat="1" applyFont="1" applyFill="1" applyBorder="1" applyAlignment="1" applyProtection="1">
      <alignment horizontal="right" vertical="center"/>
    </xf>
    <xf numFmtId="3" fontId="9" fillId="0" borderId="49" xfId="1" applyNumberFormat="1" applyFont="1" applyFill="1" applyBorder="1" applyAlignment="1" applyProtection="1">
      <alignment horizontal="right" vertical="center"/>
    </xf>
    <xf numFmtId="3" fontId="9" fillId="0" borderId="44" xfId="1" applyNumberFormat="1" applyFont="1" applyFill="1" applyBorder="1" applyAlignment="1" applyProtection="1">
      <alignment horizontal="right" vertical="center"/>
    </xf>
    <xf numFmtId="3" fontId="9" fillId="0" borderId="5" xfId="1" applyNumberFormat="1" applyFont="1" applyFill="1" applyBorder="1" applyAlignment="1" applyProtection="1">
      <alignment horizontal="center" vertical="center"/>
    </xf>
    <xf numFmtId="3" fontId="9" fillId="0" borderId="78" xfId="1" applyNumberFormat="1" applyFont="1" applyFill="1" applyBorder="1" applyAlignment="1" applyProtection="1">
      <alignment horizontal="right" vertical="center"/>
      <protection locked="0"/>
    </xf>
    <xf numFmtId="3" fontId="9" fillId="0" borderId="49" xfId="1" applyNumberFormat="1" applyFont="1" applyFill="1" applyBorder="1" applyAlignment="1" applyProtection="1">
      <alignment horizontal="center" vertical="center"/>
    </xf>
    <xf numFmtId="3" fontId="9" fillId="0" borderId="19" xfId="1" applyNumberFormat="1" applyFont="1" applyFill="1" applyBorder="1" applyAlignment="1" applyProtection="1">
      <alignment horizontal="right" vertical="center"/>
    </xf>
    <xf numFmtId="3" fontId="9" fillId="0" borderId="5" xfId="1" applyNumberFormat="1" applyFont="1" applyFill="1" applyBorder="1" applyAlignment="1" applyProtection="1">
      <alignment horizontal="center" vertical="center"/>
      <protection locked="0"/>
    </xf>
    <xf numFmtId="3" fontId="9" fillId="0" borderId="13" xfId="1" applyNumberFormat="1" applyFont="1" applyFill="1" applyBorder="1" applyAlignment="1" applyProtection="1">
      <alignment horizontal="right" vertical="center"/>
      <protection locked="0"/>
    </xf>
    <xf numFmtId="3" fontId="8" fillId="0" borderId="0" xfId="1" applyNumberFormat="1" applyFont="1" applyBorder="1" applyAlignment="1" applyProtection="1">
      <alignment vertical="center"/>
      <protection locked="0"/>
    </xf>
    <xf numFmtId="3" fontId="8" fillId="0" borderId="155" xfId="1" applyNumberFormat="1" applyFont="1" applyFill="1" applyBorder="1" applyAlignment="1" applyProtection="1">
      <alignment vertical="center"/>
    </xf>
    <xf numFmtId="3" fontId="8" fillId="0" borderId="156" xfId="1" applyNumberFormat="1" applyFont="1" applyFill="1" applyBorder="1" applyAlignment="1" applyProtection="1">
      <alignment vertical="center"/>
    </xf>
    <xf numFmtId="3" fontId="8" fillId="4" borderId="157" xfId="1" applyNumberFormat="1" applyFont="1" applyFill="1" applyBorder="1" applyAlignment="1" applyProtection="1">
      <alignment vertical="center"/>
    </xf>
    <xf numFmtId="3" fontId="9" fillId="0" borderId="5" xfId="1" applyNumberFormat="1" applyFont="1" applyFill="1" applyBorder="1" applyAlignment="1" applyProtection="1">
      <alignment vertical="center"/>
    </xf>
    <xf numFmtId="3" fontId="9" fillId="0" borderId="0" xfId="1" applyNumberFormat="1" applyFont="1" applyFill="1" applyBorder="1" applyAlignment="1" applyProtection="1">
      <alignment vertical="center"/>
    </xf>
    <xf numFmtId="3" fontId="9" fillId="0" borderId="6" xfId="1" applyNumberFormat="1" applyFont="1" applyFill="1" applyBorder="1" applyAlignment="1" applyProtection="1">
      <alignment vertical="center"/>
    </xf>
    <xf numFmtId="3" fontId="9" fillId="0" borderId="6" xfId="1" applyNumberFormat="1" applyFont="1" applyFill="1" applyBorder="1" applyAlignment="1" applyProtection="1">
      <alignment vertical="center"/>
      <protection locked="0"/>
    </xf>
    <xf numFmtId="3" fontId="9" fillId="0" borderId="21" xfId="1" applyNumberFormat="1" applyFont="1" applyFill="1" applyBorder="1" applyAlignment="1" applyProtection="1">
      <alignment vertical="center"/>
    </xf>
    <xf numFmtId="3" fontId="9" fillId="0" borderId="157" xfId="1" applyNumberFormat="1" applyFont="1" applyFill="1" applyBorder="1" applyAlignment="1" applyProtection="1">
      <alignment vertical="center"/>
    </xf>
    <xf numFmtId="3" fontId="8" fillId="4" borderId="19" xfId="1" applyNumberFormat="1" applyFont="1" applyFill="1" applyBorder="1" applyAlignment="1" applyProtection="1">
      <alignment vertical="center"/>
    </xf>
    <xf numFmtId="3" fontId="9" fillId="0" borderId="49" xfId="1" applyNumberFormat="1" applyFont="1" applyFill="1" applyBorder="1" applyAlignment="1" applyProtection="1">
      <alignment vertical="center"/>
    </xf>
    <xf numFmtId="3" fontId="9" fillId="0" borderId="50" xfId="1" applyNumberFormat="1" applyFont="1" applyFill="1" applyBorder="1" applyAlignment="1" applyProtection="1">
      <alignment vertical="center"/>
    </xf>
    <xf numFmtId="3" fontId="9" fillId="0" borderId="155" xfId="1" applyNumberFormat="1" applyFont="1" applyFill="1" applyBorder="1" applyAlignment="1" applyProtection="1">
      <alignment vertical="center"/>
    </xf>
    <xf numFmtId="3" fontId="8" fillId="0" borderId="158" xfId="1" applyNumberFormat="1" applyFont="1" applyFill="1" applyBorder="1" applyAlignment="1" applyProtection="1">
      <alignment vertical="center"/>
    </xf>
    <xf numFmtId="3" fontId="8" fillId="0" borderId="19" xfId="1" applyNumberFormat="1" applyFont="1" applyFill="1" applyBorder="1" applyAlignment="1" applyProtection="1">
      <alignment vertical="center"/>
    </xf>
    <xf numFmtId="0" fontId="9" fillId="0" borderId="0" xfId="1" applyFont="1" applyFill="1"/>
    <xf numFmtId="0" fontId="9" fillId="0" borderId="0" xfId="12" applyFont="1" applyFill="1" applyAlignment="1">
      <alignment horizontal="right"/>
    </xf>
    <xf numFmtId="0" fontId="9" fillId="0" borderId="0" xfId="1" applyFont="1" applyFill="1" applyAlignment="1"/>
    <xf numFmtId="0" fontId="9" fillId="0" borderId="0" xfId="1" applyFont="1" applyAlignment="1"/>
    <xf numFmtId="0" fontId="10" fillId="0" borderId="0" xfId="1" applyFont="1" applyFill="1" applyAlignment="1">
      <alignment horizontal="center"/>
    </xf>
    <xf numFmtId="3" fontId="9" fillId="0" borderId="42" xfId="1" applyNumberFormat="1" applyFont="1" applyFill="1" applyBorder="1" applyAlignment="1">
      <alignment wrapText="1"/>
    </xf>
    <xf numFmtId="0" fontId="9" fillId="0" borderId="42" xfId="1" applyFont="1" applyFill="1" applyBorder="1" applyAlignment="1">
      <alignment horizontal="center"/>
    </xf>
    <xf numFmtId="0" fontId="35" fillId="0" borderId="42" xfId="18" applyFont="1" applyFill="1" applyBorder="1" applyAlignment="1">
      <alignment horizontal="left" vertical="top" wrapText="1"/>
    </xf>
    <xf numFmtId="0" fontId="9" fillId="0" borderId="0" xfId="1" applyFont="1" applyFill="1" applyBorder="1" applyAlignment="1" applyProtection="1">
      <alignment horizontal="right" vertical="top" wrapText="1"/>
      <protection locked="0"/>
    </xf>
    <xf numFmtId="0" fontId="9" fillId="0" borderId="0" xfId="1" applyFont="1" applyFill="1" applyBorder="1" applyAlignment="1" applyProtection="1">
      <alignment horizontal="left" vertical="top" wrapText="1"/>
      <protection locked="0"/>
    </xf>
    <xf numFmtId="0" fontId="8" fillId="0" borderId="0" xfId="1" applyFont="1" applyFill="1" applyAlignment="1">
      <alignment horizontal="left"/>
    </xf>
    <xf numFmtId="0" fontId="9" fillId="0" borderId="0" xfId="1" applyFont="1" applyFill="1" applyBorder="1" applyAlignment="1" applyProtection="1">
      <alignment wrapText="1"/>
      <protection locked="0"/>
    </xf>
    <xf numFmtId="1" fontId="9" fillId="0" borderId="0" xfId="1" applyNumberFormat="1" applyFont="1" applyFill="1" applyBorder="1" applyAlignment="1" applyProtection="1">
      <alignment wrapText="1"/>
      <protection locked="0"/>
    </xf>
    <xf numFmtId="3" fontId="9" fillId="0" borderId="42" xfId="19" applyNumberFormat="1" applyFont="1" applyFill="1" applyBorder="1" applyAlignment="1" applyProtection="1">
      <alignment vertical="center" wrapText="1"/>
      <protection locked="0"/>
    </xf>
    <xf numFmtId="0" fontId="9" fillId="0" borderId="0" xfId="19" applyFont="1" applyFill="1" applyBorder="1" applyAlignment="1" applyProtection="1">
      <alignment horizontal="right" vertical="top" wrapText="1"/>
      <protection locked="0"/>
    </xf>
    <xf numFmtId="0" fontId="9" fillId="0" borderId="0" xfId="19" applyFont="1" applyFill="1" applyBorder="1" applyAlignment="1" applyProtection="1">
      <alignment horizontal="left" vertical="top" wrapText="1"/>
      <protection locked="0"/>
    </xf>
    <xf numFmtId="1" fontId="9" fillId="0" borderId="0" xfId="19" applyNumberFormat="1" applyFont="1" applyFill="1" applyBorder="1" applyAlignment="1" applyProtection="1">
      <alignment wrapText="1"/>
      <protection locked="0"/>
    </xf>
    <xf numFmtId="3" fontId="9" fillId="0" borderId="0" xfId="19" applyNumberFormat="1" applyFont="1" applyFill="1" applyBorder="1" applyAlignment="1" applyProtection="1">
      <alignment wrapText="1"/>
      <protection locked="0"/>
    </xf>
    <xf numFmtId="0" fontId="8" fillId="0" borderId="5" xfId="1" applyFont="1" applyFill="1" applyBorder="1" applyAlignment="1">
      <alignment horizontal="left"/>
    </xf>
    <xf numFmtId="3" fontId="32" fillId="0" borderId="5" xfId="1" applyNumberFormat="1" applyFont="1" applyFill="1" applyBorder="1" applyAlignment="1" applyProtection="1">
      <alignment wrapText="1"/>
      <protection locked="0"/>
    </xf>
    <xf numFmtId="0" fontId="9" fillId="0" borderId="42" xfId="1" applyFont="1" applyFill="1" applyBorder="1" applyAlignment="1" applyProtection="1">
      <alignment horizontal="center" vertical="top" wrapText="1"/>
      <protection locked="0"/>
    </xf>
    <xf numFmtId="3" fontId="13" fillId="0" borderId="42" xfId="19" applyNumberFormat="1" applyFont="1" applyFill="1" applyBorder="1" applyAlignment="1" applyProtection="1">
      <alignment horizontal="left" vertical="top" wrapText="1"/>
      <protection locked="0"/>
    </xf>
    <xf numFmtId="0" fontId="9" fillId="0" borderId="21" xfId="1" applyFont="1" applyFill="1" applyBorder="1" applyAlignment="1" applyProtection="1">
      <alignment horizontal="center" vertical="top" wrapText="1"/>
      <protection locked="0"/>
    </xf>
    <xf numFmtId="0" fontId="9" fillId="0" borderId="21" xfId="1" applyFont="1" applyFill="1" applyBorder="1" applyAlignment="1" applyProtection="1">
      <alignment horizontal="left" vertical="top" wrapText="1"/>
      <protection locked="0"/>
    </xf>
    <xf numFmtId="1" fontId="9" fillId="0" borderId="21" xfId="1" applyNumberFormat="1" applyFont="1" applyFill="1" applyBorder="1" applyAlignment="1" applyProtection="1">
      <alignment wrapText="1"/>
      <protection locked="0"/>
    </xf>
    <xf numFmtId="0" fontId="9" fillId="0" borderId="42" xfId="1" applyFont="1" applyFill="1" applyBorder="1"/>
    <xf numFmtId="0" fontId="9" fillId="0" borderId="21" xfId="1" applyFont="1" applyFill="1" applyBorder="1" applyAlignment="1" applyProtection="1">
      <alignment horizontal="right" vertical="top" wrapText="1"/>
      <protection locked="0"/>
    </xf>
    <xf numFmtId="3" fontId="13" fillId="0" borderId="42" xfId="1" applyNumberFormat="1" applyFont="1" applyFill="1" applyBorder="1" applyAlignment="1" applyProtection="1">
      <alignment horizontal="left" vertical="top" wrapText="1"/>
      <protection locked="0"/>
    </xf>
    <xf numFmtId="0" fontId="9" fillId="0" borderId="21" xfId="1" applyFont="1" applyFill="1" applyBorder="1" applyAlignment="1">
      <alignment wrapText="1"/>
    </xf>
    <xf numFmtId="0" fontId="9" fillId="0" borderId="42" xfId="1" applyFont="1" applyFill="1" applyBorder="1" applyAlignment="1">
      <alignment horizontal="center" vertical="top" wrapText="1"/>
    </xf>
    <xf numFmtId="3" fontId="9" fillId="0" borderId="43" xfId="1" applyNumberFormat="1" applyFont="1" applyFill="1" applyBorder="1" applyAlignment="1">
      <alignment wrapText="1"/>
    </xf>
    <xf numFmtId="3" fontId="9" fillId="0" borderId="42" xfId="1" applyNumberFormat="1" applyFont="1" applyFill="1" applyBorder="1"/>
    <xf numFmtId="3" fontId="13" fillId="0" borderId="42" xfId="19" applyNumberFormat="1" applyFont="1" applyFill="1" applyBorder="1" applyAlignment="1" applyProtection="1">
      <alignment vertical="center" wrapText="1"/>
      <protection locked="0"/>
    </xf>
    <xf numFmtId="3" fontId="13" fillId="0" borderId="42" xfId="1" applyNumberFormat="1" applyFont="1" applyFill="1" applyBorder="1" applyAlignment="1">
      <alignment horizontal="left" vertical="top" wrapText="1"/>
    </xf>
    <xf numFmtId="3" fontId="13" fillId="0" borderId="42" xfId="1" applyNumberFormat="1" applyFont="1" applyFill="1" applyBorder="1" applyAlignment="1">
      <alignment horizontal="left" vertical="center" wrapText="1"/>
    </xf>
    <xf numFmtId="1" fontId="8" fillId="0" borderId="0" xfId="1" applyNumberFormat="1" applyFont="1" applyFill="1" applyBorder="1" applyAlignment="1" applyProtection="1">
      <alignment wrapText="1"/>
      <protection locked="0"/>
    </xf>
    <xf numFmtId="3" fontId="9" fillId="0" borderId="48" xfId="1" applyNumberFormat="1" applyFont="1" applyFill="1" applyBorder="1" applyAlignment="1" applyProtection="1">
      <alignment wrapText="1"/>
      <protection locked="0"/>
    </xf>
    <xf numFmtId="0" fontId="9" fillId="0" borderId="0" xfId="1" applyFont="1" applyFill="1" applyBorder="1" applyAlignment="1" applyProtection="1">
      <alignment horizontal="center" vertical="top"/>
      <protection locked="0"/>
    </xf>
    <xf numFmtId="0" fontId="9" fillId="0" borderId="0" xfId="1" applyFont="1" applyFill="1" applyBorder="1" applyAlignment="1" applyProtection="1">
      <alignment horizontal="center" vertical="top" wrapText="1"/>
      <protection locked="0"/>
    </xf>
    <xf numFmtId="0" fontId="19" fillId="0" borderId="0" xfId="1" applyFont="1"/>
    <xf numFmtId="1" fontId="8" fillId="0" borderId="42" xfId="1" applyNumberFormat="1" applyFont="1" applyFill="1" applyBorder="1" applyAlignment="1" applyProtection="1">
      <alignment horizontal="center" wrapText="1"/>
      <protection locked="0"/>
    </xf>
    <xf numFmtId="1" fontId="8" fillId="0" borderId="42" xfId="19" applyNumberFormat="1" applyFont="1" applyFill="1" applyBorder="1" applyAlignment="1" applyProtection="1">
      <alignment horizontal="center" vertical="center" wrapText="1"/>
      <protection locked="0"/>
    </xf>
    <xf numFmtId="0" fontId="19" fillId="0" borderId="0" xfId="1" applyFont="1" applyBorder="1" applyAlignment="1">
      <alignment vertical="top"/>
    </xf>
    <xf numFmtId="0" fontId="18" fillId="0" borderId="0" xfId="1" applyFont="1" applyAlignment="1"/>
    <xf numFmtId="0" fontId="8" fillId="0" borderId="88" xfId="1" applyFont="1" applyFill="1" applyBorder="1" applyAlignment="1" applyProtection="1">
      <alignment horizontal="left" vertical="center"/>
    </xf>
    <xf numFmtId="0" fontId="8" fillId="0" borderId="89" xfId="1" applyFont="1" applyFill="1" applyBorder="1" applyAlignment="1" applyProtection="1">
      <alignment horizontal="left" vertical="center"/>
    </xf>
    <xf numFmtId="0" fontId="8" fillId="0" borderId="36" xfId="1" applyFont="1" applyFill="1" applyBorder="1" applyAlignment="1" applyProtection="1">
      <alignment horizontal="left" vertical="center"/>
    </xf>
    <xf numFmtId="0" fontId="8" fillId="0" borderId="72" xfId="1" applyFont="1" applyFill="1" applyBorder="1" applyAlignment="1" applyProtection="1">
      <alignment horizontal="left" vertical="center"/>
    </xf>
    <xf numFmtId="0" fontId="9" fillId="0" borderId="38" xfId="1" applyNumberFormat="1" applyFont="1" applyFill="1" applyBorder="1" applyAlignment="1" applyProtection="1">
      <alignment horizontal="center" vertical="center" textRotation="90" wrapText="1"/>
    </xf>
    <xf numFmtId="0" fontId="9" fillId="0" borderId="18" xfId="1" applyNumberFormat="1" applyFont="1" applyFill="1" applyBorder="1" applyAlignment="1" applyProtection="1">
      <alignment horizontal="center" vertical="center" textRotation="90" wrapText="1"/>
    </xf>
    <xf numFmtId="0" fontId="9" fillId="0" borderId="48" xfId="1" applyFont="1" applyFill="1" applyBorder="1" applyAlignment="1" applyProtection="1">
      <alignment horizontal="center" vertical="center" textRotation="90" wrapText="1"/>
    </xf>
    <xf numFmtId="0" fontId="9" fillId="0" borderId="57" xfId="1" applyFont="1" applyFill="1" applyBorder="1" applyAlignment="1" applyProtection="1">
      <alignment horizontal="center" vertical="center" textRotation="90" wrapText="1"/>
    </xf>
    <xf numFmtId="49" fontId="9" fillId="3" borderId="49" xfId="1" applyNumberFormat="1" applyFont="1" applyFill="1" applyBorder="1" applyAlignment="1" applyProtection="1">
      <alignment horizontal="center" vertical="center"/>
      <protection locked="0"/>
    </xf>
    <xf numFmtId="49" fontId="9" fillId="3" borderId="40" xfId="1" applyNumberFormat="1" applyFont="1" applyFill="1" applyBorder="1" applyAlignment="1" applyProtection="1">
      <alignment horizontal="center" vertical="center"/>
      <protection locked="0"/>
    </xf>
    <xf numFmtId="49" fontId="9" fillId="0" borderId="24" xfId="1" applyNumberFormat="1" applyFont="1" applyFill="1" applyBorder="1" applyAlignment="1" applyProtection="1">
      <alignment horizontal="center" vertical="center" textRotation="90" wrapText="1"/>
    </xf>
    <xf numFmtId="0" fontId="9" fillId="0" borderId="29" xfId="1" applyFont="1" applyFill="1" applyBorder="1" applyAlignment="1" applyProtection="1">
      <alignment horizontal="center" vertical="center" wrapText="1"/>
    </xf>
    <xf numFmtId="0" fontId="9" fillId="0" borderId="53" xfId="1" applyFont="1" applyFill="1" applyBorder="1" applyAlignment="1" applyProtection="1">
      <alignment horizontal="center" vertical="center" wrapText="1"/>
    </xf>
    <xf numFmtId="49" fontId="9" fillId="0" borderId="24" xfId="1" applyNumberFormat="1" applyFont="1" applyFill="1" applyBorder="1" applyAlignment="1" applyProtection="1">
      <alignment horizontal="center" vertical="center" wrapText="1"/>
    </xf>
    <xf numFmtId="49" fontId="9" fillId="0" borderId="29" xfId="1" applyNumberFormat="1" applyFont="1" applyFill="1" applyBorder="1" applyAlignment="1" applyProtection="1">
      <alignment horizontal="center" vertical="center" wrapText="1"/>
    </xf>
    <xf numFmtId="49" fontId="9" fillId="0" borderId="22" xfId="1" applyNumberFormat="1" applyFont="1" applyFill="1" applyBorder="1" applyAlignment="1" applyProtection="1">
      <alignment horizontal="center" vertical="center"/>
    </xf>
    <xf numFmtId="49" fontId="9" fillId="0" borderId="50" xfId="1" applyNumberFormat="1" applyFont="1" applyFill="1" applyBorder="1" applyAlignment="1" applyProtection="1">
      <alignment horizontal="center" vertical="center"/>
    </xf>
    <xf numFmtId="49" fontId="9" fillId="0" borderId="26" xfId="1" applyNumberFormat="1" applyFont="1" applyFill="1" applyBorder="1" applyAlignment="1" applyProtection="1">
      <alignment horizontal="center" vertical="center"/>
    </xf>
    <xf numFmtId="0" fontId="9" fillId="0" borderId="39" xfId="1" applyFont="1" applyFill="1" applyBorder="1" applyAlignment="1" applyProtection="1">
      <alignment horizontal="center" vertical="center" textRotation="90"/>
    </xf>
    <xf numFmtId="0" fontId="9" fillId="0" borderId="54" xfId="1" applyFont="1" applyFill="1" applyBorder="1" applyAlignment="1" applyProtection="1">
      <alignment horizontal="center" vertical="center" textRotation="90"/>
    </xf>
    <xf numFmtId="0" fontId="9" fillId="0" borderId="41" xfId="1" applyFont="1" applyFill="1" applyBorder="1" applyAlignment="1" applyProtection="1">
      <alignment horizontal="center" vertical="center" textRotation="90" wrapText="1"/>
    </xf>
    <xf numFmtId="0" fontId="9" fillId="0" borderId="55" xfId="1" applyFont="1" applyFill="1" applyBorder="1" applyAlignment="1" applyProtection="1">
      <alignment horizontal="center" vertical="center" textRotation="90" wrapText="1"/>
    </xf>
    <xf numFmtId="0" fontId="9" fillId="0" borderId="95" xfId="1" applyFont="1" applyFill="1" applyBorder="1" applyAlignment="1" applyProtection="1">
      <alignment horizontal="center" vertical="center" textRotation="90" wrapText="1"/>
    </xf>
    <xf numFmtId="0" fontId="9" fillId="0" borderId="97" xfId="1" applyFont="1" applyFill="1" applyBorder="1" applyAlignment="1" applyProtection="1">
      <alignment horizontal="center" vertical="center" textRotation="90" wrapText="1"/>
    </xf>
    <xf numFmtId="0" fontId="9" fillId="0" borderId="15" xfId="1" applyFont="1" applyFill="1" applyBorder="1" applyAlignment="1" applyProtection="1">
      <alignment horizontal="center" vertical="center" textRotation="90"/>
    </xf>
    <xf numFmtId="0" fontId="9" fillId="0" borderId="53" xfId="1" applyFont="1" applyFill="1" applyBorder="1" applyAlignment="1" applyProtection="1">
      <alignment horizontal="center" vertical="center" textRotation="90"/>
    </xf>
    <xf numFmtId="0" fontId="9" fillId="0" borderId="33" xfId="1" applyNumberFormat="1" applyFont="1" applyFill="1" applyBorder="1" applyAlignment="1" applyProtection="1">
      <alignment horizontal="center" vertical="center" textRotation="90" wrapText="1"/>
    </xf>
    <xf numFmtId="0" fontId="9" fillId="0" borderId="41" xfId="1" applyNumberFormat="1" applyFont="1" applyFill="1" applyBorder="1" applyAlignment="1" applyProtection="1">
      <alignment horizontal="center" vertical="center" textRotation="90" wrapText="1"/>
    </xf>
    <xf numFmtId="0" fontId="9" fillId="0" borderId="48" xfId="1" applyNumberFormat="1" applyFont="1" applyFill="1" applyBorder="1" applyAlignment="1" applyProtection="1">
      <alignment horizontal="center" vertical="center" textRotation="90" wrapText="1"/>
    </xf>
    <xf numFmtId="0" fontId="9" fillId="0" borderId="51" xfId="1" applyNumberFormat="1" applyFont="1" applyFill="1" applyBorder="1" applyAlignment="1" applyProtection="1">
      <alignment horizontal="center" vertical="center" textRotation="90" wrapText="1"/>
    </xf>
    <xf numFmtId="0" fontId="9" fillId="0" borderId="38" xfId="1" applyFont="1" applyFill="1" applyBorder="1" applyAlignment="1" applyProtection="1">
      <alignment horizontal="center" vertical="center" textRotation="90" wrapText="1"/>
    </xf>
    <xf numFmtId="0" fontId="9" fillId="0" borderId="58" xfId="1" applyFont="1" applyFill="1" applyBorder="1" applyAlignment="1" applyProtection="1">
      <alignment horizontal="center" vertical="center" textRotation="90" wrapText="1"/>
    </xf>
    <xf numFmtId="0" fontId="9" fillId="0" borderId="38" xfId="1" applyFont="1" applyFill="1" applyBorder="1" applyAlignment="1" applyProtection="1">
      <alignment horizontal="center" vertical="center" wrapText="1"/>
    </xf>
    <xf numFmtId="0" fontId="9" fillId="0" borderId="58" xfId="1" applyFont="1" applyFill="1" applyBorder="1" applyAlignment="1" applyProtection="1">
      <alignment horizontal="center" vertical="center" wrapText="1"/>
    </xf>
    <xf numFmtId="0" fontId="9" fillId="0" borderId="52" xfId="1" applyFont="1" applyFill="1" applyBorder="1" applyAlignment="1" applyProtection="1">
      <alignment horizontal="center" vertical="center" textRotation="90" wrapText="1"/>
    </xf>
    <xf numFmtId="0" fontId="9" fillId="0" borderId="54" xfId="1" applyFont="1" applyFill="1" applyBorder="1" applyAlignment="1" applyProtection="1">
      <alignment horizontal="center" vertical="center" textRotation="90" wrapText="1"/>
    </xf>
    <xf numFmtId="0" fontId="9" fillId="0" borderId="43" xfId="1" applyFont="1" applyFill="1" applyBorder="1" applyAlignment="1" applyProtection="1">
      <alignment horizontal="center" vertical="center" textRotation="90" wrapText="1"/>
    </xf>
    <xf numFmtId="0" fontId="9" fillId="0" borderId="56" xfId="1" applyFont="1" applyFill="1" applyBorder="1" applyAlignment="1" applyProtection="1">
      <alignment horizontal="center" vertical="center" textRotation="90" wrapText="1"/>
    </xf>
    <xf numFmtId="49" fontId="9" fillId="3" borderId="6" xfId="1" applyNumberFormat="1" applyFont="1" applyFill="1" applyBorder="1" applyAlignment="1" applyProtection="1">
      <alignment horizontal="center" vertical="center"/>
      <protection locked="0"/>
    </xf>
    <xf numFmtId="49" fontId="9" fillId="3" borderId="27" xfId="1" applyNumberFormat="1" applyFont="1" applyFill="1" applyBorder="1" applyAlignment="1" applyProtection="1">
      <alignment horizontal="center" vertical="center"/>
      <protection locked="0"/>
    </xf>
    <xf numFmtId="49" fontId="15" fillId="3" borderId="31" xfId="1" applyNumberFormat="1" applyFont="1" applyFill="1" applyBorder="1" applyAlignment="1" applyProtection="1">
      <alignment horizontal="center" vertical="center"/>
    </xf>
    <xf numFmtId="49" fontId="15" fillId="3" borderId="16" xfId="1" applyNumberFormat="1" applyFont="1" applyFill="1" applyBorder="1" applyAlignment="1" applyProtection="1">
      <alignment horizontal="center" vertical="center"/>
    </xf>
    <xf numFmtId="49" fontId="15" fillId="3" borderId="17" xfId="1" applyNumberFormat="1" applyFont="1" applyFill="1" applyBorder="1" applyAlignment="1" applyProtection="1">
      <alignment horizontal="center" vertical="center"/>
    </xf>
    <xf numFmtId="49" fontId="8" fillId="3" borderId="6" xfId="1" applyNumberFormat="1" applyFont="1" applyFill="1" applyBorder="1" applyAlignment="1" applyProtection="1">
      <alignment horizontal="center" vertical="center" wrapText="1"/>
      <protection locked="0"/>
    </xf>
    <xf numFmtId="49" fontId="8" fillId="3" borderId="27" xfId="1" applyNumberFormat="1" applyFont="1" applyFill="1" applyBorder="1" applyAlignment="1" applyProtection="1">
      <alignment horizontal="center" vertical="center" wrapText="1"/>
      <protection locked="0"/>
    </xf>
    <xf numFmtId="0" fontId="9" fillId="0" borderId="6" xfId="1" applyFont="1" applyBorder="1" applyAlignment="1" applyProtection="1">
      <alignment horizontal="center" vertical="center"/>
      <protection locked="0"/>
    </xf>
    <xf numFmtId="0" fontId="9" fillId="0" borderId="27" xfId="1" applyFont="1" applyBorder="1" applyAlignment="1" applyProtection="1">
      <alignment horizontal="center" vertical="center"/>
      <protection locked="0"/>
    </xf>
    <xf numFmtId="0" fontId="8" fillId="3" borderId="6" xfId="1" applyNumberFormat="1" applyFont="1" applyFill="1" applyBorder="1" applyAlignment="1" applyProtection="1">
      <alignment horizontal="center" vertical="center" wrapText="1"/>
      <protection locked="0"/>
    </xf>
    <xf numFmtId="0" fontId="8" fillId="3" borderId="27" xfId="1" applyNumberFormat="1" applyFont="1" applyFill="1" applyBorder="1" applyAlignment="1" applyProtection="1">
      <alignment horizontal="center" vertical="center" wrapText="1"/>
      <protection locked="0"/>
    </xf>
    <xf numFmtId="0" fontId="9" fillId="3" borderId="6" xfId="1" applyNumberFormat="1" applyFont="1" applyFill="1" applyBorder="1" applyAlignment="1" applyProtection="1">
      <alignment horizontal="center" vertical="center"/>
      <protection locked="0"/>
    </xf>
    <xf numFmtId="0" fontId="9" fillId="3" borderId="27" xfId="1" applyNumberFormat="1" applyFont="1" applyFill="1" applyBorder="1" applyAlignment="1" applyProtection="1">
      <alignment horizontal="center" vertical="center"/>
      <protection locked="0"/>
    </xf>
    <xf numFmtId="49" fontId="8" fillId="3" borderId="6" xfId="1" applyNumberFormat="1" applyFont="1" applyFill="1" applyBorder="1" applyAlignment="1" applyProtection="1">
      <alignment horizontal="center" vertical="center"/>
      <protection locked="0"/>
    </xf>
    <xf numFmtId="49" fontId="8" fillId="3" borderId="27" xfId="1" applyNumberFormat="1" applyFont="1" applyFill="1" applyBorder="1" applyAlignment="1" applyProtection="1">
      <alignment horizontal="center" vertical="center"/>
      <protection locked="0"/>
    </xf>
    <xf numFmtId="0" fontId="9" fillId="0" borderId="34" xfId="1" applyFont="1" applyFill="1" applyBorder="1" applyAlignment="1" applyProtection="1">
      <alignment horizontal="center" vertical="center" textRotation="90" wrapText="1"/>
    </xf>
    <xf numFmtId="0" fontId="9" fillId="0" borderId="29" xfId="1" applyFont="1" applyFill="1" applyBorder="1" applyAlignment="1" applyProtection="1">
      <alignment horizontal="center" vertical="center" textRotation="90"/>
    </xf>
    <xf numFmtId="0" fontId="9" fillId="0" borderId="0" xfId="1" applyNumberFormat="1" applyFont="1" applyFill="1" applyBorder="1" applyAlignment="1" applyProtection="1">
      <alignment horizontal="center" vertical="center" textRotation="90" wrapText="1"/>
    </xf>
    <xf numFmtId="0" fontId="9" fillId="0" borderId="29" xfId="1" applyFont="1" applyFill="1" applyBorder="1" applyAlignment="1" applyProtection="1">
      <alignment horizontal="center" vertical="center" textRotation="90" wrapText="1"/>
    </xf>
    <xf numFmtId="0" fontId="9" fillId="0" borderId="53" xfId="1" applyFont="1" applyFill="1" applyBorder="1" applyAlignment="1" applyProtection="1">
      <alignment horizontal="center" vertical="center" textRotation="90" wrapText="1"/>
    </xf>
    <xf numFmtId="0" fontId="9" fillId="0" borderId="29" xfId="1" applyNumberFormat="1" applyFont="1" applyFill="1" applyBorder="1" applyAlignment="1" applyProtection="1">
      <alignment horizontal="center" vertical="center" textRotation="90" wrapText="1"/>
    </xf>
    <xf numFmtId="0" fontId="9" fillId="0" borderId="51" xfId="1" applyFont="1" applyFill="1" applyBorder="1" applyAlignment="1" applyProtection="1">
      <alignment horizontal="center" vertical="center" textRotation="90" wrapText="1"/>
    </xf>
    <xf numFmtId="0" fontId="9" fillId="0" borderId="0" xfId="1" applyFont="1" applyFill="1" applyBorder="1" applyAlignment="1" applyProtection="1">
      <alignment horizontal="center" vertical="center" textRotation="90" wrapText="1"/>
    </xf>
    <xf numFmtId="0" fontId="9" fillId="0" borderId="153" xfId="1" applyFont="1" applyFill="1" applyBorder="1" applyAlignment="1" applyProtection="1">
      <alignment horizontal="center" vertical="center" textRotation="90" wrapText="1"/>
    </xf>
    <xf numFmtId="0" fontId="9" fillId="0" borderId="38" xfId="1" applyFont="1" applyFill="1" applyBorder="1" applyAlignment="1" applyProtection="1">
      <alignment horizontal="left" vertical="center" wrapText="1"/>
    </xf>
    <xf numFmtId="0" fontId="9" fillId="0" borderId="58" xfId="1" applyFont="1" applyFill="1" applyBorder="1" applyAlignment="1" applyProtection="1">
      <alignment horizontal="left" vertical="center" wrapText="1"/>
    </xf>
    <xf numFmtId="0" fontId="9" fillId="0" borderId="34" xfId="17" applyFont="1" applyFill="1" applyBorder="1" applyAlignment="1" applyProtection="1">
      <alignment horizontal="left" vertical="center" wrapText="1"/>
      <protection locked="0"/>
    </xf>
    <xf numFmtId="0" fontId="9" fillId="0" borderId="48" xfId="17" applyFont="1" applyFill="1" applyBorder="1" applyAlignment="1" applyProtection="1">
      <alignment horizontal="left" vertical="center" wrapText="1"/>
      <protection locked="0"/>
    </xf>
    <xf numFmtId="0" fontId="19" fillId="0" borderId="0" xfId="1" applyFont="1" applyBorder="1" applyAlignment="1">
      <alignment horizontal="left" vertical="center" wrapText="1"/>
    </xf>
    <xf numFmtId="0" fontId="8" fillId="0" borderId="42" xfId="1" applyFont="1" applyFill="1" applyBorder="1" applyAlignment="1">
      <alignment horizontal="right" vertical="center" wrapText="1"/>
    </xf>
    <xf numFmtId="0" fontId="9" fillId="0" borderId="42" xfId="1" applyFont="1" applyFill="1" applyBorder="1" applyAlignment="1" applyProtection="1">
      <alignment horizontal="left" vertical="center" wrapText="1"/>
      <protection locked="0"/>
    </xf>
    <xf numFmtId="0" fontId="9" fillId="0" borderId="42" xfId="17" applyFont="1" applyFill="1" applyBorder="1" applyAlignment="1" applyProtection="1">
      <alignment horizontal="left" vertical="center" wrapText="1"/>
      <protection locked="0"/>
    </xf>
    <xf numFmtId="0" fontId="9" fillId="0" borderId="42" xfId="1" applyFont="1" applyFill="1" applyBorder="1" applyAlignment="1">
      <alignment horizontal="center" vertical="center" wrapText="1"/>
    </xf>
    <xf numFmtId="0" fontId="9" fillId="0" borderId="42" xfId="1" applyFont="1" applyBorder="1" applyAlignment="1">
      <alignment horizontal="center" vertical="center" wrapText="1"/>
    </xf>
    <xf numFmtId="0" fontId="9" fillId="0" borderId="43" xfId="1" applyFont="1" applyBorder="1" applyAlignment="1">
      <alignment horizontal="center" vertical="center" wrapText="1"/>
    </xf>
    <xf numFmtId="0" fontId="9" fillId="0" borderId="44" xfId="1" applyFont="1" applyBorder="1" applyAlignment="1">
      <alignment horizontal="center" vertical="center" wrapText="1"/>
    </xf>
    <xf numFmtId="0" fontId="9" fillId="0" borderId="43" xfId="8" applyFont="1" applyBorder="1" applyAlignment="1">
      <alignment horizontal="center" vertical="center" wrapText="1"/>
    </xf>
    <xf numFmtId="0" fontId="9" fillId="0" borderId="44" xfId="8" applyFont="1" applyBorder="1" applyAlignment="1">
      <alignment horizontal="center" vertical="center" wrapText="1"/>
    </xf>
    <xf numFmtId="0" fontId="9" fillId="0" borderId="34" xfId="1" applyFont="1" applyFill="1" applyBorder="1" applyAlignment="1" applyProtection="1">
      <alignment horizontal="left" vertical="center" wrapText="1"/>
      <protection locked="0"/>
    </xf>
    <xf numFmtId="0" fontId="9" fillId="0" borderId="48" xfId="1" applyFont="1" applyFill="1" applyBorder="1" applyAlignment="1" applyProtection="1">
      <alignment horizontal="left" vertical="center" wrapText="1"/>
      <protection locked="0"/>
    </xf>
    <xf numFmtId="0" fontId="9" fillId="0" borderId="0" xfId="1" applyFont="1" applyFill="1" applyBorder="1" applyAlignment="1">
      <alignment horizontal="left" vertical="center"/>
    </xf>
    <xf numFmtId="0" fontId="9" fillId="0" borderId="5" xfId="1" applyFont="1" applyFill="1" applyBorder="1" applyAlignment="1">
      <alignment horizontal="left" vertical="center"/>
    </xf>
    <xf numFmtId="0" fontId="9" fillId="0" borderId="0" xfId="1" applyFont="1" applyFill="1" applyAlignment="1">
      <alignment horizontal="left" vertical="center"/>
    </xf>
    <xf numFmtId="0" fontId="9" fillId="0" borderId="43" xfId="1" applyFont="1" applyFill="1" applyBorder="1" applyAlignment="1" applyProtection="1">
      <alignment horizontal="center" vertical="center" wrapText="1"/>
      <protection locked="0"/>
    </xf>
    <xf numFmtId="0" fontId="9" fillId="0" borderId="44" xfId="1" applyFont="1" applyFill="1" applyBorder="1" applyAlignment="1" applyProtection="1">
      <alignment horizontal="center" vertical="center" wrapText="1"/>
      <protection locked="0"/>
    </xf>
    <xf numFmtId="0" fontId="9" fillId="0" borderId="13" xfId="1" applyFont="1" applyFill="1" applyBorder="1" applyAlignment="1" applyProtection="1">
      <alignment horizontal="left" vertical="center" wrapText="1"/>
      <protection locked="0"/>
    </xf>
    <xf numFmtId="0" fontId="9" fillId="0" borderId="45" xfId="1" applyFont="1" applyFill="1" applyBorder="1" applyAlignment="1" applyProtection="1">
      <alignment horizontal="left" vertical="center" wrapText="1"/>
      <protection locked="0"/>
    </xf>
    <xf numFmtId="3" fontId="9" fillId="0" borderId="43" xfId="1" applyNumberFormat="1" applyFont="1" applyFill="1" applyBorder="1" applyAlignment="1" applyProtection="1">
      <alignment horizontal="center" vertical="center" wrapText="1"/>
      <protection locked="0"/>
    </xf>
    <xf numFmtId="3" fontId="9" fillId="0" borderId="44" xfId="1" applyNumberFormat="1" applyFont="1" applyFill="1" applyBorder="1" applyAlignment="1" applyProtection="1">
      <alignment horizontal="center" vertical="center" wrapText="1"/>
      <protection locked="0"/>
    </xf>
    <xf numFmtId="0" fontId="9" fillId="0" borderId="95" xfId="1" applyFont="1" applyFill="1" applyBorder="1" applyAlignment="1">
      <alignment horizontal="left" vertical="center" wrapText="1"/>
    </xf>
    <xf numFmtId="0" fontId="9" fillId="0" borderId="51" xfId="1" applyFont="1" applyFill="1" applyBorder="1" applyAlignment="1">
      <alignment horizontal="left" vertical="center" wrapText="1"/>
    </xf>
    <xf numFmtId="3" fontId="9" fillId="0" borderId="42" xfId="1" applyNumberFormat="1" applyFont="1" applyFill="1" applyBorder="1" applyAlignment="1">
      <alignment horizontal="center" vertical="center" wrapText="1"/>
    </xf>
    <xf numFmtId="3" fontId="9" fillId="0" borderId="46" xfId="1" applyNumberFormat="1" applyFont="1" applyFill="1" applyBorder="1" applyAlignment="1" applyProtection="1">
      <alignment horizontal="center" vertical="center" wrapText="1"/>
      <protection locked="0"/>
    </xf>
    <xf numFmtId="0" fontId="9" fillId="0" borderId="42" xfId="1" applyFont="1" applyFill="1" applyBorder="1" applyAlignment="1" applyProtection="1">
      <alignment horizontal="center" vertical="center" wrapText="1"/>
      <protection locked="0"/>
    </xf>
    <xf numFmtId="3" fontId="9" fillId="0" borderId="42" xfId="1" applyNumberFormat="1" applyFont="1" applyFill="1" applyBorder="1" applyAlignment="1" applyProtection="1">
      <alignment horizontal="center" vertical="center" wrapText="1"/>
      <protection locked="0"/>
    </xf>
    <xf numFmtId="0" fontId="9" fillId="0" borderId="2" xfId="1" applyFont="1" applyFill="1" applyBorder="1" applyAlignment="1" applyProtection="1">
      <alignment horizontal="left" vertical="center" wrapText="1"/>
      <protection locked="0"/>
    </xf>
    <xf numFmtId="0" fontId="9" fillId="0" borderId="47" xfId="1" applyFont="1" applyFill="1" applyBorder="1" applyAlignment="1" applyProtection="1">
      <alignment horizontal="left" vertical="center" wrapText="1"/>
      <protection locked="0"/>
    </xf>
    <xf numFmtId="0" fontId="9" fillId="0" borderId="0" xfId="1" applyFont="1" applyAlignment="1">
      <alignment horizontal="left" vertical="center"/>
    </xf>
    <xf numFmtId="0" fontId="8" fillId="0" borderId="0" xfId="1" applyFont="1" applyFill="1" applyAlignment="1">
      <alignment horizontal="left" vertical="center"/>
    </xf>
    <xf numFmtId="0" fontId="10" fillId="0" borderId="0" xfId="1" applyFont="1" applyAlignment="1">
      <alignment horizontal="center" vertical="center"/>
    </xf>
    <xf numFmtId="0" fontId="8" fillId="0" borderId="42" xfId="1" applyFont="1" applyBorder="1" applyAlignment="1">
      <alignment horizontal="right" vertical="center" wrapText="1"/>
    </xf>
    <xf numFmtId="0" fontId="9" fillId="0" borderId="95" xfId="1" applyFont="1" applyFill="1" applyBorder="1" applyAlignment="1" applyProtection="1">
      <alignment horizontal="left" vertical="center" wrapText="1"/>
      <protection locked="0"/>
    </xf>
    <xf numFmtId="0" fontId="9" fillId="0" borderId="51" xfId="1" applyFont="1" applyFill="1" applyBorder="1" applyAlignment="1" applyProtection="1">
      <alignment horizontal="left" vertical="center" wrapText="1"/>
      <protection locked="0"/>
    </xf>
    <xf numFmtId="0" fontId="8" fillId="0" borderId="2" xfId="1" applyFont="1" applyBorder="1" applyAlignment="1">
      <alignment horizontal="right" vertical="center" wrapText="1"/>
    </xf>
    <xf numFmtId="0" fontId="8" fillId="0" borderId="6" xfId="1" applyFont="1" applyBorder="1" applyAlignment="1">
      <alignment horizontal="right" vertical="center" wrapText="1"/>
    </xf>
    <xf numFmtId="0" fontId="8" fillId="0" borderId="47" xfId="1" applyFont="1" applyBorder="1" applyAlignment="1">
      <alignment horizontal="right" vertical="center" wrapText="1"/>
    </xf>
    <xf numFmtId="0" fontId="9" fillId="0" borderId="2" xfId="1" applyFont="1" applyBorder="1" applyAlignment="1" applyProtection="1">
      <alignment horizontal="left" vertical="center" wrapText="1"/>
      <protection locked="0"/>
    </xf>
    <xf numFmtId="0" fontId="9" fillId="0" borderId="47" xfId="1" applyFont="1" applyBorder="1" applyAlignment="1" applyProtection="1">
      <alignment horizontal="left" vertical="center" wrapText="1"/>
      <protection locked="0"/>
    </xf>
    <xf numFmtId="0" fontId="18" fillId="0" borderId="0" xfId="1" applyFont="1" applyAlignment="1">
      <alignment horizontal="left" vertical="center"/>
    </xf>
    <xf numFmtId="0" fontId="9" fillId="0" borderId="0" xfId="1" applyFont="1" applyAlignment="1">
      <alignment horizontal="right" vertical="center" wrapText="1"/>
    </xf>
    <xf numFmtId="0" fontId="9" fillId="0" borderId="0" xfId="1" applyFont="1" applyAlignment="1">
      <alignment horizontal="left"/>
    </xf>
    <xf numFmtId="0" fontId="10" fillId="0" borderId="0" xfId="1" applyFont="1" applyAlignment="1">
      <alignment horizontal="center"/>
    </xf>
    <xf numFmtId="0" fontId="18" fillId="0" borderId="0" xfId="1" applyFont="1" applyAlignment="1">
      <alignment horizontal="left"/>
    </xf>
    <xf numFmtId="49" fontId="8" fillId="0" borderId="5" xfId="1" applyNumberFormat="1" applyFont="1" applyFill="1" applyBorder="1" applyAlignment="1">
      <alignment horizontal="left"/>
    </xf>
    <xf numFmtId="0" fontId="9" fillId="0" borderId="43" xfId="1" applyFont="1" applyFill="1" applyBorder="1" applyAlignment="1">
      <alignment horizontal="center" vertical="center" wrapText="1"/>
    </xf>
    <xf numFmtId="0" fontId="9" fillId="0" borderId="44" xfId="1" applyFont="1" applyFill="1" applyBorder="1" applyAlignment="1">
      <alignment horizontal="center" vertical="center" wrapText="1"/>
    </xf>
    <xf numFmtId="0" fontId="9" fillId="0" borderId="2" xfId="1" applyFont="1" applyFill="1" applyBorder="1" applyAlignment="1" applyProtection="1">
      <alignment vertical="center" wrapText="1"/>
      <protection locked="0"/>
    </xf>
    <xf numFmtId="0" fontId="9" fillId="0" borderId="47" xfId="1" applyFont="1" applyFill="1" applyBorder="1" applyAlignment="1" applyProtection="1">
      <alignment vertical="center" wrapText="1"/>
      <protection locked="0"/>
    </xf>
    <xf numFmtId="0" fontId="9" fillId="0" borderId="43" xfId="1" applyFont="1" applyFill="1" applyBorder="1" applyAlignment="1" applyProtection="1">
      <alignment horizontal="center" vertical="center"/>
      <protection locked="0"/>
    </xf>
    <xf numFmtId="0" fontId="9" fillId="0" borderId="44" xfId="1" applyFont="1" applyFill="1" applyBorder="1" applyAlignment="1" applyProtection="1">
      <alignment horizontal="center" vertical="center"/>
      <protection locked="0"/>
    </xf>
    <xf numFmtId="0" fontId="9" fillId="0" borderId="34" xfId="1" applyFont="1" applyFill="1" applyBorder="1" applyAlignment="1" applyProtection="1">
      <alignment vertical="center" wrapText="1"/>
      <protection locked="0"/>
    </xf>
    <xf numFmtId="0" fontId="9" fillId="0" borderId="48" xfId="1" applyFont="1" applyFill="1" applyBorder="1" applyAlignment="1" applyProtection="1">
      <alignment vertical="center" wrapText="1"/>
      <protection locked="0"/>
    </xf>
    <xf numFmtId="0" fontId="9" fillId="0" borderId="13" xfId="1" applyFont="1" applyFill="1" applyBorder="1" applyAlignment="1" applyProtection="1">
      <alignment vertical="center" wrapText="1"/>
      <protection locked="0"/>
    </xf>
    <xf numFmtId="0" fontId="9" fillId="0" borderId="45" xfId="1" applyFont="1" applyFill="1" applyBorder="1" applyAlignment="1" applyProtection="1">
      <alignment vertical="center" wrapText="1"/>
      <protection locked="0"/>
    </xf>
    <xf numFmtId="0" fontId="9" fillId="0" borderId="46" xfId="1" applyFont="1" applyFill="1" applyBorder="1" applyAlignment="1" applyProtection="1">
      <alignment horizontal="center" vertical="center"/>
      <protection locked="0"/>
    </xf>
    <xf numFmtId="0" fontId="9" fillId="0" borderId="95" xfId="1" applyFont="1" applyFill="1" applyBorder="1" applyAlignment="1" applyProtection="1">
      <alignment vertical="center" wrapText="1"/>
      <protection locked="0"/>
    </xf>
    <xf numFmtId="0" fontId="9" fillId="0" borderId="51" xfId="1" applyFont="1" applyFill="1" applyBorder="1" applyAlignment="1" applyProtection="1">
      <alignment vertical="center" wrapText="1"/>
      <protection locked="0"/>
    </xf>
    <xf numFmtId="0" fontId="8" fillId="0" borderId="2" xfId="1" applyFont="1" applyFill="1" applyBorder="1" applyAlignment="1">
      <alignment horizontal="right" wrapText="1"/>
    </xf>
    <xf numFmtId="0" fontId="8" fillId="0" borderId="6" xfId="1" applyFont="1" applyFill="1" applyBorder="1" applyAlignment="1">
      <alignment horizontal="right" wrapText="1"/>
    </xf>
    <xf numFmtId="0" fontId="8" fillId="0" borderId="47" xfId="1" applyFont="1" applyFill="1" applyBorder="1" applyAlignment="1">
      <alignment horizontal="right" wrapText="1"/>
    </xf>
    <xf numFmtId="0" fontId="8" fillId="0" borderId="2" xfId="1" applyFont="1" applyFill="1" applyBorder="1" applyAlignment="1" applyProtection="1">
      <alignment vertical="center" wrapText="1"/>
      <protection locked="0"/>
    </xf>
    <xf numFmtId="0" fontId="8" fillId="0" borderId="47" xfId="1" applyFont="1" applyFill="1" applyBorder="1" applyAlignment="1" applyProtection="1">
      <alignment vertical="center" wrapText="1"/>
      <protection locked="0"/>
    </xf>
    <xf numFmtId="0" fontId="9" fillId="0" borderId="46" xfId="1" applyFont="1" applyFill="1" applyBorder="1" applyAlignment="1" applyProtection="1">
      <alignment horizontal="center" vertical="center" wrapText="1"/>
      <protection locked="0"/>
    </xf>
    <xf numFmtId="3" fontId="19" fillId="0" borderId="43" xfId="1" applyNumberFormat="1" applyFont="1" applyFill="1" applyBorder="1" applyAlignment="1" applyProtection="1">
      <alignment horizontal="center" vertical="center" wrapText="1"/>
      <protection locked="0"/>
    </xf>
    <xf numFmtId="3" fontId="19" fillId="0" borderId="46" xfId="1" applyNumberFormat="1" applyFont="1" applyFill="1" applyBorder="1" applyAlignment="1" applyProtection="1">
      <alignment horizontal="center" vertical="center" wrapText="1"/>
      <protection locked="0"/>
    </xf>
    <xf numFmtId="3" fontId="19" fillId="0" borderId="44" xfId="1" applyNumberFormat="1" applyFont="1" applyFill="1" applyBorder="1" applyAlignment="1" applyProtection="1">
      <alignment horizontal="center" vertical="center" wrapText="1"/>
      <protection locked="0"/>
    </xf>
    <xf numFmtId="0" fontId="8" fillId="0" borderId="2" xfId="1" applyFont="1" applyFill="1" applyBorder="1" applyAlignment="1" applyProtection="1">
      <alignment horizontal="left" vertical="center" wrapText="1"/>
      <protection locked="0"/>
    </xf>
    <xf numFmtId="0" fontId="8" fillId="0" borderId="47" xfId="1" applyFont="1" applyFill="1" applyBorder="1" applyAlignment="1" applyProtection="1">
      <alignment horizontal="left" vertical="center" wrapText="1"/>
      <protection locked="0"/>
    </xf>
    <xf numFmtId="3" fontId="9" fillId="0" borderId="43" xfId="1" applyNumberFormat="1" applyFont="1" applyFill="1" applyBorder="1" applyAlignment="1" applyProtection="1">
      <alignment horizontal="center" vertical="center"/>
      <protection locked="0"/>
    </xf>
    <xf numFmtId="3" fontId="9" fillId="0" borderId="46" xfId="1" applyNumberFormat="1" applyFont="1" applyFill="1" applyBorder="1" applyAlignment="1" applyProtection="1">
      <alignment horizontal="center" vertical="center"/>
      <protection locked="0"/>
    </xf>
    <xf numFmtId="3" fontId="9" fillId="0" borderId="44" xfId="1" applyNumberFormat="1" applyFont="1" applyFill="1" applyBorder="1" applyAlignment="1" applyProtection="1">
      <alignment horizontal="center" vertical="center"/>
      <protection locked="0"/>
    </xf>
    <xf numFmtId="0" fontId="9" fillId="0" borderId="34" xfId="1" applyFont="1" applyFill="1" applyBorder="1" applyAlignment="1" applyProtection="1">
      <alignment vertical="center"/>
      <protection locked="0"/>
    </xf>
    <xf numFmtId="0" fontId="9" fillId="0" borderId="48" xfId="1" applyFont="1" applyFill="1" applyBorder="1" applyAlignment="1" applyProtection="1">
      <alignment vertical="center"/>
      <protection locked="0"/>
    </xf>
    <xf numFmtId="0" fontId="9" fillId="0" borderId="13" xfId="1" applyFont="1" applyFill="1" applyBorder="1" applyAlignment="1" applyProtection="1">
      <alignment vertical="center"/>
      <protection locked="0"/>
    </xf>
    <xf numFmtId="0" fontId="9" fillId="0" borderId="45" xfId="1" applyFont="1" applyFill="1" applyBorder="1" applyAlignment="1" applyProtection="1">
      <alignment vertical="center"/>
      <protection locked="0"/>
    </xf>
    <xf numFmtId="0" fontId="9" fillId="0" borderId="2" xfId="1" applyFont="1" applyFill="1" applyBorder="1" applyAlignment="1" applyProtection="1">
      <alignment horizontal="left" wrapText="1"/>
      <protection locked="0"/>
    </xf>
    <xf numFmtId="0" fontId="9" fillId="0" borderId="47" xfId="1" applyFont="1" applyFill="1" applyBorder="1" applyAlignment="1" applyProtection="1">
      <alignment horizontal="left" wrapText="1"/>
      <protection locked="0"/>
    </xf>
    <xf numFmtId="0" fontId="9" fillId="0" borderId="0" xfId="1" applyFont="1" applyFill="1" applyAlignment="1">
      <alignment horizontal="left"/>
    </xf>
    <xf numFmtId="0" fontId="9" fillId="0" borderId="5" xfId="1" applyFont="1" applyFill="1" applyBorder="1" applyAlignment="1">
      <alignment horizontal="left"/>
    </xf>
    <xf numFmtId="0" fontId="9" fillId="0" borderId="34" xfId="1" applyFont="1" applyFill="1" applyBorder="1" applyAlignment="1" applyProtection="1">
      <alignment horizontal="right" wrapText="1"/>
      <protection locked="0"/>
    </xf>
    <xf numFmtId="0" fontId="9" fillId="0" borderId="21" xfId="1" applyFont="1" applyFill="1" applyBorder="1" applyAlignment="1" applyProtection="1">
      <alignment horizontal="right" wrapText="1"/>
      <protection locked="0"/>
    </xf>
    <xf numFmtId="0" fontId="9" fillId="0" borderId="2" xfId="1" applyFont="1" applyFill="1" applyBorder="1" applyAlignment="1" applyProtection="1">
      <alignment horizontal="left"/>
      <protection locked="0"/>
    </xf>
    <xf numFmtId="0" fontId="9" fillId="0" borderId="47" xfId="1" applyFont="1" applyFill="1" applyBorder="1" applyAlignment="1" applyProtection="1">
      <alignment horizontal="left"/>
      <protection locked="0"/>
    </xf>
    <xf numFmtId="0" fontId="9" fillId="0" borderId="21" xfId="1" applyFont="1" applyFill="1" applyBorder="1" applyAlignment="1" applyProtection="1">
      <alignment horizontal="center" wrapText="1"/>
      <protection locked="0"/>
    </xf>
    <xf numFmtId="0" fontId="8" fillId="0" borderId="2" xfId="8" applyFont="1" applyFill="1" applyBorder="1" applyAlignment="1">
      <alignment horizontal="right" wrapText="1"/>
    </xf>
    <xf numFmtId="0" fontId="8" fillId="0" borderId="6" xfId="8" applyFont="1" applyFill="1" applyBorder="1" applyAlignment="1">
      <alignment horizontal="right" wrapText="1"/>
    </xf>
    <xf numFmtId="0" fontId="8" fillId="0" borderId="47" xfId="8" applyFont="1" applyFill="1" applyBorder="1" applyAlignment="1">
      <alignment horizontal="right" wrapText="1"/>
    </xf>
    <xf numFmtId="0" fontId="9" fillId="0" borderId="2" xfId="8" applyFont="1" applyFill="1" applyBorder="1" applyAlignment="1" applyProtection="1">
      <alignment horizontal="left" vertical="center" wrapText="1"/>
      <protection locked="0"/>
    </xf>
    <xf numFmtId="0" fontId="9" fillId="0" borderId="47" xfId="8" applyFont="1" applyFill="1" applyBorder="1" applyAlignment="1" applyProtection="1">
      <alignment horizontal="left" vertical="center" wrapText="1"/>
      <protection locked="0"/>
    </xf>
    <xf numFmtId="0" fontId="9" fillId="0" borderId="0" xfId="1" applyFont="1" applyAlignment="1">
      <alignment horizontal="left" vertical="center" wrapText="1"/>
    </xf>
    <xf numFmtId="49" fontId="8" fillId="0" borderId="0" xfId="1" applyNumberFormat="1" applyFont="1" applyFill="1" applyAlignment="1">
      <alignment horizontal="left" vertical="center"/>
    </xf>
    <xf numFmtId="0" fontId="8" fillId="0" borderId="2" xfId="1" applyFont="1" applyFill="1" applyBorder="1" applyAlignment="1">
      <alignment horizontal="right" vertical="center" wrapText="1"/>
    </xf>
    <xf numFmtId="0" fontId="8" fillId="0" borderId="6" xfId="1" applyFont="1" applyFill="1" applyBorder="1" applyAlignment="1">
      <alignment horizontal="right" vertical="center" wrapText="1"/>
    </xf>
    <xf numFmtId="0" fontId="8" fillId="0" borderId="47" xfId="1" applyFont="1" applyFill="1" applyBorder="1" applyAlignment="1">
      <alignment horizontal="right" vertical="center" wrapText="1"/>
    </xf>
    <xf numFmtId="3" fontId="9" fillId="0" borderId="43" xfId="1" applyNumberFormat="1" applyFont="1" applyFill="1" applyBorder="1" applyAlignment="1" applyProtection="1">
      <alignment horizontal="left" vertical="center" wrapText="1"/>
      <protection locked="0"/>
    </xf>
    <xf numFmtId="3" fontId="9" fillId="0" borderId="44" xfId="1" applyNumberFormat="1" applyFont="1" applyFill="1" applyBorder="1" applyAlignment="1" applyProtection="1">
      <alignment horizontal="left" vertical="center" wrapText="1"/>
      <protection locked="0"/>
    </xf>
    <xf numFmtId="0" fontId="9" fillId="0" borderId="0" xfId="1" applyFont="1" applyAlignment="1">
      <alignment horizontal="center" vertical="center" wrapText="1"/>
    </xf>
    <xf numFmtId="0" fontId="9" fillId="0" borderId="42" xfId="8" applyFont="1" applyFill="1" applyBorder="1" applyAlignment="1">
      <alignment horizontal="left" vertical="center" wrapText="1"/>
    </xf>
    <xf numFmtId="0" fontId="9" fillId="0" borderId="0" xfId="8" applyFont="1" applyFill="1" applyAlignment="1">
      <alignment horizontal="left"/>
    </xf>
    <xf numFmtId="49" fontId="8" fillId="0" borderId="0" xfId="8" applyNumberFormat="1" applyFont="1" applyFill="1" applyAlignment="1">
      <alignment horizontal="left"/>
    </xf>
    <xf numFmtId="0" fontId="9" fillId="0" borderId="2" xfId="8" applyFont="1" applyFill="1" applyBorder="1" applyAlignment="1">
      <alignment horizontal="left" vertical="center" wrapText="1"/>
    </xf>
    <xf numFmtId="0" fontId="9" fillId="0" borderId="47" xfId="8" applyFont="1" applyFill="1" applyBorder="1" applyAlignment="1">
      <alignment horizontal="left" vertical="center" wrapText="1"/>
    </xf>
    <xf numFmtId="0" fontId="9" fillId="0" borderId="43" xfId="8" applyFont="1" applyFill="1" applyBorder="1" applyAlignment="1">
      <alignment horizontal="center" vertical="center" wrapText="1"/>
    </xf>
    <xf numFmtId="0" fontId="9" fillId="0" borderId="46" xfId="8" applyFont="1" applyFill="1" applyBorder="1" applyAlignment="1">
      <alignment horizontal="center" vertical="center" wrapText="1"/>
    </xf>
    <xf numFmtId="0" fontId="9" fillId="0" borderId="44" xfId="8" applyFont="1" applyFill="1" applyBorder="1" applyAlignment="1">
      <alignment horizontal="center" vertical="center" wrapText="1"/>
    </xf>
    <xf numFmtId="0" fontId="9" fillId="0" borderId="2" xfId="8" quotePrefix="1" applyFont="1" applyFill="1" applyBorder="1" applyAlignment="1">
      <alignment horizontal="left" vertical="center" wrapText="1"/>
    </xf>
    <xf numFmtId="0" fontId="9" fillId="0" borderId="6" xfId="8" applyFont="1" applyBorder="1" applyAlignment="1" applyProtection="1">
      <alignment horizontal="left" vertical="center" wrapText="1"/>
      <protection locked="0"/>
    </xf>
    <xf numFmtId="0" fontId="9" fillId="0" borderId="47" xfId="8" applyFont="1" applyBorder="1" applyAlignment="1" applyProtection="1">
      <alignment horizontal="left" vertical="center" wrapText="1"/>
      <protection locked="0"/>
    </xf>
    <xf numFmtId="0" fontId="9" fillId="0" borderId="6" xfId="8" applyFont="1" applyBorder="1" applyAlignment="1" applyProtection="1">
      <alignment vertical="center" wrapText="1"/>
      <protection locked="0"/>
    </xf>
    <xf numFmtId="0" fontId="9" fillId="0" borderId="47" xfId="8" applyFont="1" applyBorder="1" applyAlignment="1" applyProtection="1">
      <alignment vertical="center" wrapText="1"/>
      <protection locked="0"/>
    </xf>
    <xf numFmtId="0" fontId="9" fillId="0" borderId="6" xfId="8" quotePrefix="1" applyFont="1" applyBorder="1" applyAlignment="1" applyProtection="1">
      <alignment vertical="center" wrapText="1"/>
      <protection locked="0"/>
    </xf>
    <xf numFmtId="0" fontId="9" fillId="0" borderId="2" xfId="8" applyFont="1" applyBorder="1" applyAlignment="1" applyProtection="1">
      <alignment horizontal="left" vertical="center" wrapText="1"/>
      <protection locked="0"/>
    </xf>
    <xf numFmtId="3" fontId="9" fillId="0" borderId="43" xfId="8" applyNumberFormat="1" applyFont="1" applyFill="1" applyBorder="1" applyAlignment="1">
      <alignment horizontal="center" vertical="center" wrapText="1"/>
    </xf>
    <xf numFmtId="3" fontId="9" fillId="0" borderId="46" xfId="8" applyNumberFormat="1" applyFont="1" applyFill="1" applyBorder="1" applyAlignment="1">
      <alignment horizontal="center" vertical="center" wrapText="1"/>
    </xf>
    <xf numFmtId="0" fontId="9" fillId="0" borderId="0" xfId="8" applyFont="1" applyAlignment="1">
      <alignment horizontal="left"/>
    </xf>
    <xf numFmtId="0" fontId="19" fillId="0" borderId="43" xfId="8" applyFont="1" applyFill="1" applyBorder="1" applyAlignment="1">
      <alignment horizontal="center" vertical="center" wrapText="1"/>
    </xf>
    <xf numFmtId="0" fontId="19" fillId="0" borderId="46" xfId="8" applyFont="1" applyFill="1" applyBorder="1" applyAlignment="1">
      <alignment horizontal="center" vertical="center" wrapText="1"/>
    </xf>
    <xf numFmtId="0" fontId="19" fillId="0" borderId="44" xfId="8" applyFont="1" applyFill="1" applyBorder="1" applyAlignment="1">
      <alignment horizontal="center" vertical="center" wrapText="1"/>
    </xf>
    <xf numFmtId="0" fontId="9" fillId="0" borderId="34" xfId="8" applyFont="1" applyBorder="1" applyAlignment="1" applyProtection="1">
      <alignment horizontal="left" vertical="center" wrapText="1"/>
      <protection locked="0"/>
    </xf>
    <xf numFmtId="0" fontId="9" fillId="0" borderId="48" xfId="8" applyFont="1" applyBorder="1" applyAlignment="1" applyProtection="1">
      <alignment horizontal="left" vertical="center" wrapText="1"/>
      <protection locked="0"/>
    </xf>
    <xf numFmtId="0" fontId="9" fillId="0" borderId="13" xfId="8" applyFont="1" applyBorder="1" applyAlignment="1" applyProtection="1">
      <alignment horizontal="left" vertical="center" wrapText="1"/>
      <protection locked="0"/>
    </xf>
    <xf numFmtId="0" fontId="9" fillId="0" borderId="45" xfId="8" applyFont="1" applyBorder="1" applyAlignment="1" applyProtection="1">
      <alignment horizontal="left" vertical="center" wrapText="1"/>
      <protection locked="0"/>
    </xf>
    <xf numFmtId="0" fontId="9" fillId="0" borderId="95" xfId="8" applyFont="1" applyBorder="1" applyAlignment="1" applyProtection="1">
      <alignment horizontal="left" vertical="center" wrapText="1"/>
      <protection locked="0"/>
    </xf>
    <xf numFmtId="0" fontId="9" fillId="0" borderId="51" xfId="8" applyFont="1" applyBorder="1" applyAlignment="1" applyProtection="1">
      <alignment horizontal="left" vertical="center" wrapText="1"/>
      <protection locked="0"/>
    </xf>
    <xf numFmtId="0" fontId="10" fillId="0" borderId="0" xfId="8" applyFont="1" applyAlignment="1">
      <alignment horizontal="center"/>
    </xf>
    <xf numFmtId="0" fontId="18" fillId="0" borderId="0" xfId="8" applyFont="1" applyAlignment="1">
      <alignment horizontal="left"/>
    </xf>
    <xf numFmtId="0" fontId="9" fillId="0" borderId="42" xfId="1" applyFont="1" applyBorder="1" applyAlignment="1" applyProtection="1">
      <alignment horizontal="left" vertical="center" wrapText="1"/>
      <protection locked="0"/>
    </xf>
    <xf numFmtId="0" fontId="9" fillId="0" borderId="42" xfId="1" applyFont="1" applyBorder="1" applyAlignment="1" applyProtection="1">
      <alignment horizontal="center" vertical="center" wrapText="1"/>
      <protection locked="0"/>
    </xf>
    <xf numFmtId="3" fontId="9" fillId="0" borderId="42" xfId="1" applyNumberFormat="1" applyFont="1" applyBorder="1" applyAlignment="1" applyProtection="1">
      <alignment horizontal="center" vertical="center" wrapText="1"/>
      <protection locked="0"/>
    </xf>
    <xf numFmtId="0" fontId="9" fillId="0" borderId="0" xfId="1" applyFont="1" applyFill="1" applyAlignment="1">
      <alignment horizontal="left" vertical="top" wrapText="1"/>
    </xf>
    <xf numFmtId="0" fontId="8" fillId="0" borderId="13" xfId="8" applyFont="1" applyBorder="1" applyAlignment="1">
      <alignment horizontal="right" wrapText="1"/>
    </xf>
    <xf numFmtId="0" fontId="8" fillId="0" borderId="45" xfId="8" applyFont="1" applyBorder="1" applyAlignment="1">
      <alignment horizontal="right" wrapText="1"/>
    </xf>
    <xf numFmtId="0" fontId="8" fillId="0" borderId="43" xfId="8" applyFont="1" applyBorder="1" applyAlignment="1" applyProtection="1">
      <alignment horizontal="center" vertical="center" wrapText="1"/>
      <protection locked="0"/>
    </xf>
    <xf numFmtId="0" fontId="8" fillId="0" borderId="46" xfId="8" applyFont="1" applyBorder="1" applyAlignment="1" applyProtection="1">
      <alignment horizontal="center" vertical="center" wrapText="1"/>
      <protection locked="0"/>
    </xf>
    <xf numFmtId="0" fontId="8" fillId="0" borderId="44" xfId="8" applyFont="1" applyBorder="1" applyAlignment="1" applyProtection="1">
      <alignment horizontal="center" vertical="center" wrapText="1"/>
      <protection locked="0"/>
    </xf>
    <xf numFmtId="0" fontId="8" fillId="0" borderId="43" xfId="8" applyFont="1" applyBorder="1" applyAlignment="1" applyProtection="1">
      <alignment horizontal="left" vertical="center" wrapText="1"/>
      <protection locked="0"/>
    </xf>
    <xf numFmtId="0" fontId="8" fillId="0" borderId="46" xfId="8" applyFont="1" applyBorder="1" applyAlignment="1" applyProtection="1">
      <alignment horizontal="left" vertical="center" wrapText="1"/>
      <protection locked="0"/>
    </xf>
    <xf numFmtId="0" fontId="8" fillId="0" borderId="44" xfId="8" applyFont="1" applyBorder="1" applyAlignment="1" applyProtection="1">
      <alignment horizontal="left" vertical="center" wrapText="1"/>
      <protection locked="0"/>
    </xf>
    <xf numFmtId="3" fontId="9" fillId="0" borderId="42" xfId="8" applyNumberFormat="1" applyFont="1" applyBorder="1" applyAlignment="1">
      <alignment horizontal="center" vertical="center" wrapText="1"/>
    </xf>
    <xf numFmtId="0" fontId="10" fillId="0" borderId="0" xfId="8" applyFont="1" applyBorder="1" applyAlignment="1">
      <alignment horizontal="center"/>
    </xf>
    <xf numFmtId="0" fontId="9" fillId="0" borderId="0" xfId="8" applyFont="1" applyBorder="1" applyAlignment="1">
      <alignment horizontal="left"/>
    </xf>
    <xf numFmtId="0" fontId="9" fillId="0" borderId="2" xfId="8" applyFont="1" applyBorder="1" applyAlignment="1">
      <alignment horizontal="center" vertical="center" wrapText="1"/>
    </xf>
    <xf numFmtId="0" fontId="9" fillId="0" borderId="47" xfId="8" applyFont="1" applyBorder="1" applyAlignment="1">
      <alignment horizontal="center" vertical="center" wrapText="1"/>
    </xf>
    <xf numFmtId="49" fontId="9" fillId="0" borderId="43" xfId="8" applyNumberFormat="1" applyFont="1" applyBorder="1" applyAlignment="1" applyProtection="1">
      <alignment horizontal="center" vertical="center" wrapText="1"/>
      <protection locked="0"/>
    </xf>
    <xf numFmtId="49" fontId="9" fillId="0" borderId="46" xfId="8" applyNumberFormat="1" applyFont="1" applyBorder="1" applyAlignment="1" applyProtection="1">
      <alignment horizontal="center" vertical="center" wrapText="1"/>
      <protection locked="0"/>
    </xf>
    <xf numFmtId="49" fontId="9" fillId="0" borderId="44" xfId="8" applyNumberFormat="1" applyFont="1" applyBorder="1" applyAlignment="1" applyProtection="1">
      <alignment horizontal="center" vertical="center" wrapText="1"/>
      <protection locked="0"/>
    </xf>
    <xf numFmtId="0" fontId="9" fillId="0" borderId="43" xfId="8" applyFont="1" applyBorder="1" applyAlignment="1" applyProtection="1">
      <alignment horizontal="left" vertical="center" wrapText="1"/>
      <protection locked="0"/>
    </xf>
    <xf numFmtId="0" fontId="9" fillId="0" borderId="46" xfId="8" applyFont="1" applyBorder="1" applyAlignment="1" applyProtection="1">
      <alignment horizontal="left" vertical="center" wrapText="1"/>
      <protection locked="0"/>
    </xf>
    <xf numFmtId="0" fontId="9" fillId="0" borderId="44" xfId="8" applyFont="1" applyBorder="1" applyAlignment="1" applyProtection="1">
      <alignment horizontal="left" vertical="center" wrapText="1"/>
      <protection locked="0"/>
    </xf>
    <xf numFmtId="0" fontId="8" fillId="0" borderId="43" xfId="8" applyFont="1" applyBorder="1" applyAlignment="1" applyProtection="1">
      <alignment vertical="center" wrapText="1"/>
      <protection locked="0"/>
    </xf>
    <xf numFmtId="0" fontId="8" fillId="0" borderId="46" xfId="8" applyFont="1" applyBorder="1" applyAlignment="1" applyProtection="1">
      <alignment vertical="center" wrapText="1"/>
      <protection locked="0"/>
    </xf>
    <xf numFmtId="0" fontId="8" fillId="0" borderId="44" xfId="8" applyFont="1" applyBorder="1" applyAlignment="1" applyProtection="1">
      <alignment vertical="center" wrapText="1"/>
      <protection locked="0"/>
    </xf>
    <xf numFmtId="3" fontId="9" fillId="0" borderId="42" xfId="8" applyNumberFormat="1" applyFont="1" applyFill="1" applyBorder="1" applyAlignment="1">
      <alignment horizontal="center" vertical="center" wrapText="1"/>
    </xf>
    <xf numFmtId="0" fontId="9" fillId="0" borderId="43" xfId="8" quotePrefix="1" applyFont="1" applyBorder="1" applyAlignment="1" applyProtection="1">
      <alignment horizontal="left" vertical="center" wrapText="1"/>
      <protection locked="0"/>
    </xf>
    <xf numFmtId="0" fontId="9" fillId="0" borderId="46" xfId="8" quotePrefix="1" applyFont="1" applyBorder="1" applyAlignment="1" applyProtection="1">
      <alignment horizontal="left" vertical="center" wrapText="1"/>
      <protection locked="0"/>
    </xf>
    <xf numFmtId="0" fontId="9" fillId="0" borderId="44" xfId="8" quotePrefix="1" applyFont="1" applyBorder="1" applyAlignment="1" applyProtection="1">
      <alignment horizontal="left" vertical="center" wrapText="1"/>
      <protection locked="0"/>
    </xf>
    <xf numFmtId="49" fontId="9" fillId="0" borderId="43" xfId="8" applyNumberFormat="1" applyFont="1" applyBorder="1" applyAlignment="1" applyProtection="1">
      <alignment horizontal="center" vertical="center"/>
      <protection locked="0"/>
    </xf>
    <xf numFmtId="49" fontId="9" fillId="0" borderId="44" xfId="8" applyNumberFormat="1" applyFont="1" applyBorder="1" applyAlignment="1" applyProtection="1">
      <alignment horizontal="center" vertical="center"/>
      <protection locked="0"/>
    </xf>
    <xf numFmtId="0" fontId="9" fillId="0" borderId="43" xfId="8" applyFont="1" applyBorder="1" applyAlignment="1" applyProtection="1">
      <alignment horizontal="left" vertical="center"/>
      <protection locked="0"/>
    </xf>
    <xf numFmtId="0" fontId="9" fillId="0" borderId="44" xfId="8" applyFont="1" applyBorder="1" applyAlignment="1" applyProtection="1">
      <alignment horizontal="left" vertical="center"/>
      <protection locked="0"/>
    </xf>
    <xf numFmtId="3" fontId="9" fillId="0" borderId="42" xfId="8" applyNumberFormat="1" applyFont="1" applyBorder="1" applyAlignment="1" applyProtection="1">
      <alignment horizontal="center" vertical="center" wrapText="1"/>
      <protection locked="0"/>
    </xf>
    <xf numFmtId="0" fontId="9" fillId="0" borderId="46" xfId="8" applyFont="1" applyFill="1" applyBorder="1" applyAlignment="1" applyProtection="1">
      <alignment horizontal="left" vertical="center" wrapText="1"/>
      <protection locked="0"/>
    </xf>
    <xf numFmtId="0" fontId="9" fillId="0" borderId="44" xfId="8" applyFont="1" applyFill="1" applyBorder="1" applyAlignment="1" applyProtection="1">
      <alignment horizontal="left" vertical="center" wrapText="1"/>
      <protection locked="0"/>
    </xf>
    <xf numFmtId="49" fontId="9" fillId="0" borderId="46" xfId="8" applyNumberFormat="1" applyFont="1" applyBorder="1" applyAlignment="1" applyProtection="1">
      <alignment horizontal="center" vertical="center"/>
      <protection locked="0"/>
    </xf>
    <xf numFmtId="0" fontId="9" fillId="0" borderId="46" xfId="8" applyFont="1" applyBorder="1" applyAlignment="1" applyProtection="1">
      <alignment horizontal="left" vertical="center"/>
      <protection locked="0"/>
    </xf>
    <xf numFmtId="0" fontId="9" fillId="0" borderId="43" xfId="8" applyFont="1" applyBorder="1" applyAlignment="1" applyProtection="1">
      <alignment horizontal="center" vertical="center" wrapText="1"/>
      <protection locked="0"/>
    </xf>
    <xf numFmtId="0" fontId="9" fillId="0" borderId="46" xfId="8" applyFont="1" applyBorder="1" applyAlignment="1" applyProtection="1">
      <alignment horizontal="center" vertical="center" wrapText="1"/>
      <protection locked="0"/>
    </xf>
    <xf numFmtId="0" fontId="9" fillId="0" borderId="44" xfId="8" applyFont="1" applyBorder="1" applyAlignment="1" applyProtection="1">
      <alignment horizontal="center" vertical="center" wrapText="1"/>
      <protection locked="0"/>
    </xf>
    <xf numFmtId="3" fontId="9" fillId="0" borderId="42" xfId="8" applyNumberFormat="1" applyFont="1" applyFill="1" applyBorder="1" applyAlignment="1" applyProtection="1">
      <alignment horizontal="center" vertical="center" wrapText="1"/>
      <protection locked="0"/>
    </xf>
    <xf numFmtId="0" fontId="9" fillId="0" borderId="96" xfId="8" applyFont="1" applyBorder="1" applyAlignment="1" applyProtection="1">
      <alignment horizontal="left" vertical="center" wrapText="1"/>
      <protection locked="0"/>
    </xf>
    <xf numFmtId="4" fontId="9" fillId="0" borderId="43" xfId="8" applyNumberFormat="1" applyFont="1" applyFill="1" applyBorder="1" applyAlignment="1">
      <alignment horizontal="left" vertical="center" wrapText="1"/>
    </xf>
    <xf numFmtId="4" fontId="9" fillId="0" borderId="46" xfId="8" applyNumberFormat="1" applyFont="1" applyFill="1" applyBorder="1" applyAlignment="1">
      <alignment horizontal="left" vertical="center" wrapText="1"/>
    </xf>
    <xf numFmtId="4" fontId="9" fillId="0" borderId="44" xfId="8" applyNumberFormat="1" applyFont="1" applyFill="1" applyBorder="1" applyAlignment="1">
      <alignment horizontal="left" vertical="center" wrapText="1"/>
    </xf>
    <xf numFmtId="0" fontId="9" fillId="0" borderId="42" xfId="8" applyFont="1" applyFill="1" applyBorder="1" applyAlignment="1">
      <alignment horizontal="center" vertical="center" wrapText="1"/>
    </xf>
    <xf numFmtId="0" fontId="8" fillId="0" borderId="0" xfId="8" applyFont="1" applyAlignment="1">
      <alignment horizontal="left"/>
    </xf>
    <xf numFmtId="0" fontId="9" fillId="0" borderId="0" xfId="8" applyFont="1" applyFill="1" applyBorder="1" applyAlignment="1" applyProtection="1">
      <alignment horizontal="left" vertical="center" wrapText="1"/>
      <protection locked="0"/>
    </xf>
    <xf numFmtId="3" fontId="9" fillId="0" borderId="43" xfId="8" applyNumberFormat="1" applyFont="1" applyFill="1" applyBorder="1" applyAlignment="1">
      <alignment horizontal="left" vertical="center" wrapText="1"/>
    </xf>
    <xf numFmtId="3" fontId="9" fillId="0" borderId="46" xfId="8" applyNumberFormat="1" applyFont="1" applyFill="1" applyBorder="1" applyAlignment="1">
      <alignment horizontal="left" vertical="center" wrapText="1"/>
    </xf>
    <xf numFmtId="3" fontId="9" fillId="0" borderId="44" xfId="8" applyNumberFormat="1" applyFont="1" applyFill="1" applyBorder="1" applyAlignment="1">
      <alignment horizontal="left" vertical="center" wrapText="1"/>
    </xf>
    <xf numFmtId="0" fontId="9" fillId="0" borderId="42" xfId="8" applyFont="1" applyFill="1" applyBorder="1" applyAlignment="1" applyProtection="1">
      <alignment horizontal="center" vertical="center" wrapText="1"/>
      <protection locked="0"/>
    </xf>
    <xf numFmtId="0" fontId="9" fillId="0" borderId="42" xfId="8" applyFont="1" applyFill="1" applyBorder="1" applyAlignment="1" applyProtection="1">
      <alignment horizontal="left" vertical="center" wrapText="1"/>
      <protection locked="0"/>
    </xf>
    <xf numFmtId="4" fontId="9" fillId="0" borderId="43" xfId="8" applyNumberFormat="1" applyFont="1" applyFill="1" applyBorder="1" applyAlignment="1" applyProtection="1">
      <alignment horizontal="center" vertical="center" wrapText="1"/>
      <protection locked="0"/>
    </xf>
    <xf numFmtId="4" fontId="9" fillId="0" borderId="46" xfId="8" applyNumberFormat="1" applyFont="1" applyFill="1" applyBorder="1" applyAlignment="1" applyProtection="1">
      <alignment horizontal="center" vertical="center" wrapText="1"/>
      <protection locked="0"/>
    </xf>
    <xf numFmtId="4" fontId="9" fillId="0" borderId="44" xfId="8" applyNumberFormat="1" applyFont="1" applyFill="1" applyBorder="1" applyAlignment="1" applyProtection="1">
      <alignment horizontal="center" vertical="center" wrapText="1"/>
      <protection locked="0"/>
    </xf>
    <xf numFmtId="49" fontId="9" fillId="0" borderId="42" xfId="8" applyNumberFormat="1" applyFont="1" applyFill="1" applyBorder="1" applyAlignment="1">
      <alignment horizontal="center" vertical="center" wrapText="1"/>
    </xf>
    <xf numFmtId="0" fontId="9" fillId="0" borderId="43" xfId="8" applyFont="1" applyFill="1" applyBorder="1" applyAlignment="1" applyProtection="1">
      <alignment horizontal="center" vertical="center" wrapText="1"/>
      <protection locked="0"/>
    </xf>
    <xf numFmtId="0" fontId="9" fillId="0" borderId="43" xfId="8" applyFont="1" applyFill="1" applyBorder="1" applyAlignment="1" applyProtection="1">
      <alignment horizontal="left" vertical="center" wrapText="1"/>
      <protection locked="0"/>
    </xf>
    <xf numFmtId="49" fontId="9" fillId="0" borderId="43" xfId="8" applyNumberFormat="1" applyFont="1" applyFill="1" applyBorder="1" applyAlignment="1">
      <alignment horizontal="center" vertical="center" wrapText="1"/>
    </xf>
    <xf numFmtId="49" fontId="9" fillId="0" borderId="46" xfId="8" applyNumberFormat="1" applyFont="1" applyFill="1" applyBorder="1" applyAlignment="1">
      <alignment horizontal="center" vertical="center" wrapText="1"/>
    </xf>
    <xf numFmtId="49" fontId="9" fillId="0" borderId="44" xfId="8" applyNumberFormat="1" applyFont="1" applyFill="1" applyBorder="1" applyAlignment="1">
      <alignment horizontal="center" vertical="center" wrapText="1"/>
    </xf>
    <xf numFmtId="3" fontId="8" fillId="0" borderId="43" xfId="8" applyNumberFormat="1" applyFont="1" applyFill="1" applyBorder="1" applyAlignment="1" applyProtection="1">
      <alignment horizontal="center" vertical="center" wrapText="1"/>
      <protection locked="0"/>
    </xf>
    <xf numFmtId="3" fontId="8" fillId="0" borderId="46" xfId="8" applyNumberFormat="1" applyFont="1" applyFill="1" applyBorder="1" applyAlignment="1" applyProtection="1">
      <alignment horizontal="center" vertical="center" wrapText="1"/>
      <protection locked="0"/>
    </xf>
    <xf numFmtId="3" fontId="8" fillId="0" borderId="44" xfId="8" applyNumberFormat="1" applyFont="1" applyFill="1" applyBorder="1" applyAlignment="1" applyProtection="1">
      <alignment horizontal="center" vertical="center" wrapText="1"/>
      <protection locked="0"/>
    </xf>
    <xf numFmtId="0" fontId="8" fillId="0" borderId="43" xfId="8" applyFont="1" applyFill="1" applyBorder="1" applyAlignment="1" applyProtection="1">
      <alignment horizontal="left" vertical="center" wrapText="1"/>
      <protection locked="0"/>
    </xf>
    <xf numFmtId="0" fontId="8" fillId="0" borderId="46" xfId="8" applyFont="1" applyFill="1" applyBorder="1" applyAlignment="1" applyProtection="1">
      <alignment horizontal="left" vertical="center" wrapText="1"/>
      <protection locked="0"/>
    </xf>
    <xf numFmtId="0" fontId="8" fillId="0" borderId="44" xfId="8" applyFont="1" applyFill="1" applyBorder="1" applyAlignment="1" applyProtection="1">
      <alignment horizontal="left" vertical="center" wrapText="1"/>
      <protection locked="0"/>
    </xf>
    <xf numFmtId="0" fontId="9" fillId="0" borderId="42" xfId="8" applyFont="1" applyFill="1" applyBorder="1" applyAlignment="1" applyProtection="1">
      <alignment horizontal="center" vertical="center"/>
      <protection locked="0"/>
    </xf>
    <xf numFmtId="0" fontId="9" fillId="0" borderId="34" xfId="8" applyFont="1" applyFill="1" applyBorder="1" applyAlignment="1" applyProtection="1">
      <alignment horizontal="center" vertical="center" wrapText="1"/>
      <protection locked="0"/>
    </xf>
    <xf numFmtId="0" fontId="9" fillId="0" borderId="95" xfId="8" applyFont="1" applyFill="1" applyBorder="1" applyAlignment="1" applyProtection="1">
      <alignment horizontal="center" vertical="center" wrapText="1"/>
      <protection locked="0"/>
    </xf>
    <xf numFmtId="0" fontId="9" fillId="0" borderId="13" xfId="8" applyFont="1" applyFill="1" applyBorder="1" applyAlignment="1" applyProtection="1">
      <alignment horizontal="center" vertical="center" wrapText="1"/>
      <protection locked="0"/>
    </xf>
    <xf numFmtId="0" fontId="9" fillId="0" borderId="48" xfId="8" applyFont="1" applyFill="1" applyBorder="1" applyAlignment="1" applyProtection="1">
      <alignment horizontal="left" vertical="center" wrapText="1"/>
      <protection locked="0"/>
    </xf>
    <xf numFmtId="0" fontId="9" fillId="0" borderId="51" xfId="8" applyFont="1" applyFill="1" applyBorder="1" applyAlignment="1" applyProtection="1">
      <alignment horizontal="left" vertical="center" wrapText="1"/>
      <protection locked="0"/>
    </xf>
    <xf numFmtId="0" fontId="9" fillId="0" borderId="45" xfId="8" applyFont="1" applyFill="1" applyBorder="1" applyAlignment="1" applyProtection="1">
      <alignment horizontal="left" vertical="center" wrapText="1"/>
      <protection locked="0"/>
    </xf>
    <xf numFmtId="4" fontId="9" fillId="0" borderId="43" xfId="8" applyNumberFormat="1" applyFont="1" applyFill="1" applyBorder="1" applyAlignment="1">
      <alignment horizontal="center" vertical="center" wrapText="1"/>
    </xf>
    <xf numFmtId="4" fontId="9" fillId="0" borderId="46" xfId="8" applyNumberFormat="1" applyFont="1" applyFill="1" applyBorder="1" applyAlignment="1">
      <alignment horizontal="center" vertical="center" wrapText="1"/>
    </xf>
    <xf numFmtId="4" fontId="9" fillId="0" borderId="44" xfId="8" applyNumberFormat="1" applyFont="1" applyFill="1" applyBorder="1" applyAlignment="1">
      <alignment horizontal="center" vertical="center" wrapText="1"/>
    </xf>
    <xf numFmtId="0" fontId="9" fillId="0" borderId="46" xfId="8" applyFont="1" applyFill="1" applyBorder="1" applyAlignment="1" applyProtection="1">
      <alignment horizontal="center" vertical="center" wrapText="1"/>
      <protection locked="0"/>
    </xf>
    <xf numFmtId="0" fontId="9" fillId="0" borderId="44" xfId="8" applyFont="1" applyFill="1" applyBorder="1" applyAlignment="1" applyProtection="1">
      <alignment horizontal="center" vertical="center" wrapText="1"/>
      <protection locked="0"/>
    </xf>
    <xf numFmtId="0" fontId="9" fillId="0" borderId="42" xfId="8" applyFont="1" applyFill="1" applyBorder="1" applyAlignment="1" applyProtection="1">
      <alignment horizontal="left" vertical="center"/>
      <protection locked="0"/>
    </xf>
    <xf numFmtId="2" fontId="9" fillId="0" borderId="42" xfId="8" applyNumberFormat="1" applyFont="1" applyFill="1" applyBorder="1" applyAlignment="1" applyProtection="1">
      <alignment horizontal="center" vertical="center" wrapText="1"/>
      <protection locked="0"/>
    </xf>
    <xf numFmtId="166" fontId="9" fillId="0" borderId="42" xfId="8" applyNumberFormat="1" applyFont="1" applyFill="1" applyBorder="1" applyAlignment="1" applyProtection="1">
      <alignment horizontal="center" vertical="center" wrapText="1"/>
      <protection locked="0"/>
    </xf>
    <xf numFmtId="165" fontId="9" fillId="0" borderId="42" xfId="8" applyNumberFormat="1" applyFont="1" applyFill="1" applyBorder="1" applyAlignment="1" applyProtection="1">
      <alignment horizontal="center" vertical="center"/>
      <protection locked="0"/>
    </xf>
    <xf numFmtId="165" fontId="9" fillId="0" borderId="42" xfId="8" applyNumberFormat="1" applyFont="1" applyFill="1" applyBorder="1" applyAlignment="1" applyProtection="1">
      <alignment horizontal="center" vertical="center" wrapText="1"/>
      <protection locked="0"/>
    </xf>
    <xf numFmtId="3" fontId="9" fillId="0" borderId="43" xfId="8" applyNumberFormat="1" applyFont="1" applyFill="1" applyBorder="1" applyAlignment="1" applyProtection="1">
      <alignment horizontal="center" vertical="center" wrapText="1"/>
      <protection locked="0"/>
    </xf>
    <xf numFmtId="3" fontId="9" fillId="0" borderId="46" xfId="8" applyNumberFormat="1" applyFont="1" applyFill="1" applyBorder="1" applyAlignment="1" applyProtection="1">
      <alignment horizontal="center" vertical="center" wrapText="1"/>
      <protection locked="0"/>
    </xf>
    <xf numFmtId="3" fontId="9" fillId="0" borderId="44" xfId="8" applyNumberFormat="1" applyFont="1" applyFill="1" applyBorder="1" applyAlignment="1" applyProtection="1">
      <alignment horizontal="center" vertical="center" wrapText="1"/>
      <protection locked="0"/>
    </xf>
    <xf numFmtId="0" fontId="8" fillId="0" borderId="42" xfId="8" applyFont="1" applyFill="1" applyBorder="1" applyAlignment="1">
      <alignment horizontal="right" wrapText="1"/>
    </xf>
    <xf numFmtId="2" fontId="9" fillId="0" borderId="43" xfId="8" applyNumberFormat="1" applyFont="1" applyFill="1" applyBorder="1" applyAlignment="1" applyProtection="1">
      <alignment horizontal="center" vertical="center" wrapText="1"/>
      <protection locked="0"/>
    </xf>
    <xf numFmtId="2" fontId="9" fillId="0" borderId="46" xfId="8" applyNumberFormat="1" applyFont="1" applyFill="1" applyBorder="1" applyAlignment="1" applyProtection="1">
      <alignment horizontal="center" vertical="center" wrapText="1"/>
      <protection locked="0"/>
    </xf>
    <xf numFmtId="2" fontId="9" fillId="0" borderId="44" xfId="8" applyNumberFormat="1" applyFont="1" applyFill="1" applyBorder="1" applyAlignment="1" applyProtection="1">
      <alignment horizontal="center" vertical="center" wrapText="1"/>
      <protection locked="0"/>
    </xf>
    <xf numFmtId="0" fontId="9" fillId="0" borderId="42" xfId="8" applyFont="1" applyBorder="1" applyAlignment="1">
      <alignment horizontal="center" wrapText="1"/>
    </xf>
    <xf numFmtId="0" fontId="9" fillId="0" borderId="42" xfId="8" applyFont="1" applyBorder="1" applyAlignment="1">
      <alignment horizontal="center" vertical="center" wrapText="1"/>
    </xf>
    <xf numFmtId="0" fontId="23" fillId="0" borderId="0" xfId="1" applyFont="1" applyBorder="1" applyAlignment="1">
      <alignment horizontal="center" wrapText="1"/>
    </xf>
    <xf numFmtId="0" fontId="10" fillId="0" borderId="14" xfId="1" applyFont="1" applyFill="1" applyBorder="1" applyAlignment="1">
      <alignment horizontal="left" vertical="center"/>
    </xf>
    <xf numFmtId="0" fontId="10" fillId="0" borderId="14" xfId="1" applyFont="1" applyFill="1" applyBorder="1" applyAlignment="1">
      <alignment horizontal="left" vertical="center" wrapText="1"/>
    </xf>
    <xf numFmtId="0" fontId="8" fillId="0" borderId="42" xfId="1" applyFont="1" applyBorder="1" applyAlignment="1">
      <alignment horizontal="right" wrapText="1"/>
    </xf>
    <xf numFmtId="0" fontId="8" fillId="0" borderId="0" xfId="1" applyFont="1" applyFill="1" applyAlignment="1">
      <alignment horizontal="left"/>
    </xf>
    <xf numFmtId="0" fontId="8" fillId="0" borderId="42" xfId="1" applyFont="1" applyFill="1" applyBorder="1" applyAlignment="1">
      <alignment horizontal="right" wrapText="1"/>
    </xf>
    <xf numFmtId="0" fontId="9" fillId="0" borderId="42" xfId="1" applyFont="1" applyFill="1" applyBorder="1" applyAlignment="1" applyProtection="1">
      <alignment horizontal="left" vertical="top" wrapText="1"/>
      <protection locked="0"/>
    </xf>
    <xf numFmtId="0" fontId="9" fillId="0" borderId="0" xfId="1" applyFont="1" applyFill="1" applyBorder="1" applyAlignment="1">
      <alignment horizontal="left"/>
    </xf>
    <xf numFmtId="0" fontId="9" fillId="0" borderId="34" xfId="1" applyFont="1" applyFill="1" applyBorder="1" applyAlignment="1" applyProtection="1">
      <alignment horizontal="left" vertical="top" wrapText="1"/>
      <protection locked="0"/>
    </xf>
    <xf numFmtId="0" fontId="9" fillId="0" borderId="48" xfId="1" applyFont="1" applyFill="1" applyBorder="1" applyAlignment="1" applyProtection="1">
      <alignment horizontal="left" vertical="top" wrapText="1"/>
      <protection locked="0"/>
    </xf>
    <xf numFmtId="0" fontId="9" fillId="0" borderId="42" xfId="1" applyFont="1" applyFill="1" applyBorder="1" applyAlignment="1" applyProtection="1">
      <alignment horizontal="left" wrapText="1"/>
      <protection locked="0"/>
    </xf>
  </cellXfs>
  <cellStyles count="20">
    <cellStyle name="Normal" xfId="0" builtinId="0"/>
    <cellStyle name="Normal 11" xfId="8"/>
    <cellStyle name="Normal 2" xfId="1"/>
    <cellStyle name="Normal 2 2" xfId="2"/>
    <cellStyle name="Normal 2 3" xfId="3"/>
    <cellStyle name="Normal 2 3 2" xfId="9"/>
    <cellStyle name="Normal 2 3 2 2" xfId="13"/>
    <cellStyle name="Normal 3" xfId="4"/>
    <cellStyle name="Normal 3 2" xfId="17"/>
    <cellStyle name="Normal 3 2 2 2" xfId="11"/>
    <cellStyle name="Normal 3 2 2 2 2" xfId="12"/>
    <cellStyle name="Normal 3 3" xfId="19"/>
    <cellStyle name="Normal 4" xfId="6"/>
    <cellStyle name="Normal 5" xfId="7"/>
    <cellStyle name="Normal 6" xfId="10"/>
    <cellStyle name="Normal 7" xfId="14"/>
    <cellStyle name="Normal 8" xfId="15"/>
    <cellStyle name="Normal 8 2" xfId="16"/>
    <cellStyle name="Normal 9" xfId="18"/>
    <cellStyle name="Note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60</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212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60</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212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60</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212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69</xdr:row>
      <xdr:rowOff>0</xdr:rowOff>
    </xdr:from>
    <xdr:to>
      <xdr:col>9</xdr:col>
      <xdr:colOff>9525</xdr:colOff>
      <xdr:row>69</xdr:row>
      <xdr:rowOff>9525</xdr:rowOff>
    </xdr:to>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3754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69</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3754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47</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9705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9705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9705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54</xdr:row>
      <xdr:rowOff>0</xdr:rowOff>
    </xdr:from>
    <xdr:to>
      <xdr:col>9</xdr:col>
      <xdr:colOff>9525</xdr:colOff>
      <xdr:row>54</xdr:row>
      <xdr:rowOff>9525</xdr:rowOff>
    </xdr:to>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11725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54</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11725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1193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21193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1193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1193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1193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1193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1193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102</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875" y="21193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S9" sqref="S9"/>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1091</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1092</v>
      </c>
      <c r="D6" s="1386"/>
      <c r="E6" s="1386"/>
      <c r="F6" s="1386"/>
      <c r="G6" s="1386"/>
      <c r="H6" s="1386"/>
      <c r="I6" s="1386"/>
      <c r="J6" s="1386"/>
      <c r="K6" s="1386"/>
      <c r="L6" s="1386"/>
      <c r="M6" s="1386"/>
      <c r="N6" s="1386"/>
      <c r="O6" s="1386"/>
      <c r="P6" s="1387"/>
      <c r="Q6" s="754"/>
    </row>
    <row r="7" spans="1:17" x14ac:dyDescent="0.2">
      <c r="A7" s="9" t="s">
        <v>152</v>
      </c>
      <c r="B7" s="10"/>
      <c r="C7" s="1391" t="s">
        <v>1093</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2894845</v>
      </c>
      <c r="D20" s="35">
        <f>SUM(D21,D24,D25,D41,D43)</f>
        <v>2894845</v>
      </c>
      <c r="E20" s="758">
        <f t="shared" ref="E20:F20" si="0">SUM(E21,E24,E25,E41,E43)</f>
        <v>0</v>
      </c>
      <c r="F20" s="759">
        <f t="shared" si="0"/>
        <v>2894845</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2894845</v>
      </c>
      <c r="D24" s="67">
        <f>D51</f>
        <v>2894845</v>
      </c>
      <c r="E24" s="766">
        <f>-300+300</f>
        <v>0</v>
      </c>
      <c r="F24" s="767">
        <f>D24+E24</f>
        <v>2894845</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2894845</v>
      </c>
      <c r="D50" s="175">
        <f>SUM(D51,D283)</f>
        <v>2894845</v>
      </c>
      <c r="E50" s="794">
        <f t="shared" ref="E50:F50" si="19">SUM(E51,E283)</f>
        <v>0</v>
      </c>
      <c r="F50" s="795">
        <f t="shared" si="19"/>
        <v>2894845</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2894845</v>
      </c>
      <c r="D51" s="183">
        <f>SUM(D52,D194)</f>
        <v>2894845</v>
      </c>
      <c r="E51" s="796">
        <f t="shared" ref="E51:F51" si="23">SUM(E52,E194)</f>
        <v>0</v>
      </c>
      <c r="F51" s="797">
        <f t="shared" si="23"/>
        <v>2894845</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2894845</v>
      </c>
      <c r="D52" s="190">
        <f>SUM(D53,D75,D173,D187)</f>
        <v>2894845</v>
      </c>
      <c r="E52" s="798">
        <f t="shared" ref="E52:F52" si="27">SUM(E53,E75,E173,E187)</f>
        <v>0</v>
      </c>
      <c r="F52" s="799">
        <f t="shared" si="27"/>
        <v>2894845</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14">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2894845</v>
      </c>
      <c r="D75" s="198">
        <f>SUM(D76,D83,D130,D164,D165,D172)</f>
        <v>2894845</v>
      </c>
      <c r="E75" s="800">
        <f t="shared" ref="E75:F75" si="66">SUM(E76,E83,E130,E164,E165,E172)</f>
        <v>0</v>
      </c>
      <c r="F75" s="801">
        <f t="shared" si="66"/>
        <v>2894845</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1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2880845</v>
      </c>
      <c r="D83" s="204">
        <f>SUM(D84,D89,D95,D103,D112,D116,D122,D128)</f>
        <v>2880845</v>
      </c>
      <c r="E83" s="802">
        <f t="shared" ref="E83:F83" si="90">SUM(E84,E89,E95,E103,E112,E116,E122,E128)</f>
        <v>0</v>
      </c>
      <c r="F83" s="769">
        <f t="shared" si="90"/>
        <v>2880845</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300</v>
      </c>
      <c r="D95" s="225">
        <f>SUM(D96:D102)</f>
        <v>0</v>
      </c>
      <c r="E95" s="808">
        <f t="shared" ref="E95:F95" si="111">SUM(E96:E102)</f>
        <v>300</v>
      </c>
      <c r="F95" s="765">
        <f t="shared" si="111"/>
        <v>300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customHeight="1" x14ac:dyDescent="0.2">
      <c r="A97" s="58">
        <v>2232</v>
      </c>
      <c r="B97" s="3" t="s">
        <v>90</v>
      </c>
      <c r="C97" s="98">
        <f t="shared" si="98"/>
        <v>300</v>
      </c>
      <c r="D97" s="220">
        <v>0</v>
      </c>
      <c r="E97" s="807">
        <v>300</v>
      </c>
      <c r="F97" s="765">
        <f t="shared" si="115"/>
        <v>300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v>0</v>
      </c>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v>0</v>
      </c>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2880545</v>
      </c>
      <c r="D122" s="225">
        <f>SUM(D123:D127)</f>
        <v>2880845</v>
      </c>
      <c r="E122" s="808">
        <f t="shared" ref="E122:F122" si="143">SUM(E123:E127)</f>
        <v>-300</v>
      </c>
      <c r="F122" s="765">
        <f t="shared" si="143"/>
        <v>2880545</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x14ac:dyDescent="0.2">
      <c r="A123" s="58">
        <v>2272</v>
      </c>
      <c r="B123" s="2" t="s">
        <v>226</v>
      </c>
      <c r="C123" s="98">
        <f t="shared" si="98"/>
        <v>4000</v>
      </c>
      <c r="D123" s="220">
        <v>4000</v>
      </c>
      <c r="E123" s="807"/>
      <c r="F123" s="765">
        <f t="shared" ref="F123:F127" si="147">D123+E123</f>
        <v>4000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v>0</v>
      </c>
      <c r="E125" s="807"/>
      <c r="F125" s="765">
        <f t="shared" si="147"/>
        <v>0</v>
      </c>
      <c r="G125" s="220"/>
      <c r="H125" s="103"/>
      <c r="I125" s="221">
        <f t="shared" si="148"/>
        <v>0</v>
      </c>
      <c r="J125" s="103"/>
      <c r="K125" s="104"/>
      <c r="L125" s="221">
        <f t="shared" si="149"/>
        <v>0</v>
      </c>
      <c r="M125" s="222"/>
      <c r="N125" s="104"/>
      <c r="O125" s="221">
        <f t="shared" si="150"/>
        <v>0</v>
      </c>
      <c r="P125" s="223"/>
    </row>
    <row r="126" spans="1:16" ht="36" x14ac:dyDescent="0.2">
      <c r="A126" s="58">
        <v>2276</v>
      </c>
      <c r="B126" s="3" t="s">
        <v>95</v>
      </c>
      <c r="C126" s="98">
        <f t="shared" si="98"/>
        <v>126545</v>
      </c>
      <c r="D126" s="220">
        <v>126845</v>
      </c>
      <c r="E126" s="807">
        <v>-300</v>
      </c>
      <c r="F126" s="765">
        <f t="shared" si="147"/>
        <v>126545</v>
      </c>
      <c r="G126" s="220"/>
      <c r="H126" s="103"/>
      <c r="I126" s="221">
        <f t="shared" si="148"/>
        <v>0</v>
      </c>
      <c r="J126" s="103"/>
      <c r="K126" s="104"/>
      <c r="L126" s="221">
        <f t="shared" si="149"/>
        <v>0</v>
      </c>
      <c r="M126" s="222"/>
      <c r="N126" s="104"/>
      <c r="O126" s="221">
        <f t="shared" si="150"/>
        <v>0</v>
      </c>
      <c r="P126" s="223"/>
    </row>
    <row r="127" spans="1:16" ht="24" x14ac:dyDescent="0.2">
      <c r="A127" s="58">
        <v>2279</v>
      </c>
      <c r="B127" s="3" t="s">
        <v>32</v>
      </c>
      <c r="C127" s="98">
        <f t="shared" si="98"/>
        <v>2750000</v>
      </c>
      <c r="D127" s="220">
        <v>2750000</v>
      </c>
      <c r="E127" s="807"/>
      <c r="F127" s="765">
        <f t="shared" si="147"/>
        <v>2750000</v>
      </c>
      <c r="G127" s="220"/>
      <c r="H127" s="103"/>
      <c r="I127" s="221">
        <f t="shared" si="148"/>
        <v>0</v>
      </c>
      <c r="J127" s="103"/>
      <c r="K127" s="104"/>
      <c r="L127" s="221">
        <f t="shared" si="149"/>
        <v>0</v>
      </c>
      <c r="M127" s="222"/>
      <c r="N127" s="104"/>
      <c r="O127" s="221">
        <f t="shared" si="150"/>
        <v>0</v>
      </c>
      <c r="P127" s="223"/>
    </row>
    <row r="128" spans="1:16" ht="24" hidden="1" x14ac:dyDescent="0.2">
      <c r="A128" s="111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14">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v>0</v>
      </c>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17">
        <f t="shared" si="201"/>
        <v>0</v>
      </c>
      <c r="P164" s="232"/>
    </row>
    <row r="165" spans="1:16" ht="24" x14ac:dyDescent="0.2">
      <c r="A165" s="76">
        <v>2500</v>
      </c>
      <c r="B165" s="203" t="s">
        <v>231</v>
      </c>
      <c r="C165" s="77">
        <f t="shared" si="185"/>
        <v>14000</v>
      </c>
      <c r="D165" s="204">
        <f>SUM(D166,D171)</f>
        <v>14000</v>
      </c>
      <c r="E165" s="802">
        <f t="shared" ref="E165:O165" si="202">SUM(E166,E171)</f>
        <v>0</v>
      </c>
      <c r="F165" s="769">
        <f t="shared" si="202"/>
        <v>14000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1145">
        <f t="shared" si="202"/>
        <v>0</v>
      </c>
      <c r="P165" s="209"/>
    </row>
    <row r="166" spans="1:16" ht="16.5" customHeight="1" x14ac:dyDescent="0.2">
      <c r="A166" s="1114">
        <v>2510</v>
      </c>
      <c r="B166" s="1" t="s">
        <v>232</v>
      </c>
      <c r="C166" s="89">
        <f t="shared" si="185"/>
        <v>14000</v>
      </c>
      <c r="D166" s="233">
        <f>SUM(D167:D170)</f>
        <v>14000</v>
      </c>
      <c r="E166" s="810">
        <f t="shared" ref="E166:O166" si="203">SUM(E167:E170)</f>
        <v>0</v>
      </c>
      <c r="F166" s="806">
        <f t="shared" si="203"/>
        <v>14000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x14ac:dyDescent="0.2">
      <c r="A170" s="58">
        <v>2519</v>
      </c>
      <c r="B170" s="3" t="s">
        <v>236</v>
      </c>
      <c r="C170" s="98">
        <f t="shared" si="185"/>
        <v>14000</v>
      </c>
      <c r="D170" s="220">
        <v>14000</v>
      </c>
      <c r="E170" s="807"/>
      <c r="F170" s="765">
        <f t="shared" si="204"/>
        <v>14000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1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v>0</v>
      </c>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1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14">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1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14">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v>0</v>
      </c>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v>0</v>
      </c>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14">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1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1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1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14">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14">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2894845</v>
      </c>
      <c r="D286" s="288">
        <f t="shared" ref="D286:O286" si="382">SUM(D283,D269,D230,D195,D187,D173,D75,D53)</f>
        <v>2894845</v>
      </c>
      <c r="E286" s="820">
        <f t="shared" si="382"/>
        <v>0</v>
      </c>
      <c r="F286" s="821">
        <f t="shared" si="382"/>
        <v>2894845</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sheetData>
  <sheetProtection algorithmName="SHA-512" hashValue="NZf7lr/cfQWES0fKe94EKTYQXlzastXKXzGD84OduhlXT/iVhpO9rhJbgrEkvpWxv9DogDz3gct/KGpYU0uJPA==" saltValue="YANhg1ZpEgTLtqzkbRppYQ==" spinCount="100000" sheet="1" objects="1" scenarios="1" formatCells="0" formatColumns="0" formatRows="0"/>
  <autoFilter ref="A18:P298">
    <filterColumn colId="2">
      <filters blank="1">
        <filter val="126 545"/>
        <filter val="14 000"/>
        <filter val="2 750 000"/>
        <filter val="2 880 545"/>
        <filter val="2 880 845"/>
        <filter val="2 894 845"/>
        <filter val="300"/>
        <filter val="4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3.pielikums Jūrmalas pilsētas domes
2018.gada 24.maija saistošajiem noteikumiem Nr.22
(protokols Nr.8,  9.punkts)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R4" sqref="R4"/>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944</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945</v>
      </c>
      <c r="D6" s="1386"/>
      <c r="E6" s="1386"/>
      <c r="F6" s="1386"/>
      <c r="G6" s="1386"/>
      <c r="H6" s="1386"/>
      <c r="I6" s="1386"/>
      <c r="J6" s="1386"/>
      <c r="K6" s="1386"/>
      <c r="L6" s="1386"/>
      <c r="M6" s="1386"/>
      <c r="N6" s="1386"/>
      <c r="O6" s="1386"/>
      <c r="P6" s="1387"/>
      <c r="Q6" s="754"/>
    </row>
    <row r="7" spans="1:17" ht="15" customHeight="1" x14ac:dyDescent="0.2">
      <c r="A7" s="9" t="s">
        <v>152</v>
      </c>
      <c r="B7" s="10"/>
      <c r="C7" s="1391" t="s">
        <v>946</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153115.91999999998</v>
      </c>
      <c r="D20" s="35">
        <f>SUM(D21,D24,D25,D41,D43)</f>
        <v>140057.91999999998</v>
      </c>
      <c r="E20" s="758">
        <f t="shared" ref="E20:F20" si="0">SUM(E21,E24,E25,E41,E43)</f>
        <v>13058</v>
      </c>
      <c r="F20" s="759">
        <f t="shared" si="0"/>
        <v>153115.91999999998</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153115.91999999998</v>
      </c>
      <c r="D24" s="67">
        <f>D51</f>
        <v>140057.91999999998</v>
      </c>
      <c r="E24" s="766">
        <v>13058</v>
      </c>
      <c r="F24" s="767">
        <f>D24+E24</f>
        <v>153115.91999999998</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153115.91999999998</v>
      </c>
      <c r="D50" s="175">
        <f>SUM(D51,D283)</f>
        <v>140057.91999999998</v>
      </c>
      <c r="E50" s="794">
        <f t="shared" ref="E50:F50" si="19">SUM(E51,E283)</f>
        <v>13058</v>
      </c>
      <c r="F50" s="795">
        <f t="shared" si="19"/>
        <v>153115.91999999998</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153115.91999999998</v>
      </c>
      <c r="D51" s="183">
        <f>SUM(D52,D194)</f>
        <v>140057.91999999998</v>
      </c>
      <c r="E51" s="796">
        <f t="shared" ref="E51:F51" si="23">SUM(E52,E194)</f>
        <v>13058</v>
      </c>
      <c r="F51" s="797">
        <f t="shared" si="23"/>
        <v>153115.91999999998</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20000</v>
      </c>
      <c r="D52" s="190">
        <f>SUM(D53,D75,D173,D187)</f>
        <v>20000</v>
      </c>
      <c r="E52" s="798">
        <f t="shared" ref="E52:F52" si="27">SUM(E53,E75,E173,E187)</f>
        <v>0</v>
      </c>
      <c r="F52" s="799">
        <f t="shared" si="27"/>
        <v>20000</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887">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20000</v>
      </c>
      <c r="D75" s="198">
        <f>SUM(D76,D83,D130,D164,D165,D172)</f>
        <v>20000</v>
      </c>
      <c r="E75" s="800">
        <f t="shared" ref="E75:F75" si="66">SUM(E76,E83,E130,E164,E165,E172)</f>
        <v>0</v>
      </c>
      <c r="F75" s="801">
        <f t="shared" si="66"/>
        <v>20000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887">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20000</v>
      </c>
      <c r="D83" s="204">
        <f>SUM(D84,D89,D95,D103,D112,D116,D122,D128)</f>
        <v>20000</v>
      </c>
      <c r="E83" s="802">
        <f t="shared" ref="E83:F83" si="90">SUM(E84,E89,E95,E103,E112,E116,E122,E128)</f>
        <v>0</v>
      </c>
      <c r="F83" s="769">
        <f t="shared" si="90"/>
        <v>20000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20000</v>
      </c>
      <c r="D95" s="225">
        <f>SUM(D96:D102)</f>
        <v>20000</v>
      </c>
      <c r="E95" s="808">
        <f t="shared" ref="E95:F95" si="111">SUM(E96:E102)</f>
        <v>0</v>
      </c>
      <c r="F95" s="765">
        <f t="shared" si="111"/>
        <v>20000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x14ac:dyDescent="0.2">
      <c r="A102" s="58">
        <v>2239</v>
      </c>
      <c r="B102" s="3" t="s">
        <v>91</v>
      </c>
      <c r="C102" s="98">
        <f t="shared" si="98"/>
        <v>20000</v>
      </c>
      <c r="D102" s="220">
        <v>20000</v>
      </c>
      <c r="E102" s="807"/>
      <c r="F102" s="765">
        <f t="shared" si="115"/>
        <v>20000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v>0</v>
      </c>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v>0</v>
      </c>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v>0</v>
      </c>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887">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887">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v>0</v>
      </c>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887">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887">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v>0</v>
      </c>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887">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887">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887">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133115.91999999998</v>
      </c>
      <c r="D194" s="190">
        <f>SUM(D195,D230,D269)</f>
        <v>120057.92</v>
      </c>
      <c r="E194" s="798">
        <f t="shared" ref="E194:F194" si="251">SUM(E195,E230,E269)</f>
        <v>13058</v>
      </c>
      <c r="F194" s="799">
        <f t="shared" si="251"/>
        <v>133115.91999999998</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x14ac:dyDescent="0.2">
      <c r="A195" s="196">
        <v>5000</v>
      </c>
      <c r="B195" s="196" t="s">
        <v>61</v>
      </c>
      <c r="C195" s="197">
        <f t="shared" si="185"/>
        <v>133115.91999999998</v>
      </c>
      <c r="D195" s="198">
        <f>D196+D204</f>
        <v>120057.92</v>
      </c>
      <c r="E195" s="800">
        <f t="shared" ref="E195:F195" si="255">E196+E204</f>
        <v>13058</v>
      </c>
      <c r="F195" s="801">
        <f t="shared" si="255"/>
        <v>133115.91999999998</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x14ac:dyDescent="0.2">
      <c r="A196" s="76">
        <v>5100</v>
      </c>
      <c r="B196" s="203" t="s">
        <v>62</v>
      </c>
      <c r="C196" s="77">
        <f t="shared" si="185"/>
        <v>92057.919999999998</v>
      </c>
      <c r="D196" s="204">
        <f>D197+D198+D201+D202+D203</f>
        <v>92057.919999999998</v>
      </c>
      <c r="E196" s="802">
        <f t="shared" ref="E196:F196" si="259">E197+E198+E201+E202+E203</f>
        <v>0</v>
      </c>
      <c r="F196" s="769">
        <f t="shared" si="259"/>
        <v>92057.919999999998</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x14ac:dyDescent="0.2">
      <c r="A197" s="887">
        <v>5110</v>
      </c>
      <c r="B197" s="1" t="s">
        <v>63</v>
      </c>
      <c r="C197" s="89">
        <f t="shared" si="185"/>
        <v>92057.919999999998</v>
      </c>
      <c r="D197" s="216">
        <v>92057.919999999998</v>
      </c>
      <c r="E197" s="805"/>
      <c r="F197" s="806">
        <f>D197+E197</f>
        <v>92057.919999999998</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41058</v>
      </c>
      <c r="D204" s="204">
        <f>D205+D215+D216+D225+D226+D227+D229</f>
        <v>28000</v>
      </c>
      <c r="E204" s="802">
        <f t="shared" ref="E204:F204" si="271">E205+E215+E216+E225+E226+E227+E229</f>
        <v>13058</v>
      </c>
      <c r="F204" s="769">
        <f t="shared" si="271"/>
        <v>41058</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x14ac:dyDescent="0.2">
      <c r="A225" s="224">
        <v>5240</v>
      </c>
      <c r="B225" s="3" t="s">
        <v>78</v>
      </c>
      <c r="C225" s="98">
        <f t="shared" si="283"/>
        <v>41058</v>
      </c>
      <c r="D225" s="220">
        <v>28000</v>
      </c>
      <c r="E225" s="807">
        <v>13058</v>
      </c>
      <c r="F225" s="765">
        <f t="shared" si="288"/>
        <v>41058</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v>0</v>
      </c>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887">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887">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887">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887">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887">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887">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153115.91999999998</v>
      </c>
      <c r="D286" s="288">
        <f t="shared" ref="D286:O286" si="382">SUM(D283,D269,D230,D195,D187,D173,D75,D53)</f>
        <v>140057.91999999998</v>
      </c>
      <c r="E286" s="820">
        <f t="shared" si="382"/>
        <v>13058</v>
      </c>
      <c r="F286" s="821">
        <f t="shared" si="382"/>
        <v>153115.91999999998</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rznOw8vsIV1mEp2rBQP9rrvnh7JYKYp+zDw5doiRZu0zo7A08Pk6O+L3yw84RSVcA26NzukU2aYhiXrt0pRVAQ==" saltValue="AhHyQS300eVu5qwPoGc3hw==" spinCount="100000" sheet="1" objects="1" scenarios="1" formatCells="0" formatColumns="0" formatRows="0"/>
  <autoFilter ref="A18:P298">
    <filterColumn colId="2">
      <filters blank="1">
        <filter val="133 116"/>
        <filter val="153 116"/>
        <filter val="20 000"/>
        <filter val="41 058"/>
        <filter val="92 05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12.pielikums Jūrmalas pilsētas domes
2018.gada 24.maija saistošajiem noteikumiem Nr.22
(protokols Nr.8,  9.punkts)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S3" sqref="S3"/>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6.71093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1484</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1292</v>
      </c>
      <c r="D6" s="1386"/>
      <c r="E6" s="1386"/>
      <c r="F6" s="1386"/>
      <c r="G6" s="1386"/>
      <c r="H6" s="1386"/>
      <c r="I6" s="1386"/>
      <c r="J6" s="1386"/>
      <c r="K6" s="1386"/>
      <c r="L6" s="1386"/>
      <c r="M6" s="1386"/>
      <c r="N6" s="1386"/>
      <c r="O6" s="1386"/>
      <c r="P6" s="1387"/>
      <c r="Q6" s="754"/>
    </row>
    <row r="7" spans="1:17" ht="26.25" customHeight="1" x14ac:dyDescent="0.2">
      <c r="A7" s="9" t="s">
        <v>152</v>
      </c>
      <c r="B7" s="10"/>
      <c r="C7" s="1391" t="s">
        <v>1174</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2592736</v>
      </c>
      <c r="D20" s="35">
        <f>SUM(D21,D24,D25,D41,D43)</f>
        <v>2582711</v>
      </c>
      <c r="E20" s="758">
        <f t="shared" ref="E20:F20" si="0">SUM(E21,E24,E25,E41,E43)</f>
        <v>10025</v>
      </c>
      <c r="F20" s="759">
        <f t="shared" si="0"/>
        <v>2592736</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2592736</v>
      </c>
      <c r="D24" s="67">
        <v>2582711</v>
      </c>
      <c r="E24" s="766">
        <f>-1125+5300-650+6500</f>
        <v>10025</v>
      </c>
      <c r="F24" s="767">
        <f>D24+E24</f>
        <v>2592736</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2592736</v>
      </c>
      <c r="D50" s="175">
        <f>SUM(D51,D283)</f>
        <v>2582711</v>
      </c>
      <c r="E50" s="794">
        <f t="shared" ref="E50:F50" si="19">SUM(E51,E283)</f>
        <v>10025</v>
      </c>
      <c r="F50" s="795">
        <f t="shared" si="19"/>
        <v>2592736</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2592736</v>
      </c>
      <c r="D51" s="183">
        <f>SUM(D52,D194)</f>
        <v>2582711</v>
      </c>
      <c r="E51" s="796">
        <f t="shared" ref="E51:F51" si="23">SUM(E52,E194)</f>
        <v>10025</v>
      </c>
      <c r="F51" s="797">
        <f t="shared" si="23"/>
        <v>2592736</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76216</v>
      </c>
      <c r="D52" s="190">
        <f>SUM(D53,D75,D173,D187)</f>
        <v>64416</v>
      </c>
      <c r="E52" s="798">
        <f t="shared" ref="E52:F52" si="27">SUM(E53,E75,E173,E187)</f>
        <v>11800</v>
      </c>
      <c r="F52" s="799">
        <f t="shared" si="27"/>
        <v>76216</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34">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76216</v>
      </c>
      <c r="D75" s="198">
        <f>SUM(D76,D83,D130,D164,D165,D172)</f>
        <v>64416</v>
      </c>
      <c r="E75" s="800">
        <f t="shared" ref="E75:F75" si="66">SUM(E76,E83,E130,E164,E165,E172)</f>
        <v>11800</v>
      </c>
      <c r="F75" s="801">
        <f t="shared" si="66"/>
        <v>76216</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3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76216</v>
      </c>
      <c r="D83" s="204">
        <f>SUM(D84,D89,D95,D103,D112,D116,D122,D128)</f>
        <v>64416</v>
      </c>
      <c r="E83" s="802">
        <f t="shared" ref="E83:F83" si="90">SUM(E84,E89,E95,E103,E112,E116,E122,E128)</f>
        <v>11800</v>
      </c>
      <c r="F83" s="769">
        <f t="shared" si="90"/>
        <v>76216</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5800</v>
      </c>
      <c r="D95" s="225">
        <f>SUM(D96:D102)</f>
        <v>500</v>
      </c>
      <c r="E95" s="808">
        <f t="shared" ref="E95:F95" si="111">SUM(E96:E102)</f>
        <v>5300</v>
      </c>
      <c r="F95" s="765">
        <f t="shared" si="111"/>
        <v>5800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x14ac:dyDescent="0.2">
      <c r="A102" s="58">
        <v>2239</v>
      </c>
      <c r="B102" s="3" t="s">
        <v>91</v>
      </c>
      <c r="C102" s="98">
        <f t="shared" si="98"/>
        <v>5800</v>
      </c>
      <c r="D102" s="220">
        <v>500</v>
      </c>
      <c r="E102" s="807">
        <v>5300</v>
      </c>
      <c r="F102" s="765">
        <f t="shared" si="115"/>
        <v>5800</v>
      </c>
      <c r="G102" s="220"/>
      <c r="H102" s="103"/>
      <c r="I102" s="221">
        <f t="shared" si="116"/>
        <v>0</v>
      </c>
      <c r="J102" s="103"/>
      <c r="K102" s="104"/>
      <c r="L102" s="221">
        <f t="shared" si="117"/>
        <v>0</v>
      </c>
      <c r="M102" s="222"/>
      <c r="N102" s="104"/>
      <c r="O102" s="221">
        <f t="shared" si="118"/>
        <v>0</v>
      </c>
      <c r="P102" s="223"/>
    </row>
    <row r="103" spans="1:16" ht="36" x14ac:dyDescent="0.2">
      <c r="A103" s="224">
        <v>2240</v>
      </c>
      <c r="B103" s="3" t="s">
        <v>223</v>
      </c>
      <c r="C103" s="98">
        <f t="shared" si="98"/>
        <v>70416</v>
      </c>
      <c r="D103" s="225">
        <f>SUM(D104:D111)</f>
        <v>63916</v>
      </c>
      <c r="E103" s="808">
        <f t="shared" ref="E103:F103" si="119">SUM(E104:E111)</f>
        <v>6500</v>
      </c>
      <c r="F103" s="765">
        <f t="shared" si="119"/>
        <v>70416</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x14ac:dyDescent="0.2">
      <c r="A104" s="58">
        <v>2241</v>
      </c>
      <c r="B104" s="3" t="s">
        <v>92</v>
      </c>
      <c r="C104" s="98">
        <f t="shared" si="98"/>
        <v>70416</v>
      </c>
      <c r="D104" s="220">
        <f>61154+2762</f>
        <v>63916</v>
      </c>
      <c r="E104" s="807">
        <f>6500</f>
        <v>6500</v>
      </c>
      <c r="F104" s="765">
        <f t="shared" ref="F104:F111" si="123">D104+E104</f>
        <v>70416</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v>0</v>
      </c>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v>0</v>
      </c>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113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34">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v>0</v>
      </c>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3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3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v>0</v>
      </c>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3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34">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3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2516520</v>
      </c>
      <c r="D194" s="190">
        <f>SUM(D195,D230,D269)</f>
        <v>2518295</v>
      </c>
      <c r="E194" s="798">
        <f t="shared" ref="E194:F194" si="251">SUM(E195,E230,E269)</f>
        <v>-1775</v>
      </c>
      <c r="F194" s="799">
        <f t="shared" si="251"/>
        <v>2516520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x14ac:dyDescent="0.2">
      <c r="A195" s="196">
        <v>5000</v>
      </c>
      <c r="B195" s="196" t="s">
        <v>61</v>
      </c>
      <c r="C195" s="197">
        <f t="shared" si="185"/>
        <v>2516520</v>
      </c>
      <c r="D195" s="198">
        <f>D196+D204</f>
        <v>2518295</v>
      </c>
      <c r="E195" s="800">
        <f t="shared" ref="E195:F195" si="255">E196+E204</f>
        <v>-1775</v>
      </c>
      <c r="F195" s="801">
        <f t="shared" si="255"/>
        <v>2516520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34">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2516520</v>
      </c>
      <c r="D204" s="204">
        <f>D205+D215+D216+D225+D226+D227+D229</f>
        <v>2518295</v>
      </c>
      <c r="E204" s="802">
        <f t="shared" ref="E204:F204" si="271">E205+E215+E216+E225+E226+E227+E229</f>
        <v>-1775</v>
      </c>
      <c r="F204" s="769">
        <f t="shared" si="271"/>
        <v>2516520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x14ac:dyDescent="0.2">
      <c r="A225" s="224">
        <v>5240</v>
      </c>
      <c r="B225" s="3" t="s">
        <v>78</v>
      </c>
      <c r="C225" s="98">
        <f t="shared" si="283"/>
        <v>255971</v>
      </c>
      <c r="D225" s="220">
        <v>257746</v>
      </c>
      <c r="E225" s="807">
        <f>-1125-650</f>
        <v>-1775</v>
      </c>
      <c r="F225" s="765">
        <f t="shared" si="288"/>
        <v>255971</v>
      </c>
      <c r="G225" s="220"/>
      <c r="H225" s="103"/>
      <c r="I225" s="221">
        <f t="shared" si="289"/>
        <v>0</v>
      </c>
      <c r="J225" s="103"/>
      <c r="K225" s="104"/>
      <c r="L225" s="221">
        <f t="shared" si="290"/>
        <v>0</v>
      </c>
      <c r="M225" s="222"/>
      <c r="N225" s="104"/>
      <c r="O225" s="221">
        <f t="shared" si="291"/>
        <v>0</v>
      </c>
      <c r="P225" s="223"/>
    </row>
    <row r="226" spans="1:16" x14ac:dyDescent="0.2">
      <c r="A226" s="224">
        <v>5250</v>
      </c>
      <c r="B226" s="3" t="s">
        <v>79</v>
      </c>
      <c r="C226" s="98">
        <f t="shared" si="283"/>
        <v>2260549</v>
      </c>
      <c r="D226" s="220">
        <f>2142354+118195</f>
        <v>2260549</v>
      </c>
      <c r="E226" s="807"/>
      <c r="F226" s="765">
        <f t="shared" si="288"/>
        <v>2260549</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34">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3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3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3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34">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34">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2592736</v>
      </c>
      <c r="D286" s="288">
        <f t="shared" ref="D286:O286" si="382">SUM(D283,D269,D230,D195,D187,D173,D75,D53)</f>
        <v>2582711</v>
      </c>
      <c r="E286" s="820">
        <f t="shared" si="382"/>
        <v>10025</v>
      </c>
      <c r="F286" s="821">
        <f t="shared" si="382"/>
        <v>2592736</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sheetData>
  <sheetProtection algorithmName="SHA-512" hashValue="msj8nKB17V2p75X4SNYoLkmoK2U8qIDhB+cmwC6Z5CcBPTEAXg7Wb3mTQl7CcrjMedtYB/ghnAjyWQU0miNcrA==" saltValue="52oOKElcJi5QMN8fWfUyTA==" spinCount="100000" sheet="1" objects="1" scenarios="1" formatCells="0" formatColumns="0" formatRows="0"/>
  <autoFilter ref="A18:P298">
    <filterColumn colId="2">
      <filters blank="1">
        <filter val="2 260 549"/>
        <filter val="2 516 520"/>
        <filter val="2 592 736"/>
        <filter val="255 971"/>
        <filter val="5 800"/>
        <filter val="70 416"/>
        <filter val="76 216"/>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2018.gada 24.maija saistošajiem noteikumiem Nr.22
(protokols Nr.8,  9.punkts)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4" sqref="T4"/>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1121</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940</v>
      </c>
      <c r="D5" s="1386"/>
      <c r="E5" s="1386"/>
      <c r="F5" s="1386"/>
      <c r="G5" s="1386"/>
      <c r="H5" s="1386"/>
      <c r="I5" s="1386"/>
      <c r="J5" s="1386"/>
      <c r="K5" s="1386"/>
      <c r="L5" s="1386"/>
      <c r="M5" s="1386"/>
      <c r="N5" s="1386"/>
      <c r="O5" s="1386"/>
      <c r="P5" s="1387"/>
      <c r="Q5" s="754"/>
    </row>
    <row r="6" spans="1:17" ht="12.75" customHeight="1" x14ac:dyDescent="0.2">
      <c r="A6" s="9" t="s">
        <v>87</v>
      </c>
      <c r="B6" s="10"/>
      <c r="C6" s="1386" t="s">
        <v>1122</v>
      </c>
      <c r="D6" s="1386"/>
      <c r="E6" s="1386"/>
      <c r="F6" s="1386"/>
      <c r="G6" s="1386"/>
      <c r="H6" s="1386"/>
      <c r="I6" s="1386"/>
      <c r="J6" s="1386"/>
      <c r="K6" s="1386"/>
      <c r="L6" s="1386"/>
      <c r="M6" s="1386"/>
      <c r="N6" s="1386"/>
      <c r="O6" s="1386"/>
      <c r="P6" s="1387"/>
      <c r="Q6" s="754"/>
    </row>
    <row r="7" spans="1:17" ht="26.25" customHeight="1" x14ac:dyDescent="0.2">
      <c r="A7" s="9" t="s">
        <v>152</v>
      </c>
      <c r="B7" s="10"/>
      <c r="C7" s="1391" t="s">
        <v>1123</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1124</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128803</v>
      </c>
      <c r="D20" s="35">
        <f>SUM(D21,D24,D25,D41,D43)</f>
        <v>124958</v>
      </c>
      <c r="E20" s="758">
        <f t="shared" ref="E20:F20" si="0">SUM(E21,E24,E25,E41,E43)</f>
        <v>3845</v>
      </c>
      <c r="F20" s="759">
        <f t="shared" si="0"/>
        <v>128803</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thickTop="1" x14ac:dyDescent="0.2">
      <c r="A21" s="40"/>
      <c r="B21" s="41" t="s">
        <v>178</v>
      </c>
      <c r="C21" s="42">
        <f t="shared" ref="C21:C84" si="4">F21+I21+L21+O21</f>
        <v>128803</v>
      </c>
      <c r="D21" s="43">
        <f>SUM(D22:D23)</f>
        <v>124958</v>
      </c>
      <c r="E21" s="760">
        <f t="shared" ref="E21" si="5">SUM(E22:E23)</f>
        <v>3845</v>
      </c>
      <c r="F21" s="761">
        <f>SUM(F22:F23)</f>
        <v>128803</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x14ac:dyDescent="0.2">
      <c r="A23" s="57"/>
      <c r="B23" s="58" t="s">
        <v>180</v>
      </c>
      <c r="C23" s="59">
        <f t="shared" si="4"/>
        <v>128803</v>
      </c>
      <c r="D23" s="60">
        <v>124958</v>
      </c>
      <c r="E23" s="764">
        <v>3845</v>
      </c>
      <c r="F23" s="765">
        <f>D23+E23</f>
        <v>128803</v>
      </c>
      <c r="G23" s="60"/>
      <c r="H23" s="62"/>
      <c r="I23" s="63">
        <f>G23+H23</f>
        <v>0</v>
      </c>
      <c r="J23" s="62"/>
      <c r="K23" s="61"/>
      <c r="L23" s="63">
        <f>J23+K23</f>
        <v>0</v>
      </c>
      <c r="M23" s="64"/>
      <c r="N23" s="61"/>
      <c r="O23" s="63">
        <f>M23+N23</f>
        <v>0</v>
      </c>
      <c r="P23" s="324"/>
    </row>
    <row r="24" spans="1:16" s="29" customFormat="1" ht="24.75" hidden="1" thickBot="1" x14ac:dyDescent="0.25">
      <c r="A24" s="65">
        <v>19300</v>
      </c>
      <c r="B24" s="65" t="s">
        <v>181</v>
      </c>
      <c r="C24" s="66">
        <f>F24+I24</f>
        <v>0</v>
      </c>
      <c r="D24" s="67"/>
      <c r="E24" s="766"/>
      <c r="F24" s="767">
        <f>D24+E24</f>
        <v>0</v>
      </c>
      <c r="G24" s="67"/>
      <c r="H24" s="68"/>
      <c r="I24" s="69">
        <f>G24+H24</f>
        <v>0</v>
      </c>
      <c r="J24" s="70" t="s">
        <v>182</v>
      </c>
      <c r="K24" s="71" t="s">
        <v>182</v>
      </c>
      <c r="L24" s="73" t="s">
        <v>182</v>
      </c>
      <c r="M24" s="72" t="s">
        <v>182</v>
      </c>
      <c r="N24" s="71" t="s">
        <v>182</v>
      </c>
      <c r="O24" s="73" t="s">
        <v>182</v>
      </c>
      <c r="P24" s="74"/>
    </row>
    <row r="25" spans="1:16" s="29" customFormat="1" ht="24" hidden="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 hidden="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idden="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idden="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hidden="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128803</v>
      </c>
      <c r="D50" s="175">
        <f>SUM(D51,D283)</f>
        <v>124958</v>
      </c>
      <c r="E50" s="794">
        <f t="shared" ref="E50:F50" si="19">SUM(E51,E283)</f>
        <v>3845</v>
      </c>
      <c r="F50" s="795">
        <f t="shared" si="19"/>
        <v>128803</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61917</v>
      </c>
      <c r="D51" s="183">
        <f>SUM(D52,D194)</f>
        <v>60980</v>
      </c>
      <c r="E51" s="796">
        <f t="shared" ref="E51:F51" si="23">SUM(E52,E194)</f>
        <v>937</v>
      </c>
      <c r="F51" s="797">
        <f t="shared" si="23"/>
        <v>61917</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61917</v>
      </c>
      <c r="D52" s="190">
        <f>SUM(D53,D75,D173,D187)</f>
        <v>60980</v>
      </c>
      <c r="E52" s="798">
        <f t="shared" ref="E52:F52" si="27">SUM(E53,E75,E173,E187)</f>
        <v>937</v>
      </c>
      <c r="F52" s="799">
        <f t="shared" si="27"/>
        <v>61917</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x14ac:dyDescent="0.2">
      <c r="A53" s="196">
        <v>1000</v>
      </c>
      <c r="B53" s="196" t="s">
        <v>1</v>
      </c>
      <c r="C53" s="197">
        <f t="shared" si="4"/>
        <v>35681</v>
      </c>
      <c r="D53" s="198">
        <f>SUM(D54,D67)</f>
        <v>35681</v>
      </c>
      <c r="E53" s="800">
        <f t="shared" ref="E53:F53" si="31">SUM(E54,E67)</f>
        <v>0</v>
      </c>
      <c r="F53" s="801">
        <f t="shared" si="31"/>
        <v>35681</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x14ac:dyDescent="0.2">
      <c r="A54" s="76">
        <v>1100</v>
      </c>
      <c r="B54" s="203" t="s">
        <v>210</v>
      </c>
      <c r="C54" s="77">
        <f t="shared" si="4"/>
        <v>28816</v>
      </c>
      <c r="D54" s="204">
        <f>SUM(D55,D58,D66)</f>
        <v>28816</v>
      </c>
      <c r="E54" s="802">
        <f t="shared" ref="E54:F54" si="35">SUM(E55,E58,E66)</f>
        <v>0</v>
      </c>
      <c r="F54" s="769">
        <f t="shared" si="35"/>
        <v>28816</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x14ac:dyDescent="0.2">
      <c r="A55" s="210">
        <v>1110</v>
      </c>
      <c r="B55" s="154" t="s">
        <v>88</v>
      </c>
      <c r="C55" s="160">
        <f t="shared" si="4"/>
        <v>21750</v>
      </c>
      <c r="D55" s="211">
        <f>SUM(D56:D57)</f>
        <v>21750</v>
      </c>
      <c r="E55" s="803">
        <f t="shared" ref="E55:F55" si="39">SUM(E56:E57)</f>
        <v>0</v>
      </c>
      <c r="F55" s="804">
        <f t="shared" si="39"/>
        <v>21750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customHeight="1" x14ac:dyDescent="0.2">
      <c r="A57" s="58">
        <v>1119</v>
      </c>
      <c r="B57" s="3" t="s">
        <v>89</v>
      </c>
      <c r="C57" s="98">
        <f t="shared" si="4"/>
        <v>21750</v>
      </c>
      <c r="D57" s="220">
        <v>21750</v>
      </c>
      <c r="E57" s="807"/>
      <c r="F57" s="765">
        <f t="shared" si="43"/>
        <v>21750</v>
      </c>
      <c r="G57" s="220"/>
      <c r="H57" s="103"/>
      <c r="I57" s="221">
        <f t="shared" si="44"/>
        <v>0</v>
      </c>
      <c r="J57" s="103"/>
      <c r="K57" s="104"/>
      <c r="L57" s="221">
        <f t="shared" si="45"/>
        <v>0</v>
      </c>
      <c r="M57" s="222"/>
      <c r="N57" s="104"/>
      <c r="O57" s="221">
        <f>M57+N57</f>
        <v>0</v>
      </c>
      <c r="P57" s="223"/>
    </row>
    <row r="58" spans="1:16" x14ac:dyDescent="0.2">
      <c r="A58" s="224">
        <v>1140</v>
      </c>
      <c r="B58" s="3" t="s">
        <v>104</v>
      </c>
      <c r="C58" s="98">
        <f t="shared" si="4"/>
        <v>7066</v>
      </c>
      <c r="D58" s="225">
        <f>SUM(D59:D65)</f>
        <v>7066</v>
      </c>
      <c r="E58" s="808">
        <f t="shared" ref="E58:F58" si="46">SUM(E59:E65)</f>
        <v>0</v>
      </c>
      <c r="F58" s="765">
        <f t="shared" si="46"/>
        <v>7066</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x14ac:dyDescent="0.2">
      <c r="A63" s="58">
        <v>1147</v>
      </c>
      <c r="B63" s="3" t="s">
        <v>128</v>
      </c>
      <c r="C63" s="98">
        <f t="shared" si="4"/>
        <v>7066</v>
      </c>
      <c r="D63" s="220">
        <v>7066</v>
      </c>
      <c r="E63" s="807"/>
      <c r="F63" s="765">
        <f t="shared" si="50"/>
        <v>7066</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215"/>
    </row>
    <row r="67" spans="1:16" ht="24" x14ac:dyDescent="0.2">
      <c r="A67" s="76">
        <v>1200</v>
      </c>
      <c r="B67" s="203" t="s">
        <v>216</v>
      </c>
      <c r="C67" s="77">
        <f t="shared" si="4"/>
        <v>6865</v>
      </c>
      <c r="D67" s="204">
        <f>SUM(D68:D69)</f>
        <v>6865</v>
      </c>
      <c r="E67" s="802">
        <f t="shared" ref="E67:F67" si="54">SUM(E68:E69)</f>
        <v>0</v>
      </c>
      <c r="F67" s="769">
        <f t="shared" si="54"/>
        <v>6865</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x14ac:dyDescent="0.2">
      <c r="A68" s="1114">
        <v>1210</v>
      </c>
      <c r="B68" s="1" t="s">
        <v>217</v>
      </c>
      <c r="C68" s="89">
        <f t="shared" si="4"/>
        <v>6798</v>
      </c>
      <c r="D68" s="216">
        <v>6798</v>
      </c>
      <c r="E68" s="805"/>
      <c r="F68" s="806">
        <f>D68+E68</f>
        <v>6798</v>
      </c>
      <c r="G68" s="216"/>
      <c r="H68" s="94"/>
      <c r="I68" s="217">
        <f>G68+H68</f>
        <v>0</v>
      </c>
      <c r="J68" s="94"/>
      <c r="K68" s="95"/>
      <c r="L68" s="217">
        <f>J68+K68</f>
        <v>0</v>
      </c>
      <c r="M68" s="218"/>
      <c r="N68" s="95"/>
      <c r="O68" s="217">
        <f>M68+N68</f>
        <v>0</v>
      </c>
      <c r="P68" s="219"/>
    </row>
    <row r="69" spans="1:16" ht="24" x14ac:dyDescent="0.2">
      <c r="A69" s="224">
        <v>1220</v>
      </c>
      <c r="B69" s="3" t="s">
        <v>105</v>
      </c>
      <c r="C69" s="98">
        <f t="shared" si="4"/>
        <v>67</v>
      </c>
      <c r="D69" s="225">
        <f>SUM(D70:D74)</f>
        <v>67</v>
      </c>
      <c r="E69" s="808">
        <f t="shared" ref="E69:F69" si="58">SUM(E70:E74)</f>
        <v>0</v>
      </c>
      <c r="F69" s="765">
        <f t="shared" si="58"/>
        <v>67</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x14ac:dyDescent="0.2">
      <c r="A74" s="58">
        <v>1228</v>
      </c>
      <c r="B74" s="3" t="s">
        <v>221</v>
      </c>
      <c r="C74" s="98">
        <f t="shared" si="4"/>
        <v>67</v>
      </c>
      <c r="D74" s="220">
        <v>67</v>
      </c>
      <c r="E74" s="807"/>
      <c r="F74" s="765">
        <f t="shared" si="62"/>
        <v>67</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26236</v>
      </c>
      <c r="D75" s="198">
        <f>SUM(D76,D83,D130,D164,D165,D172)</f>
        <v>25299</v>
      </c>
      <c r="E75" s="800">
        <f t="shared" ref="E75:F75" si="66">SUM(E76,E83,E130,E164,E165,E172)</f>
        <v>937</v>
      </c>
      <c r="F75" s="801">
        <f t="shared" si="66"/>
        <v>26236</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x14ac:dyDescent="0.2">
      <c r="A76" s="76">
        <v>2100</v>
      </c>
      <c r="B76" s="203" t="s">
        <v>117</v>
      </c>
      <c r="C76" s="77">
        <f t="shared" si="4"/>
        <v>3060</v>
      </c>
      <c r="D76" s="204">
        <f>SUM(D77,D80)</f>
        <v>3060</v>
      </c>
      <c r="E76" s="802">
        <f t="shared" ref="E76:F76" si="70">SUM(E77,E80)</f>
        <v>0</v>
      </c>
      <c r="F76" s="769">
        <f t="shared" si="70"/>
        <v>3060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x14ac:dyDescent="0.2">
      <c r="A77" s="1114">
        <v>2110</v>
      </c>
      <c r="B77" s="1" t="s">
        <v>118</v>
      </c>
      <c r="C77" s="89">
        <f t="shared" si="4"/>
        <v>248</v>
      </c>
      <c r="D77" s="233">
        <f>SUM(D78:D79)</f>
        <v>248</v>
      </c>
      <c r="E77" s="810">
        <f t="shared" ref="E77:F77" si="74">SUM(E78:E79)</f>
        <v>0</v>
      </c>
      <c r="F77" s="806">
        <f t="shared" si="74"/>
        <v>248</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x14ac:dyDescent="0.2">
      <c r="A79" s="58">
        <v>2112</v>
      </c>
      <c r="B79" s="3" t="s">
        <v>119</v>
      </c>
      <c r="C79" s="98">
        <f t="shared" si="4"/>
        <v>248</v>
      </c>
      <c r="D79" s="220">
        <v>248</v>
      </c>
      <c r="E79" s="807"/>
      <c r="F79" s="765">
        <f t="shared" si="78"/>
        <v>248</v>
      </c>
      <c r="G79" s="220"/>
      <c r="H79" s="103"/>
      <c r="I79" s="221">
        <f t="shared" si="79"/>
        <v>0</v>
      </c>
      <c r="J79" s="103"/>
      <c r="K79" s="104"/>
      <c r="L79" s="221">
        <f t="shared" si="80"/>
        <v>0</v>
      </c>
      <c r="M79" s="222"/>
      <c r="N79" s="104"/>
      <c r="O79" s="221">
        <f t="shared" si="81"/>
        <v>0</v>
      </c>
      <c r="P79" s="223"/>
    </row>
    <row r="80" spans="1:16" ht="24" x14ac:dyDescent="0.2">
      <c r="A80" s="224">
        <v>2120</v>
      </c>
      <c r="B80" s="3" t="s">
        <v>120</v>
      </c>
      <c r="C80" s="98">
        <f t="shared" si="4"/>
        <v>2812</v>
      </c>
      <c r="D80" s="225">
        <f>SUM(D81:D82)</f>
        <v>2812</v>
      </c>
      <c r="E80" s="808">
        <f t="shared" ref="E80:F80" si="82">SUM(E81:E82)</f>
        <v>0</v>
      </c>
      <c r="F80" s="765">
        <f t="shared" si="82"/>
        <v>2812</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x14ac:dyDescent="0.2">
      <c r="A81" s="58">
        <v>2121</v>
      </c>
      <c r="B81" s="3" t="s">
        <v>4</v>
      </c>
      <c r="C81" s="98">
        <f t="shared" si="4"/>
        <v>368</v>
      </c>
      <c r="D81" s="220">
        <v>368</v>
      </c>
      <c r="E81" s="807"/>
      <c r="F81" s="765">
        <f t="shared" ref="F81:F82" si="86">D81+E81</f>
        <v>368</v>
      </c>
      <c r="G81" s="220"/>
      <c r="H81" s="103"/>
      <c r="I81" s="221">
        <f t="shared" ref="I81:I82" si="87">G81+H81</f>
        <v>0</v>
      </c>
      <c r="J81" s="103"/>
      <c r="K81" s="104"/>
      <c r="L81" s="221">
        <f t="shared" ref="L81:L82" si="88">J81+K81</f>
        <v>0</v>
      </c>
      <c r="M81" s="222"/>
      <c r="N81" s="104"/>
      <c r="O81" s="221">
        <f t="shared" ref="O81:O82" si="89">M81+N81</f>
        <v>0</v>
      </c>
      <c r="P81" s="223"/>
    </row>
    <row r="82" spans="1:16" ht="24" x14ac:dyDescent="0.2">
      <c r="A82" s="58">
        <v>2122</v>
      </c>
      <c r="B82" s="3" t="s">
        <v>119</v>
      </c>
      <c r="C82" s="98">
        <f t="shared" si="4"/>
        <v>2444</v>
      </c>
      <c r="D82" s="220">
        <v>2444</v>
      </c>
      <c r="E82" s="807"/>
      <c r="F82" s="765">
        <f t="shared" si="86"/>
        <v>2444</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23176</v>
      </c>
      <c r="D83" s="204">
        <f>SUM(D84,D89,D95,D103,D112,D116,D122,D128)</f>
        <v>22239</v>
      </c>
      <c r="E83" s="802">
        <f t="shared" ref="E83:F83" si="90">SUM(E84,E89,E95,E103,E112,E116,E122,E128)</f>
        <v>937</v>
      </c>
      <c r="F83" s="769">
        <f t="shared" si="90"/>
        <v>23176</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3065</v>
      </c>
      <c r="D95" s="225">
        <f>SUM(D96:D102)</f>
        <v>3065</v>
      </c>
      <c r="E95" s="808">
        <f t="shared" ref="E95:F95" si="111">SUM(E96:E102)</f>
        <v>0</v>
      </c>
      <c r="F95" s="765">
        <f t="shared" si="111"/>
        <v>3065</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x14ac:dyDescent="0.2">
      <c r="A96" s="58">
        <v>2231</v>
      </c>
      <c r="B96" s="3" t="s">
        <v>121</v>
      </c>
      <c r="C96" s="98">
        <f t="shared" si="98"/>
        <v>200</v>
      </c>
      <c r="D96" s="220">
        <v>200</v>
      </c>
      <c r="E96" s="807"/>
      <c r="F96" s="765">
        <f t="shared" ref="F96:F102" si="115">D96+E96</f>
        <v>200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x14ac:dyDescent="0.2">
      <c r="A102" s="58">
        <v>2239</v>
      </c>
      <c r="B102" s="3" t="s">
        <v>91</v>
      </c>
      <c r="C102" s="98">
        <f t="shared" si="98"/>
        <v>2865</v>
      </c>
      <c r="D102" s="220">
        <v>2865</v>
      </c>
      <c r="E102" s="807"/>
      <c r="F102" s="765">
        <f t="shared" si="115"/>
        <v>2865</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x14ac:dyDescent="0.2">
      <c r="A116" s="224">
        <v>2260</v>
      </c>
      <c r="B116" s="3" t="s">
        <v>25</v>
      </c>
      <c r="C116" s="98">
        <f t="shared" si="98"/>
        <v>13236</v>
      </c>
      <c r="D116" s="225">
        <f>SUM(D117:D121)</f>
        <v>13236</v>
      </c>
      <c r="E116" s="808">
        <f t="shared" ref="E116:F116" si="135">SUM(E117:E121)</f>
        <v>0</v>
      </c>
      <c r="F116" s="765">
        <f t="shared" si="135"/>
        <v>13236</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x14ac:dyDescent="0.2">
      <c r="A117" s="58">
        <v>2261</v>
      </c>
      <c r="B117" s="3" t="s">
        <v>26</v>
      </c>
      <c r="C117" s="98">
        <f t="shared" si="98"/>
        <v>13236</v>
      </c>
      <c r="D117" s="220">
        <v>13236</v>
      </c>
      <c r="E117" s="807"/>
      <c r="F117" s="765">
        <f t="shared" ref="F117:F121" si="139">D117+E117</f>
        <v>13236</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6875</v>
      </c>
      <c r="D122" s="225">
        <f>SUM(D123:D127)</f>
        <v>5938</v>
      </c>
      <c r="E122" s="808">
        <f t="shared" ref="E122:F122" si="143">SUM(E123:E127)</f>
        <v>937</v>
      </c>
      <c r="F122" s="765">
        <f t="shared" si="143"/>
        <v>6875</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36" x14ac:dyDescent="0.2">
      <c r="A127" s="58">
        <v>2279</v>
      </c>
      <c r="B127" s="3" t="s">
        <v>32</v>
      </c>
      <c r="C127" s="98">
        <f t="shared" si="98"/>
        <v>6875</v>
      </c>
      <c r="D127" s="220">
        <v>5938</v>
      </c>
      <c r="E127" s="807">
        <v>937</v>
      </c>
      <c r="F127" s="765">
        <f t="shared" si="147"/>
        <v>6875</v>
      </c>
      <c r="G127" s="220"/>
      <c r="H127" s="103"/>
      <c r="I127" s="221">
        <f t="shared" si="148"/>
        <v>0</v>
      </c>
      <c r="J127" s="103"/>
      <c r="K127" s="104"/>
      <c r="L127" s="221">
        <f t="shared" si="149"/>
        <v>0</v>
      </c>
      <c r="M127" s="222"/>
      <c r="N127" s="104"/>
      <c r="O127" s="221">
        <f t="shared" si="150"/>
        <v>0</v>
      </c>
      <c r="P127" s="318" t="s">
        <v>1125</v>
      </c>
    </row>
    <row r="128" spans="1:16" ht="24" hidden="1" x14ac:dyDescent="0.2">
      <c r="A128" s="111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14">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1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1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1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14">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1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14">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14">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1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1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1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14">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14">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x14ac:dyDescent="0.2">
      <c r="A283" s="2"/>
      <c r="B283" s="3" t="s">
        <v>112</v>
      </c>
      <c r="C283" s="98">
        <f t="shared" si="368"/>
        <v>66886</v>
      </c>
      <c r="D283" s="225">
        <f>SUM(D284:D285)</f>
        <v>63978</v>
      </c>
      <c r="E283" s="808">
        <f t="shared" ref="E283:F283" si="374">SUM(E284:E285)</f>
        <v>2908</v>
      </c>
      <c r="F283" s="765">
        <f t="shared" si="374"/>
        <v>66886</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x14ac:dyDescent="0.2">
      <c r="A284" s="2" t="s">
        <v>113</v>
      </c>
      <c r="B284" s="58" t="s">
        <v>114</v>
      </c>
      <c r="C284" s="98">
        <f t="shared" si="368"/>
        <v>66886</v>
      </c>
      <c r="D284" s="220">
        <v>63978</v>
      </c>
      <c r="E284" s="807">
        <v>2908</v>
      </c>
      <c r="F284" s="765">
        <f t="shared" ref="F284:F285" si="378">D284+E284</f>
        <v>66886</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128803</v>
      </c>
      <c r="D286" s="288">
        <f t="shared" ref="D286:O286" si="382">SUM(D283,D269,D230,D195,D187,D173,D75,D53)</f>
        <v>124958</v>
      </c>
      <c r="E286" s="820">
        <f t="shared" si="382"/>
        <v>3845</v>
      </c>
      <c r="F286" s="821">
        <f t="shared" si="382"/>
        <v>128803</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thickTop="1" thickBot="1" x14ac:dyDescent="0.25">
      <c r="A287" s="1348" t="s">
        <v>301</v>
      </c>
      <c r="B287" s="1349"/>
      <c r="C287" s="293">
        <f t="shared" si="368"/>
        <v>-61917</v>
      </c>
      <c r="D287" s="294">
        <f>SUM(D24,D25,D41)-D51</f>
        <v>-60980</v>
      </c>
      <c r="E287" s="822">
        <f t="shared" ref="E287:F287" si="383">SUM(E24,E25,E41)-E51</f>
        <v>-937</v>
      </c>
      <c r="F287" s="823">
        <f t="shared" si="383"/>
        <v>-61917</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thickTop="1" x14ac:dyDescent="0.2">
      <c r="A288" s="1350" t="s">
        <v>302</v>
      </c>
      <c r="B288" s="1351"/>
      <c r="C288" s="299">
        <f t="shared" si="368"/>
        <v>61917</v>
      </c>
      <c r="D288" s="300">
        <f t="shared" ref="D288:O288" si="387">SUM(D289,D290)-D297+D298</f>
        <v>60980</v>
      </c>
      <c r="E288" s="824">
        <f t="shared" si="387"/>
        <v>937</v>
      </c>
      <c r="F288" s="825">
        <f t="shared" si="387"/>
        <v>61917</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2.75" thickBot="1" x14ac:dyDescent="0.25">
      <c r="A289" s="173" t="s">
        <v>303</v>
      </c>
      <c r="B289" s="173" t="s">
        <v>304</v>
      </c>
      <c r="C289" s="174">
        <f t="shared" si="368"/>
        <v>61917</v>
      </c>
      <c r="D289" s="175">
        <f t="shared" ref="D289:O289" si="388">D21-D283</f>
        <v>60980</v>
      </c>
      <c r="E289" s="794">
        <f t="shared" si="388"/>
        <v>937</v>
      </c>
      <c r="F289" s="795">
        <f t="shared" si="388"/>
        <v>61917</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zTSAucOI0U6wCEEgv68oAwWgMN94PKIvVqBckncNf/FYHF7IqLkFEwMekmGDyVjZYCHzfFIemIHAJlGhL+vn4w==" saltValue="dDelHeJ9VNgszsgEYMEx7Q==" spinCount="100000" sheet="1" objects="1" scenarios="1" formatCells="0" formatColumns="0" formatRows="0"/>
  <autoFilter ref="A18:P298">
    <filterColumn colId="2">
      <filters blank="1">
        <filter val="128 803"/>
        <filter val="13 236"/>
        <filter val="2 444"/>
        <filter val="2 812"/>
        <filter val="2 865"/>
        <filter val="200"/>
        <filter val="21 750"/>
        <filter val="23 176"/>
        <filter val="248"/>
        <filter val="26 236"/>
        <filter val="28 816"/>
        <filter val="3 060"/>
        <filter val="3 065"/>
        <filter val="35 681"/>
        <filter val="368"/>
        <filter val="6 798"/>
        <filter val="6 865"/>
        <filter val="6 875"/>
        <filter val="61 917"/>
        <filter val="-61 917"/>
        <filter val="66 886"/>
        <filter val="67"/>
        <filter val="7 06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2018.gada 24.maija saistošajiem noteikumiem Nr.22
(protokols Nr.8,  9.punkts)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view="pageLayout" zoomScaleNormal="100" workbookViewId="0">
      <selection activeCell="T5" sqref="T5"/>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920</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898</v>
      </c>
      <c r="D3" s="1391"/>
      <c r="E3" s="1391"/>
      <c r="F3" s="1391"/>
      <c r="G3" s="1391"/>
      <c r="H3" s="1391"/>
      <c r="I3" s="1391"/>
      <c r="J3" s="1391"/>
      <c r="K3" s="1391"/>
      <c r="L3" s="1391"/>
      <c r="M3" s="1391"/>
      <c r="N3" s="1391"/>
      <c r="O3" s="1391"/>
      <c r="P3" s="1392"/>
      <c r="Q3" s="754"/>
    </row>
    <row r="4" spans="1:17" ht="12.75" customHeight="1" x14ac:dyDescent="0.2">
      <c r="A4" s="7" t="s">
        <v>150</v>
      </c>
      <c r="B4" s="8"/>
      <c r="C4" s="1391" t="s">
        <v>899</v>
      </c>
      <c r="D4" s="1391"/>
      <c r="E4" s="1391"/>
      <c r="F4" s="1391"/>
      <c r="G4" s="1391"/>
      <c r="H4" s="1391"/>
      <c r="I4" s="1391"/>
      <c r="J4" s="1391"/>
      <c r="K4" s="1391"/>
      <c r="L4" s="1391"/>
      <c r="M4" s="1391"/>
      <c r="N4" s="1391"/>
      <c r="O4" s="1391"/>
      <c r="P4" s="1392"/>
      <c r="Q4" s="754"/>
    </row>
    <row r="5" spans="1:17" ht="12.75" customHeight="1" x14ac:dyDescent="0.2">
      <c r="A5" s="9" t="s">
        <v>151</v>
      </c>
      <c r="B5" s="10"/>
      <c r="C5" s="1386" t="s">
        <v>900</v>
      </c>
      <c r="D5" s="1386"/>
      <c r="E5" s="1386"/>
      <c r="F5" s="1386"/>
      <c r="G5" s="1386"/>
      <c r="H5" s="1386"/>
      <c r="I5" s="1386"/>
      <c r="J5" s="1386"/>
      <c r="K5" s="1386"/>
      <c r="L5" s="1386"/>
      <c r="M5" s="1386"/>
      <c r="N5" s="1386"/>
      <c r="O5" s="1386"/>
      <c r="P5" s="1387"/>
      <c r="Q5" s="754"/>
    </row>
    <row r="6" spans="1:17" ht="12.75" customHeight="1" x14ac:dyDescent="0.2">
      <c r="A6" s="9" t="s">
        <v>87</v>
      </c>
      <c r="B6" s="10"/>
      <c r="C6" s="1386" t="s">
        <v>917</v>
      </c>
      <c r="D6" s="1386"/>
      <c r="E6" s="1386"/>
      <c r="F6" s="1386"/>
      <c r="G6" s="1386"/>
      <c r="H6" s="1386"/>
      <c r="I6" s="1386"/>
      <c r="J6" s="1386"/>
      <c r="K6" s="1386"/>
      <c r="L6" s="1386"/>
      <c r="M6" s="1386"/>
      <c r="N6" s="1386"/>
      <c r="O6" s="1386"/>
      <c r="P6" s="1387"/>
      <c r="Q6" s="754"/>
    </row>
    <row r="7" spans="1:17" ht="27" customHeight="1" x14ac:dyDescent="0.2">
      <c r="A7" s="9" t="s">
        <v>152</v>
      </c>
      <c r="B7" s="10"/>
      <c r="C7" s="1391" t="s">
        <v>921</v>
      </c>
      <c r="D7" s="1399"/>
      <c r="E7" s="1399"/>
      <c r="F7" s="1391"/>
      <c r="G7" s="1399"/>
      <c r="H7" s="1399"/>
      <c r="I7" s="1391"/>
      <c r="J7" s="1399"/>
      <c r="K7" s="1399"/>
      <c r="L7" s="1391"/>
      <c r="M7" s="1399"/>
      <c r="N7" s="1399"/>
      <c r="O7" s="1391"/>
      <c r="P7" s="1400"/>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918</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278244</v>
      </c>
      <c r="D20" s="35">
        <f>SUM(D21,D24,D25,D41,D43)</f>
        <v>278244</v>
      </c>
      <c r="E20" s="758">
        <f t="shared" ref="E20:F20" si="0">SUM(E21,E24,E25,E41,E43)</f>
        <v>0</v>
      </c>
      <c r="F20" s="759">
        <f t="shared" si="0"/>
        <v>278244</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thickTop="1" x14ac:dyDescent="0.2">
      <c r="A21" s="40"/>
      <c r="B21" s="41" t="s">
        <v>178</v>
      </c>
      <c r="C21" s="42">
        <f t="shared" ref="C21:C84" si="4">F21+I21+L21+O21</f>
        <v>9910</v>
      </c>
      <c r="D21" s="43">
        <f>SUM(D22:D23)</f>
        <v>0</v>
      </c>
      <c r="E21" s="760">
        <f t="shared" ref="E21" si="5">SUM(E22:E23)</f>
        <v>9910</v>
      </c>
      <c r="F21" s="761">
        <f>SUM(F22:F23)</f>
        <v>9910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x14ac:dyDescent="0.2">
      <c r="A23" s="57"/>
      <c r="B23" s="58" t="s">
        <v>180</v>
      </c>
      <c r="C23" s="59">
        <f t="shared" si="4"/>
        <v>9910</v>
      </c>
      <c r="D23" s="60"/>
      <c r="E23" s="764">
        <v>9910</v>
      </c>
      <c r="F23" s="765">
        <f>D23+E23</f>
        <v>9910</v>
      </c>
      <c r="G23" s="60"/>
      <c r="H23" s="62"/>
      <c r="I23" s="63">
        <f>G23+H23</f>
        <v>0</v>
      </c>
      <c r="J23" s="62"/>
      <c r="K23" s="61"/>
      <c r="L23" s="63">
        <f>J23+K23</f>
        <v>0</v>
      </c>
      <c r="M23" s="64"/>
      <c r="N23" s="61"/>
      <c r="O23" s="63">
        <f>M23+N23</f>
        <v>0</v>
      </c>
      <c r="P23" s="858" t="s">
        <v>914</v>
      </c>
    </row>
    <row r="24" spans="1:16" s="29" customFormat="1" ht="36.75" thickBot="1" x14ac:dyDescent="0.25">
      <c r="A24" s="65">
        <v>19300</v>
      </c>
      <c r="B24" s="65" t="s">
        <v>181</v>
      </c>
      <c r="C24" s="66">
        <f>F24+I24</f>
        <v>268334</v>
      </c>
      <c r="D24" s="67">
        <v>278244</v>
      </c>
      <c r="E24" s="766">
        <v>-9910</v>
      </c>
      <c r="F24" s="767">
        <f>D24+E24</f>
        <v>268334</v>
      </c>
      <c r="G24" s="67"/>
      <c r="H24" s="68"/>
      <c r="I24" s="69">
        <f>G24+H24</f>
        <v>0</v>
      </c>
      <c r="J24" s="70" t="s">
        <v>182</v>
      </c>
      <c r="K24" s="71" t="s">
        <v>182</v>
      </c>
      <c r="L24" s="73" t="s">
        <v>182</v>
      </c>
      <c r="M24" s="72" t="s">
        <v>182</v>
      </c>
      <c r="N24" s="71" t="s">
        <v>182</v>
      </c>
      <c r="O24" s="73" t="s">
        <v>182</v>
      </c>
      <c r="P24" s="638" t="s">
        <v>1090</v>
      </c>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SUM(K32)</f>
        <v>0</v>
      </c>
      <c r="L31" s="205">
        <f>SUM(L32)</f>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2">SUM(K34:K35)</f>
        <v>0</v>
      </c>
      <c r="L33" s="205">
        <f t="shared" si="12"/>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3">SUM(K37:K40)</f>
        <v>0</v>
      </c>
      <c r="L36" s="205">
        <f t="shared" si="13"/>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4">SUM(E42)</f>
        <v>0</v>
      </c>
      <c r="F41" s="782">
        <f t="shared" si="14"/>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5">E44</f>
        <v>0</v>
      </c>
      <c r="F43" s="786">
        <f t="shared" si="15"/>
        <v>0</v>
      </c>
      <c r="G43" s="141">
        <f t="shared" si="15"/>
        <v>0</v>
      </c>
      <c r="H43" s="143">
        <f t="shared" si="15"/>
        <v>0</v>
      </c>
      <c r="I43" s="144">
        <f t="shared" si="15"/>
        <v>0</v>
      </c>
      <c r="J43" s="143">
        <f t="shared" si="15"/>
        <v>0</v>
      </c>
      <c r="K43" s="142">
        <f t="shared" si="15"/>
        <v>0</v>
      </c>
      <c r="L43" s="144">
        <f t="shared" si="15"/>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6">SUM(N46:N47)</f>
        <v>0</v>
      </c>
      <c r="O45" s="144">
        <f t="shared" si="16"/>
        <v>0</v>
      </c>
      <c r="P45" s="152"/>
    </row>
    <row r="46" spans="1:16" ht="24.75" hidden="1" thickTop="1" x14ac:dyDescent="0.2">
      <c r="A46" s="153">
        <v>23410</v>
      </c>
      <c r="B46" s="154" t="s">
        <v>204</v>
      </c>
      <c r="C46" s="131">
        <f t="shared" ref="C46:C47" si="17">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7"/>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278244</v>
      </c>
      <c r="D50" s="175">
        <f>SUM(D51,D283)</f>
        <v>278244</v>
      </c>
      <c r="E50" s="794">
        <f t="shared" ref="E50:F50" si="18">SUM(E51,E283)</f>
        <v>0</v>
      </c>
      <c r="F50" s="795">
        <f t="shared" si="18"/>
        <v>278244</v>
      </c>
      <c r="G50" s="175">
        <f>SUM(G51,G283)</f>
        <v>0</v>
      </c>
      <c r="H50" s="177">
        <f t="shared" ref="H50:I50" si="19">SUM(H51,H283)</f>
        <v>0</v>
      </c>
      <c r="I50" s="178">
        <f t="shared" si="19"/>
        <v>0</v>
      </c>
      <c r="J50" s="177">
        <f>SUM(J51,J283)</f>
        <v>0</v>
      </c>
      <c r="K50" s="176">
        <f t="shared" ref="K50:L50" si="20">SUM(K51,K283)</f>
        <v>0</v>
      </c>
      <c r="L50" s="178">
        <f t="shared" si="20"/>
        <v>0</v>
      </c>
      <c r="M50" s="174">
        <f>SUM(M51,M283)</f>
        <v>0</v>
      </c>
      <c r="N50" s="176">
        <f t="shared" ref="N50:O50" si="21">SUM(N51,N283)</f>
        <v>0</v>
      </c>
      <c r="O50" s="178">
        <f t="shared" si="21"/>
        <v>0</v>
      </c>
      <c r="P50" s="179"/>
    </row>
    <row r="51" spans="1:16" s="29" customFormat="1" ht="36.75" thickTop="1" x14ac:dyDescent="0.2">
      <c r="A51" s="180"/>
      <c r="B51" s="181" t="s">
        <v>208</v>
      </c>
      <c r="C51" s="182">
        <f t="shared" si="4"/>
        <v>278244</v>
      </c>
      <c r="D51" s="183">
        <f>SUM(D52,D194)</f>
        <v>278244</v>
      </c>
      <c r="E51" s="796">
        <f t="shared" ref="E51:F51" si="22">SUM(E52,E194)</f>
        <v>0</v>
      </c>
      <c r="F51" s="797">
        <f t="shared" si="22"/>
        <v>278244</v>
      </c>
      <c r="G51" s="183">
        <f>SUM(G52,G194)</f>
        <v>0</v>
      </c>
      <c r="H51" s="185">
        <f t="shared" ref="H51:I51" si="23">SUM(H52,H194)</f>
        <v>0</v>
      </c>
      <c r="I51" s="186">
        <f t="shared" si="23"/>
        <v>0</v>
      </c>
      <c r="J51" s="185">
        <f>SUM(J52,J194)</f>
        <v>0</v>
      </c>
      <c r="K51" s="184">
        <f t="shared" ref="K51:L51" si="24">SUM(K52,K194)</f>
        <v>0</v>
      </c>
      <c r="L51" s="186">
        <f t="shared" si="24"/>
        <v>0</v>
      </c>
      <c r="M51" s="182">
        <f>SUM(M52,M194)</f>
        <v>0</v>
      </c>
      <c r="N51" s="184">
        <f t="shared" ref="N51:O51" si="25">SUM(N52,N194)</f>
        <v>0</v>
      </c>
      <c r="O51" s="186">
        <f t="shared" si="25"/>
        <v>0</v>
      </c>
      <c r="P51" s="187"/>
    </row>
    <row r="52" spans="1:16" s="29" customFormat="1" ht="24" x14ac:dyDescent="0.2">
      <c r="A52" s="188"/>
      <c r="B52" s="22" t="s">
        <v>209</v>
      </c>
      <c r="C52" s="189">
        <f t="shared" si="4"/>
        <v>278244</v>
      </c>
      <c r="D52" s="190">
        <f>SUM(D53,D75,D173,D187)</f>
        <v>278244</v>
      </c>
      <c r="E52" s="798">
        <f t="shared" ref="E52:F52" si="26">SUM(E53,E75,E173,E187)</f>
        <v>0</v>
      </c>
      <c r="F52" s="799">
        <f t="shared" si="26"/>
        <v>278244</v>
      </c>
      <c r="G52" s="190">
        <f>SUM(G53,G75,G173,G187)</f>
        <v>0</v>
      </c>
      <c r="H52" s="192">
        <f t="shared" ref="H52:I52" si="27">SUM(H53,H75,H173,H187)</f>
        <v>0</v>
      </c>
      <c r="I52" s="193">
        <f t="shared" si="27"/>
        <v>0</v>
      </c>
      <c r="J52" s="192">
        <f>SUM(J53,J75,J173,J187)</f>
        <v>0</v>
      </c>
      <c r="K52" s="191">
        <f t="shared" ref="K52:L52" si="28">SUM(K53,K75,K173,K187)</f>
        <v>0</v>
      </c>
      <c r="L52" s="193">
        <f t="shared" si="28"/>
        <v>0</v>
      </c>
      <c r="M52" s="189">
        <f>SUM(M53,M75,M173,M187)</f>
        <v>0</v>
      </c>
      <c r="N52" s="191">
        <f t="shared" ref="N52:O52" si="29">SUM(N53,N75,N173,N187)</f>
        <v>0</v>
      </c>
      <c r="O52" s="193">
        <f t="shared" si="29"/>
        <v>0</v>
      </c>
      <c r="P52" s="195"/>
    </row>
    <row r="53" spans="1:16" s="29" customFormat="1" x14ac:dyDescent="0.2">
      <c r="A53" s="196">
        <v>1000</v>
      </c>
      <c r="B53" s="196" t="s">
        <v>1</v>
      </c>
      <c r="C53" s="197">
        <f t="shared" si="4"/>
        <v>17489</v>
      </c>
      <c r="D53" s="198">
        <f>SUM(D54,D67)</f>
        <v>17489</v>
      </c>
      <c r="E53" s="800">
        <f t="shared" ref="E53:F53" si="30">SUM(E54,E67)</f>
        <v>0</v>
      </c>
      <c r="F53" s="801">
        <f t="shared" si="30"/>
        <v>17489</v>
      </c>
      <c r="G53" s="198">
        <f>SUM(G54,G67)</f>
        <v>0</v>
      </c>
      <c r="H53" s="200">
        <f t="shared" ref="H53:I53" si="31">SUM(H54,H67)</f>
        <v>0</v>
      </c>
      <c r="I53" s="201">
        <f t="shared" si="31"/>
        <v>0</v>
      </c>
      <c r="J53" s="200">
        <f>SUM(J54,J67)</f>
        <v>0</v>
      </c>
      <c r="K53" s="199">
        <f t="shared" ref="K53:L53" si="32">SUM(K54,K67)</f>
        <v>0</v>
      </c>
      <c r="L53" s="201">
        <f t="shared" si="32"/>
        <v>0</v>
      </c>
      <c r="M53" s="197">
        <f>SUM(M54,M67)</f>
        <v>0</v>
      </c>
      <c r="N53" s="199">
        <f t="shared" ref="N53:O53" si="33">SUM(N54,N67)</f>
        <v>0</v>
      </c>
      <c r="O53" s="201">
        <f t="shared" si="33"/>
        <v>0</v>
      </c>
      <c r="P53" s="202"/>
    </row>
    <row r="54" spans="1:16" x14ac:dyDescent="0.2">
      <c r="A54" s="76">
        <v>1100</v>
      </c>
      <c r="B54" s="203" t="s">
        <v>210</v>
      </c>
      <c r="C54" s="77">
        <f t="shared" si="4"/>
        <v>14093</v>
      </c>
      <c r="D54" s="204">
        <f>SUM(D55,D58,D66)</f>
        <v>14093</v>
      </c>
      <c r="E54" s="802">
        <f t="shared" ref="E54:F54" si="34">SUM(E55,E58,E66)</f>
        <v>0</v>
      </c>
      <c r="F54" s="769">
        <f t="shared" si="34"/>
        <v>14093</v>
      </c>
      <c r="G54" s="204">
        <f>SUM(G55,G58,G66)</f>
        <v>0</v>
      </c>
      <c r="H54" s="86">
        <f t="shared" ref="H54:I54" si="35">SUM(H55,H58,H66)</f>
        <v>0</v>
      </c>
      <c r="I54" s="205">
        <f t="shared" si="35"/>
        <v>0</v>
      </c>
      <c r="J54" s="86">
        <f>SUM(J55,J58,J66)</f>
        <v>0</v>
      </c>
      <c r="K54" s="87">
        <f t="shared" ref="K54:L54" si="36">SUM(K55,K58,K66)</f>
        <v>0</v>
      </c>
      <c r="L54" s="205">
        <f t="shared" si="36"/>
        <v>0</v>
      </c>
      <c r="M54" s="206">
        <f>SUM(M55,M58,M66)</f>
        <v>0</v>
      </c>
      <c r="N54" s="207">
        <f t="shared" ref="N54:O54" si="37">SUM(N55,N58,N66)</f>
        <v>0</v>
      </c>
      <c r="O54" s="208">
        <f t="shared" si="37"/>
        <v>0</v>
      </c>
      <c r="P54" s="209"/>
    </row>
    <row r="55" spans="1:16" hidden="1" x14ac:dyDescent="0.2">
      <c r="A55" s="210">
        <v>1110</v>
      </c>
      <c r="B55" s="154" t="s">
        <v>88</v>
      </c>
      <c r="C55" s="160">
        <f t="shared" si="4"/>
        <v>0</v>
      </c>
      <c r="D55" s="211">
        <f>SUM(D56:D57)</f>
        <v>0</v>
      </c>
      <c r="E55" s="803">
        <f t="shared" ref="E55:F55" si="38">SUM(E56:E57)</f>
        <v>0</v>
      </c>
      <c r="F55" s="804">
        <f t="shared" si="38"/>
        <v>0</v>
      </c>
      <c r="G55" s="211">
        <f>SUM(G56:G57)</f>
        <v>0</v>
      </c>
      <c r="H55" s="213">
        <f t="shared" ref="H55:I55" si="39">SUM(H56:H57)</f>
        <v>0</v>
      </c>
      <c r="I55" s="214">
        <f t="shared" si="39"/>
        <v>0</v>
      </c>
      <c r="J55" s="213">
        <f>SUM(J56:J57)</f>
        <v>0</v>
      </c>
      <c r="K55" s="212">
        <f t="shared" ref="K55:L55" si="40">SUM(K56:K57)</f>
        <v>0</v>
      </c>
      <c r="L55" s="214">
        <f t="shared" si="40"/>
        <v>0</v>
      </c>
      <c r="M55" s="160">
        <f>SUM(M56:M57)</f>
        <v>0</v>
      </c>
      <c r="N55" s="212">
        <f t="shared" ref="N55:O55" si="41">SUM(N56:N57)</f>
        <v>0</v>
      </c>
      <c r="O55" s="214">
        <f t="shared" si="41"/>
        <v>0</v>
      </c>
      <c r="P55" s="215"/>
    </row>
    <row r="56" spans="1:16" hidden="1" x14ac:dyDescent="0.2">
      <c r="A56" s="49">
        <v>1111</v>
      </c>
      <c r="B56" s="1" t="s">
        <v>211</v>
      </c>
      <c r="C56" s="89">
        <f t="shared" si="4"/>
        <v>0</v>
      </c>
      <c r="D56" s="216"/>
      <c r="E56" s="805"/>
      <c r="F56" s="806">
        <f t="shared" ref="F56:F57" si="42">D56+E56</f>
        <v>0</v>
      </c>
      <c r="G56" s="216"/>
      <c r="H56" s="94"/>
      <c r="I56" s="217">
        <f t="shared" ref="I56:I57" si="43">G56+H56</f>
        <v>0</v>
      </c>
      <c r="J56" s="94"/>
      <c r="K56" s="95"/>
      <c r="L56" s="217">
        <f t="shared" ref="L56:L57" si="44">J56+K56</f>
        <v>0</v>
      </c>
      <c r="M56" s="218"/>
      <c r="N56" s="95"/>
      <c r="O56" s="217">
        <f>M56+N56</f>
        <v>0</v>
      </c>
      <c r="P56" s="219"/>
    </row>
    <row r="57" spans="1:16" ht="24" hidden="1" customHeight="1" x14ac:dyDescent="0.2">
      <c r="A57" s="58">
        <v>1119</v>
      </c>
      <c r="B57" s="3" t="s">
        <v>89</v>
      </c>
      <c r="C57" s="98">
        <f t="shared" si="4"/>
        <v>0</v>
      </c>
      <c r="D57" s="220"/>
      <c r="E57" s="807"/>
      <c r="F57" s="765">
        <f t="shared" si="42"/>
        <v>0</v>
      </c>
      <c r="G57" s="220"/>
      <c r="H57" s="103"/>
      <c r="I57" s="221">
        <f t="shared" si="43"/>
        <v>0</v>
      </c>
      <c r="J57" s="103"/>
      <c r="K57" s="104"/>
      <c r="L57" s="221">
        <f t="shared" si="44"/>
        <v>0</v>
      </c>
      <c r="M57" s="222"/>
      <c r="N57" s="104"/>
      <c r="O57" s="221">
        <f>M57+N57</f>
        <v>0</v>
      </c>
      <c r="P57" s="223"/>
    </row>
    <row r="58" spans="1:16" hidden="1" x14ac:dyDescent="0.2">
      <c r="A58" s="224">
        <v>1140</v>
      </c>
      <c r="B58" s="3" t="s">
        <v>104</v>
      </c>
      <c r="C58" s="98">
        <f t="shared" si="4"/>
        <v>0</v>
      </c>
      <c r="D58" s="225">
        <f>SUM(D59:D65)</f>
        <v>0</v>
      </c>
      <c r="E58" s="808">
        <f t="shared" ref="E58:F58" si="45">SUM(E59:E65)</f>
        <v>0</v>
      </c>
      <c r="F58" s="765">
        <f t="shared" si="45"/>
        <v>0</v>
      </c>
      <c r="G58" s="225">
        <f>SUM(G59:G65)</f>
        <v>0</v>
      </c>
      <c r="H58" s="227">
        <f t="shared" ref="H58:I58" si="46">SUM(H59:H65)</f>
        <v>0</v>
      </c>
      <c r="I58" s="221">
        <f t="shared" si="46"/>
        <v>0</v>
      </c>
      <c r="J58" s="227">
        <f>SUM(J59:J65)</f>
        <v>0</v>
      </c>
      <c r="K58" s="226">
        <f t="shared" ref="K58:L58" si="47">SUM(K59:K65)</f>
        <v>0</v>
      </c>
      <c r="L58" s="221">
        <f t="shared" si="47"/>
        <v>0</v>
      </c>
      <c r="M58" s="98">
        <f>SUM(M59:M65)</f>
        <v>0</v>
      </c>
      <c r="N58" s="226">
        <f t="shared" ref="N58:O58" si="48">SUM(N59:N65)</f>
        <v>0</v>
      </c>
      <c r="O58" s="221">
        <f t="shared" si="48"/>
        <v>0</v>
      </c>
      <c r="P58" s="223"/>
    </row>
    <row r="59" spans="1:16" hidden="1" x14ac:dyDescent="0.2">
      <c r="A59" s="58">
        <v>1141</v>
      </c>
      <c r="B59" s="3" t="s">
        <v>212</v>
      </c>
      <c r="C59" s="98">
        <f t="shared" si="4"/>
        <v>0</v>
      </c>
      <c r="D59" s="220"/>
      <c r="E59" s="807"/>
      <c r="F59" s="765">
        <f t="shared" ref="F59:F66" si="49">D59+E59</f>
        <v>0</v>
      </c>
      <c r="G59" s="220"/>
      <c r="H59" s="103"/>
      <c r="I59" s="221">
        <f t="shared" ref="I59:I66" si="50">G59+H59</f>
        <v>0</v>
      </c>
      <c r="J59" s="103"/>
      <c r="K59" s="104"/>
      <c r="L59" s="221">
        <f t="shared" ref="L59:L66" si="51">J59+K59</f>
        <v>0</v>
      </c>
      <c r="M59" s="222"/>
      <c r="N59" s="104"/>
      <c r="O59" s="221">
        <f t="shared" ref="O59:O66" si="52">M59+N59</f>
        <v>0</v>
      </c>
      <c r="P59" s="223"/>
    </row>
    <row r="60" spans="1:16" ht="24.75" hidden="1" customHeight="1" x14ac:dyDescent="0.2">
      <c r="A60" s="58">
        <v>1142</v>
      </c>
      <c r="B60" s="3" t="s">
        <v>135</v>
      </c>
      <c r="C60" s="98">
        <f t="shared" si="4"/>
        <v>0</v>
      </c>
      <c r="D60" s="220"/>
      <c r="E60" s="807"/>
      <c r="F60" s="765">
        <f t="shared" si="49"/>
        <v>0</v>
      </c>
      <c r="G60" s="220"/>
      <c r="H60" s="103"/>
      <c r="I60" s="221">
        <f t="shared" si="50"/>
        <v>0</v>
      </c>
      <c r="J60" s="103"/>
      <c r="K60" s="104"/>
      <c r="L60" s="221">
        <f>J60+K60</f>
        <v>0</v>
      </c>
      <c r="M60" s="222"/>
      <c r="N60" s="104"/>
      <c r="O60" s="221">
        <f t="shared" si="52"/>
        <v>0</v>
      </c>
      <c r="P60" s="223"/>
    </row>
    <row r="61" spans="1:16" ht="24" hidden="1" x14ac:dyDescent="0.2">
      <c r="A61" s="58">
        <v>1145</v>
      </c>
      <c r="B61" s="3" t="s">
        <v>213</v>
      </c>
      <c r="C61" s="98">
        <f t="shared" si="4"/>
        <v>0</v>
      </c>
      <c r="D61" s="220"/>
      <c r="E61" s="807"/>
      <c r="F61" s="765">
        <f t="shared" si="49"/>
        <v>0</v>
      </c>
      <c r="G61" s="220"/>
      <c r="H61" s="103"/>
      <c r="I61" s="221">
        <f t="shared" si="50"/>
        <v>0</v>
      </c>
      <c r="J61" s="103"/>
      <c r="K61" s="104"/>
      <c r="L61" s="221">
        <f t="shared" si="51"/>
        <v>0</v>
      </c>
      <c r="M61" s="222"/>
      <c r="N61" s="104"/>
      <c r="O61" s="221">
        <f>M61+N61</f>
        <v>0</v>
      </c>
      <c r="P61" s="223"/>
    </row>
    <row r="62" spans="1:16" ht="27.75" hidden="1" customHeight="1" x14ac:dyDescent="0.2">
      <c r="A62" s="58">
        <v>1146</v>
      </c>
      <c r="B62" s="3" t="s">
        <v>214</v>
      </c>
      <c r="C62" s="98">
        <f t="shared" si="4"/>
        <v>0</v>
      </c>
      <c r="D62" s="220"/>
      <c r="E62" s="807"/>
      <c r="F62" s="765">
        <f t="shared" si="49"/>
        <v>0</v>
      </c>
      <c r="G62" s="220"/>
      <c r="H62" s="103"/>
      <c r="I62" s="221">
        <f t="shared" si="50"/>
        <v>0</v>
      </c>
      <c r="J62" s="103"/>
      <c r="K62" s="104"/>
      <c r="L62" s="221">
        <f t="shared" si="51"/>
        <v>0</v>
      </c>
      <c r="M62" s="222"/>
      <c r="N62" s="104"/>
      <c r="O62" s="221">
        <f t="shared" si="52"/>
        <v>0</v>
      </c>
      <c r="P62" s="223"/>
    </row>
    <row r="63" spans="1:16" hidden="1" x14ac:dyDescent="0.2">
      <c r="A63" s="58">
        <v>1147</v>
      </c>
      <c r="B63" s="3" t="s">
        <v>128</v>
      </c>
      <c r="C63" s="98">
        <f t="shared" si="4"/>
        <v>0</v>
      </c>
      <c r="D63" s="220"/>
      <c r="E63" s="807"/>
      <c r="F63" s="765">
        <f t="shared" si="49"/>
        <v>0</v>
      </c>
      <c r="G63" s="220"/>
      <c r="H63" s="103"/>
      <c r="I63" s="221">
        <f t="shared" si="50"/>
        <v>0</v>
      </c>
      <c r="J63" s="103"/>
      <c r="K63" s="104"/>
      <c r="L63" s="221">
        <f t="shared" si="51"/>
        <v>0</v>
      </c>
      <c r="M63" s="222"/>
      <c r="N63" s="104"/>
      <c r="O63" s="221">
        <f t="shared" si="52"/>
        <v>0</v>
      </c>
      <c r="P63" s="223"/>
    </row>
    <row r="64" spans="1:16" hidden="1" x14ac:dyDescent="0.2">
      <c r="A64" s="58">
        <v>1148</v>
      </c>
      <c r="B64" s="3" t="s">
        <v>136</v>
      </c>
      <c r="C64" s="98">
        <f t="shared" si="4"/>
        <v>0</v>
      </c>
      <c r="D64" s="220"/>
      <c r="E64" s="807"/>
      <c r="F64" s="765">
        <f t="shared" si="49"/>
        <v>0</v>
      </c>
      <c r="G64" s="220"/>
      <c r="H64" s="103"/>
      <c r="I64" s="221">
        <f t="shared" si="50"/>
        <v>0</v>
      </c>
      <c r="J64" s="103"/>
      <c r="K64" s="104"/>
      <c r="L64" s="221">
        <f t="shared" si="51"/>
        <v>0</v>
      </c>
      <c r="M64" s="222"/>
      <c r="N64" s="104"/>
      <c r="O64" s="221">
        <f t="shared" si="52"/>
        <v>0</v>
      </c>
      <c r="P64" s="223"/>
    </row>
    <row r="65" spans="1:16" ht="24" hidden="1" customHeight="1" x14ac:dyDescent="0.2">
      <c r="A65" s="58">
        <v>1149</v>
      </c>
      <c r="B65" s="3" t="s">
        <v>215</v>
      </c>
      <c r="C65" s="98">
        <f>F65+I65+L65+O65</f>
        <v>0</v>
      </c>
      <c r="D65" s="220"/>
      <c r="E65" s="807"/>
      <c r="F65" s="765">
        <f t="shared" si="49"/>
        <v>0</v>
      </c>
      <c r="G65" s="220"/>
      <c r="H65" s="103"/>
      <c r="I65" s="221">
        <f t="shared" si="50"/>
        <v>0</v>
      </c>
      <c r="J65" s="103"/>
      <c r="K65" s="104"/>
      <c r="L65" s="221">
        <f t="shared" si="51"/>
        <v>0</v>
      </c>
      <c r="M65" s="222"/>
      <c r="N65" s="104"/>
      <c r="O65" s="221">
        <f t="shared" si="52"/>
        <v>0</v>
      </c>
      <c r="P65" s="223"/>
    </row>
    <row r="66" spans="1:16" ht="36" x14ac:dyDescent="0.2">
      <c r="A66" s="210">
        <v>1150</v>
      </c>
      <c r="B66" s="154" t="s">
        <v>2</v>
      </c>
      <c r="C66" s="160">
        <f>F66+I66+L66+O66</f>
        <v>14093</v>
      </c>
      <c r="D66" s="228">
        <v>14093</v>
      </c>
      <c r="E66" s="809"/>
      <c r="F66" s="804">
        <f t="shared" si="49"/>
        <v>14093</v>
      </c>
      <c r="G66" s="228"/>
      <c r="H66" s="230"/>
      <c r="I66" s="214">
        <f t="shared" si="50"/>
        <v>0</v>
      </c>
      <c r="J66" s="230"/>
      <c r="K66" s="229"/>
      <c r="L66" s="214">
        <f t="shared" si="51"/>
        <v>0</v>
      </c>
      <c r="M66" s="231"/>
      <c r="N66" s="229"/>
      <c r="O66" s="214">
        <f t="shared" si="52"/>
        <v>0</v>
      </c>
      <c r="P66" s="215"/>
    </row>
    <row r="67" spans="1:16" ht="24" x14ac:dyDescent="0.2">
      <c r="A67" s="76">
        <v>1200</v>
      </c>
      <c r="B67" s="203" t="s">
        <v>216</v>
      </c>
      <c r="C67" s="77">
        <f t="shared" si="4"/>
        <v>3396</v>
      </c>
      <c r="D67" s="204">
        <f>SUM(D68:D69)</f>
        <v>3396</v>
      </c>
      <c r="E67" s="802">
        <f t="shared" ref="E67:F67" si="53">SUM(E68:E69)</f>
        <v>0</v>
      </c>
      <c r="F67" s="769">
        <f t="shared" si="53"/>
        <v>3396</v>
      </c>
      <c r="G67" s="204">
        <f>SUM(G68:G69)</f>
        <v>0</v>
      </c>
      <c r="H67" s="86">
        <f t="shared" ref="H67:I67" si="54">SUM(H68:H69)</f>
        <v>0</v>
      </c>
      <c r="I67" s="205">
        <f t="shared" si="54"/>
        <v>0</v>
      </c>
      <c r="J67" s="86">
        <f>SUM(J68:J69)</f>
        <v>0</v>
      </c>
      <c r="K67" s="87">
        <f t="shared" ref="K67:L67" si="55">SUM(K68:K69)</f>
        <v>0</v>
      </c>
      <c r="L67" s="205">
        <f t="shared" si="55"/>
        <v>0</v>
      </c>
      <c r="M67" s="77">
        <f>SUM(M68:M69)</f>
        <v>0</v>
      </c>
      <c r="N67" s="87">
        <f t="shared" ref="N67:O67" si="56">SUM(N68:N69)</f>
        <v>0</v>
      </c>
      <c r="O67" s="205">
        <f t="shared" si="56"/>
        <v>0</v>
      </c>
      <c r="P67" s="232"/>
    </row>
    <row r="68" spans="1:16" ht="24" x14ac:dyDescent="0.2">
      <c r="A68" s="830">
        <v>1210</v>
      </c>
      <c r="B68" s="1" t="s">
        <v>217</v>
      </c>
      <c r="C68" s="89">
        <f t="shared" si="4"/>
        <v>3396</v>
      </c>
      <c r="D68" s="216">
        <v>3396</v>
      </c>
      <c r="E68" s="805"/>
      <c r="F68" s="806">
        <f>D68+E68</f>
        <v>3396</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7">SUM(E70:E74)</f>
        <v>0</v>
      </c>
      <c r="F69" s="765">
        <f t="shared" si="57"/>
        <v>0</v>
      </c>
      <c r="G69" s="225">
        <f>SUM(G70:G74)</f>
        <v>0</v>
      </c>
      <c r="H69" s="227">
        <f t="shared" ref="H69:I69" si="58">SUM(H70:H74)</f>
        <v>0</v>
      </c>
      <c r="I69" s="221">
        <f t="shared" si="58"/>
        <v>0</v>
      </c>
      <c r="J69" s="227">
        <f>SUM(J70:J74)</f>
        <v>0</v>
      </c>
      <c r="K69" s="226">
        <f t="shared" ref="K69:L69" si="59">SUM(K70:K74)</f>
        <v>0</v>
      </c>
      <c r="L69" s="221">
        <f t="shared" si="59"/>
        <v>0</v>
      </c>
      <c r="M69" s="98">
        <f>SUM(M70:M74)</f>
        <v>0</v>
      </c>
      <c r="N69" s="226">
        <f t="shared" ref="N69:O69" si="60">SUM(N70:N74)</f>
        <v>0</v>
      </c>
      <c r="O69" s="221">
        <f t="shared" si="60"/>
        <v>0</v>
      </c>
      <c r="P69" s="223"/>
    </row>
    <row r="70" spans="1:16" ht="48" hidden="1" x14ac:dyDescent="0.2">
      <c r="A70" s="58">
        <v>1221</v>
      </c>
      <c r="B70" s="3" t="s">
        <v>218</v>
      </c>
      <c r="C70" s="98">
        <f t="shared" si="4"/>
        <v>0</v>
      </c>
      <c r="D70" s="220"/>
      <c r="E70" s="807"/>
      <c r="F70" s="765">
        <f t="shared" ref="F70:F74" si="61">D70+E70</f>
        <v>0</v>
      </c>
      <c r="G70" s="220"/>
      <c r="H70" s="103"/>
      <c r="I70" s="221">
        <f t="shared" ref="I70:I74" si="62">G70+H70</f>
        <v>0</v>
      </c>
      <c r="J70" s="103"/>
      <c r="K70" s="104"/>
      <c r="L70" s="221">
        <f t="shared" ref="L70:L74" si="63">J70+K70</f>
        <v>0</v>
      </c>
      <c r="M70" s="222"/>
      <c r="N70" s="104"/>
      <c r="O70" s="221">
        <f t="shared" ref="O70:O74" si="64">M70+N70</f>
        <v>0</v>
      </c>
      <c r="P70" s="223"/>
    </row>
    <row r="71" spans="1:16" hidden="1" x14ac:dyDescent="0.2">
      <c r="A71" s="58">
        <v>1223</v>
      </c>
      <c r="B71" s="3" t="s">
        <v>219</v>
      </c>
      <c r="C71" s="98">
        <f t="shared" si="4"/>
        <v>0</v>
      </c>
      <c r="D71" s="220"/>
      <c r="E71" s="807"/>
      <c r="F71" s="765">
        <f t="shared" si="61"/>
        <v>0</v>
      </c>
      <c r="G71" s="220"/>
      <c r="H71" s="103"/>
      <c r="I71" s="221">
        <f t="shared" si="62"/>
        <v>0</v>
      </c>
      <c r="J71" s="103"/>
      <c r="K71" s="104"/>
      <c r="L71" s="221">
        <f t="shared" si="63"/>
        <v>0</v>
      </c>
      <c r="M71" s="222"/>
      <c r="N71" s="104"/>
      <c r="O71" s="221">
        <f t="shared" si="64"/>
        <v>0</v>
      </c>
      <c r="P71" s="223"/>
    </row>
    <row r="72" spans="1:16" hidden="1" x14ac:dyDescent="0.2">
      <c r="A72" s="58">
        <v>1225</v>
      </c>
      <c r="B72" s="3" t="s">
        <v>220</v>
      </c>
      <c r="C72" s="98">
        <f t="shared" si="4"/>
        <v>0</v>
      </c>
      <c r="D72" s="220"/>
      <c r="E72" s="807"/>
      <c r="F72" s="765">
        <f t="shared" si="61"/>
        <v>0</v>
      </c>
      <c r="G72" s="220"/>
      <c r="H72" s="103"/>
      <c r="I72" s="221">
        <f t="shared" si="62"/>
        <v>0</v>
      </c>
      <c r="J72" s="103"/>
      <c r="K72" s="104"/>
      <c r="L72" s="221">
        <f t="shared" si="63"/>
        <v>0</v>
      </c>
      <c r="M72" s="222"/>
      <c r="N72" s="104"/>
      <c r="O72" s="221">
        <f t="shared" si="64"/>
        <v>0</v>
      </c>
      <c r="P72" s="223"/>
    </row>
    <row r="73" spans="1:16" ht="36" hidden="1" x14ac:dyDescent="0.2">
      <c r="A73" s="58">
        <v>1227</v>
      </c>
      <c r="B73" s="3" t="s">
        <v>137</v>
      </c>
      <c r="C73" s="98">
        <f t="shared" si="4"/>
        <v>0</v>
      </c>
      <c r="D73" s="220"/>
      <c r="E73" s="807"/>
      <c r="F73" s="765">
        <f t="shared" si="61"/>
        <v>0</v>
      </c>
      <c r="G73" s="220"/>
      <c r="H73" s="103"/>
      <c r="I73" s="221">
        <f t="shared" si="62"/>
        <v>0</v>
      </c>
      <c r="J73" s="103"/>
      <c r="K73" s="104"/>
      <c r="L73" s="221">
        <f t="shared" si="63"/>
        <v>0</v>
      </c>
      <c r="M73" s="222"/>
      <c r="N73" s="104"/>
      <c r="O73" s="221">
        <f t="shared" si="64"/>
        <v>0</v>
      </c>
      <c r="P73" s="223"/>
    </row>
    <row r="74" spans="1:16" ht="48" hidden="1" x14ac:dyDescent="0.2">
      <c r="A74" s="58">
        <v>1228</v>
      </c>
      <c r="B74" s="3" t="s">
        <v>221</v>
      </c>
      <c r="C74" s="98">
        <f t="shared" si="4"/>
        <v>0</v>
      </c>
      <c r="D74" s="220"/>
      <c r="E74" s="807"/>
      <c r="F74" s="765">
        <f t="shared" si="61"/>
        <v>0</v>
      </c>
      <c r="G74" s="220"/>
      <c r="H74" s="103"/>
      <c r="I74" s="221">
        <f t="shared" si="62"/>
        <v>0</v>
      </c>
      <c r="J74" s="103"/>
      <c r="K74" s="104"/>
      <c r="L74" s="221">
        <f t="shared" si="63"/>
        <v>0</v>
      </c>
      <c r="M74" s="222"/>
      <c r="N74" s="104"/>
      <c r="O74" s="221">
        <f t="shared" si="64"/>
        <v>0</v>
      </c>
      <c r="P74" s="223"/>
    </row>
    <row r="75" spans="1:16" x14ac:dyDescent="0.2">
      <c r="A75" s="196">
        <v>2000</v>
      </c>
      <c r="B75" s="196" t="s">
        <v>3</v>
      </c>
      <c r="C75" s="197">
        <f t="shared" si="4"/>
        <v>260755</v>
      </c>
      <c r="D75" s="198">
        <f>SUM(D76,D83,D130,D164,D165,D172)</f>
        <v>260755</v>
      </c>
      <c r="E75" s="800">
        <f t="shared" ref="E75:F75" si="65">SUM(E76,E83,E130,E164,E165,E172)</f>
        <v>0</v>
      </c>
      <c r="F75" s="801">
        <f t="shared" si="65"/>
        <v>260755</v>
      </c>
      <c r="G75" s="198">
        <f>SUM(G76,G83,G130,G164,G165,G172)</f>
        <v>0</v>
      </c>
      <c r="H75" s="200">
        <f t="shared" ref="H75:I75" si="66">SUM(H76,H83,H130,H164,H165,H172)</f>
        <v>0</v>
      </c>
      <c r="I75" s="201">
        <f t="shared" si="66"/>
        <v>0</v>
      </c>
      <c r="J75" s="200">
        <f>SUM(J76,J83,J130,J164,J165,J172)</f>
        <v>0</v>
      </c>
      <c r="K75" s="199">
        <f t="shared" ref="K75:L75" si="67">SUM(K76,K83,K130,K164,K165,K172)</f>
        <v>0</v>
      </c>
      <c r="L75" s="201">
        <f t="shared" si="67"/>
        <v>0</v>
      </c>
      <c r="M75" s="197">
        <f>SUM(M76,M83,M130,M164,M165,M172)</f>
        <v>0</v>
      </c>
      <c r="N75" s="199">
        <f t="shared" ref="N75:O75" si="68">SUM(N76,N83,N130,N164,N165,N172)</f>
        <v>0</v>
      </c>
      <c r="O75" s="201">
        <f t="shared" si="68"/>
        <v>0</v>
      </c>
      <c r="P75" s="202"/>
    </row>
    <row r="76" spans="1:16" ht="24" hidden="1" x14ac:dyDescent="0.2">
      <c r="A76" s="76">
        <v>2100</v>
      </c>
      <c r="B76" s="203" t="s">
        <v>117</v>
      </c>
      <c r="C76" s="77">
        <f t="shared" si="4"/>
        <v>0</v>
      </c>
      <c r="D76" s="204">
        <f>SUM(D77,D80)</f>
        <v>0</v>
      </c>
      <c r="E76" s="802">
        <f t="shared" ref="E76:F76" si="69">SUM(E77,E80)</f>
        <v>0</v>
      </c>
      <c r="F76" s="769">
        <f t="shared" si="69"/>
        <v>0</v>
      </c>
      <c r="G76" s="204">
        <f>SUM(G77,G80)</f>
        <v>0</v>
      </c>
      <c r="H76" s="86">
        <f t="shared" ref="H76:I76" si="70">SUM(H77,H80)</f>
        <v>0</v>
      </c>
      <c r="I76" s="205">
        <f t="shared" si="70"/>
        <v>0</v>
      </c>
      <c r="J76" s="86">
        <f>SUM(J77,J80)</f>
        <v>0</v>
      </c>
      <c r="K76" s="87">
        <f t="shared" ref="K76:L76" si="71">SUM(K77,K80)</f>
        <v>0</v>
      </c>
      <c r="L76" s="205">
        <f t="shared" si="71"/>
        <v>0</v>
      </c>
      <c r="M76" s="77">
        <f>SUM(M77,M80)</f>
        <v>0</v>
      </c>
      <c r="N76" s="87">
        <f t="shared" ref="N76:O76" si="72">SUM(N77,N80)</f>
        <v>0</v>
      </c>
      <c r="O76" s="205">
        <f t="shared" si="72"/>
        <v>0</v>
      </c>
      <c r="P76" s="232"/>
    </row>
    <row r="77" spans="1:16" ht="24" hidden="1" x14ac:dyDescent="0.2">
      <c r="A77" s="830">
        <v>2110</v>
      </c>
      <c r="B77" s="1" t="s">
        <v>118</v>
      </c>
      <c r="C77" s="89">
        <f t="shared" si="4"/>
        <v>0</v>
      </c>
      <c r="D77" s="233">
        <f>SUM(D78:D79)</f>
        <v>0</v>
      </c>
      <c r="E77" s="810">
        <f t="shared" ref="E77:F77" si="73">SUM(E78:E79)</f>
        <v>0</v>
      </c>
      <c r="F77" s="806">
        <f t="shared" si="73"/>
        <v>0</v>
      </c>
      <c r="G77" s="233">
        <f>SUM(G78:G79)</f>
        <v>0</v>
      </c>
      <c r="H77" s="235">
        <f t="shared" ref="H77:I77" si="74">SUM(H78:H79)</f>
        <v>0</v>
      </c>
      <c r="I77" s="217">
        <f t="shared" si="74"/>
        <v>0</v>
      </c>
      <c r="J77" s="235">
        <f>SUM(J78:J79)</f>
        <v>0</v>
      </c>
      <c r="K77" s="234">
        <f t="shared" ref="K77:L77" si="75">SUM(K78:K79)</f>
        <v>0</v>
      </c>
      <c r="L77" s="217">
        <f t="shared" si="75"/>
        <v>0</v>
      </c>
      <c r="M77" s="89">
        <f>SUM(M78:M79)</f>
        <v>0</v>
      </c>
      <c r="N77" s="234">
        <f t="shared" ref="N77:O77" si="76">SUM(N78:N79)</f>
        <v>0</v>
      </c>
      <c r="O77" s="217">
        <f t="shared" si="76"/>
        <v>0</v>
      </c>
      <c r="P77" s="219"/>
    </row>
    <row r="78" spans="1:16" hidden="1" x14ac:dyDescent="0.2">
      <c r="A78" s="58">
        <v>2111</v>
      </c>
      <c r="B78" s="3" t="s">
        <v>4</v>
      </c>
      <c r="C78" s="98">
        <f t="shared" si="4"/>
        <v>0</v>
      </c>
      <c r="D78" s="220"/>
      <c r="E78" s="807"/>
      <c r="F78" s="765">
        <f t="shared" ref="F78:F79" si="77">D78+E78</f>
        <v>0</v>
      </c>
      <c r="G78" s="220"/>
      <c r="H78" s="103"/>
      <c r="I78" s="221">
        <f t="shared" ref="I78:I79" si="78">G78+H78</f>
        <v>0</v>
      </c>
      <c r="J78" s="103"/>
      <c r="K78" s="104"/>
      <c r="L78" s="221">
        <f t="shared" ref="L78:L79" si="79">J78+K78</f>
        <v>0</v>
      </c>
      <c r="M78" s="222"/>
      <c r="N78" s="104"/>
      <c r="O78" s="221">
        <f t="shared" ref="O78:O79" si="80">M78+N78</f>
        <v>0</v>
      </c>
      <c r="P78" s="223"/>
    </row>
    <row r="79" spans="1:16" ht="24" hidden="1" x14ac:dyDescent="0.2">
      <c r="A79" s="58">
        <v>2112</v>
      </c>
      <c r="B79" s="3" t="s">
        <v>119</v>
      </c>
      <c r="C79" s="98">
        <f t="shared" si="4"/>
        <v>0</v>
      </c>
      <c r="D79" s="220"/>
      <c r="E79" s="807"/>
      <c r="F79" s="765">
        <f t="shared" si="77"/>
        <v>0</v>
      </c>
      <c r="G79" s="220"/>
      <c r="H79" s="103"/>
      <c r="I79" s="221">
        <f t="shared" si="78"/>
        <v>0</v>
      </c>
      <c r="J79" s="103"/>
      <c r="K79" s="104"/>
      <c r="L79" s="221">
        <f t="shared" si="79"/>
        <v>0</v>
      </c>
      <c r="M79" s="222"/>
      <c r="N79" s="104"/>
      <c r="O79" s="221">
        <f t="shared" si="80"/>
        <v>0</v>
      </c>
      <c r="P79" s="223"/>
    </row>
    <row r="80" spans="1:16" ht="24" hidden="1" x14ac:dyDescent="0.2">
      <c r="A80" s="224">
        <v>2120</v>
      </c>
      <c r="B80" s="3" t="s">
        <v>120</v>
      </c>
      <c r="C80" s="98">
        <f t="shared" si="4"/>
        <v>0</v>
      </c>
      <c r="D80" s="225">
        <f>SUM(D81:D82)</f>
        <v>0</v>
      </c>
      <c r="E80" s="808">
        <f t="shared" ref="E80:F80" si="81">SUM(E81:E82)</f>
        <v>0</v>
      </c>
      <c r="F80" s="765">
        <f t="shared" si="81"/>
        <v>0</v>
      </c>
      <c r="G80" s="225">
        <f>SUM(G81:G82)</f>
        <v>0</v>
      </c>
      <c r="H80" s="227">
        <f t="shared" ref="H80:I80" si="82">SUM(H81:H82)</f>
        <v>0</v>
      </c>
      <c r="I80" s="221">
        <f t="shared" si="82"/>
        <v>0</v>
      </c>
      <c r="J80" s="227">
        <f>SUM(J81:J82)</f>
        <v>0</v>
      </c>
      <c r="K80" s="226">
        <f t="shared" ref="K80:L80" si="83">SUM(K81:K82)</f>
        <v>0</v>
      </c>
      <c r="L80" s="221">
        <f t="shared" si="83"/>
        <v>0</v>
      </c>
      <c r="M80" s="98">
        <f>SUM(M81:M82)</f>
        <v>0</v>
      </c>
      <c r="N80" s="226">
        <f t="shared" ref="N80:O80" si="84">SUM(N81:N82)</f>
        <v>0</v>
      </c>
      <c r="O80" s="221">
        <f t="shared" si="84"/>
        <v>0</v>
      </c>
      <c r="P80" s="223"/>
    </row>
    <row r="81" spans="1:16" hidden="1" x14ac:dyDescent="0.2">
      <c r="A81" s="58">
        <v>2121</v>
      </c>
      <c r="B81" s="3" t="s">
        <v>4</v>
      </c>
      <c r="C81" s="98">
        <f t="shared" si="4"/>
        <v>0</v>
      </c>
      <c r="D81" s="220"/>
      <c r="E81" s="807"/>
      <c r="F81" s="765">
        <f t="shared" ref="F81:F82" si="85">D81+E81</f>
        <v>0</v>
      </c>
      <c r="G81" s="220"/>
      <c r="H81" s="103"/>
      <c r="I81" s="221">
        <f t="shared" ref="I81:I82" si="86">G81+H81</f>
        <v>0</v>
      </c>
      <c r="J81" s="103"/>
      <c r="K81" s="104"/>
      <c r="L81" s="221">
        <f t="shared" ref="L81:L82" si="87">J81+K81</f>
        <v>0</v>
      </c>
      <c r="M81" s="222"/>
      <c r="N81" s="104"/>
      <c r="O81" s="221">
        <f t="shared" ref="O81:O82" si="88">M81+N81</f>
        <v>0</v>
      </c>
      <c r="P81" s="223"/>
    </row>
    <row r="82" spans="1:16" ht="24" hidden="1" x14ac:dyDescent="0.2">
      <c r="A82" s="58">
        <v>2122</v>
      </c>
      <c r="B82" s="3" t="s">
        <v>119</v>
      </c>
      <c r="C82" s="98">
        <f t="shared" si="4"/>
        <v>0</v>
      </c>
      <c r="D82" s="220"/>
      <c r="E82" s="807"/>
      <c r="F82" s="765">
        <f t="shared" si="85"/>
        <v>0</v>
      </c>
      <c r="G82" s="220"/>
      <c r="H82" s="103"/>
      <c r="I82" s="221">
        <f t="shared" si="86"/>
        <v>0</v>
      </c>
      <c r="J82" s="103"/>
      <c r="K82" s="104"/>
      <c r="L82" s="221">
        <f t="shared" si="87"/>
        <v>0</v>
      </c>
      <c r="M82" s="222"/>
      <c r="N82" s="104"/>
      <c r="O82" s="221">
        <f t="shared" si="88"/>
        <v>0</v>
      </c>
      <c r="P82" s="223"/>
    </row>
    <row r="83" spans="1:16" ht="36" x14ac:dyDescent="0.2">
      <c r="A83" s="76">
        <v>2200</v>
      </c>
      <c r="B83" s="203" t="s">
        <v>5</v>
      </c>
      <c r="C83" s="77">
        <f t="shared" si="4"/>
        <v>260300</v>
      </c>
      <c r="D83" s="204">
        <f>SUM(D84,D89,D95,D103,D112,D116,D122,D128)</f>
        <v>260300</v>
      </c>
      <c r="E83" s="802">
        <f t="shared" ref="E83:F83" si="89">SUM(E84,E89,E95,E103,E112,E116,E122,E128)</f>
        <v>0</v>
      </c>
      <c r="F83" s="769">
        <f t="shared" si="89"/>
        <v>260300</v>
      </c>
      <c r="G83" s="204">
        <f>SUM(G84,G89,G95,G103,G112,G116,G122,G128)</f>
        <v>0</v>
      </c>
      <c r="H83" s="86">
        <f t="shared" ref="H83:I83" si="90">SUM(H84,H89,H95,H103,H112,H116,H122,H128)</f>
        <v>0</v>
      </c>
      <c r="I83" s="205">
        <f t="shared" si="90"/>
        <v>0</v>
      </c>
      <c r="J83" s="86">
        <f>SUM(J84,J89,J95,J103,J112,J116,J122,J128)</f>
        <v>0</v>
      </c>
      <c r="K83" s="87">
        <f t="shared" ref="K83:L83" si="91">SUM(K84,K89,K95,K103,K112,K116,K122,K128)</f>
        <v>0</v>
      </c>
      <c r="L83" s="205">
        <f t="shared" si="91"/>
        <v>0</v>
      </c>
      <c r="M83" s="120">
        <f>SUM(M84,M89,M95,M103,M112,M116,M122,M128)</f>
        <v>0</v>
      </c>
      <c r="N83" s="236">
        <f t="shared" ref="N83:O83" si="92">SUM(N84,N89,N95,N103,N112,N116,N122,N128)</f>
        <v>0</v>
      </c>
      <c r="O83" s="237">
        <f t="shared" si="92"/>
        <v>0</v>
      </c>
      <c r="P83" s="318" t="s">
        <v>919</v>
      </c>
    </row>
    <row r="84" spans="1:16" ht="24" x14ac:dyDescent="0.2">
      <c r="A84" s="210">
        <v>2210</v>
      </c>
      <c r="B84" s="154" t="s">
        <v>6</v>
      </c>
      <c r="C84" s="160">
        <f t="shared" si="4"/>
        <v>256</v>
      </c>
      <c r="D84" s="211">
        <f>SUM(D85:D88)</f>
        <v>256</v>
      </c>
      <c r="E84" s="803">
        <f t="shared" ref="E84:F84" si="93">SUM(E85:E88)</f>
        <v>0</v>
      </c>
      <c r="F84" s="804">
        <f t="shared" si="93"/>
        <v>256</v>
      </c>
      <c r="G84" s="211">
        <f>SUM(G85:G88)</f>
        <v>0</v>
      </c>
      <c r="H84" s="213">
        <f t="shared" ref="H84:I84" si="94">SUM(H85:H88)</f>
        <v>0</v>
      </c>
      <c r="I84" s="214">
        <f t="shared" si="94"/>
        <v>0</v>
      </c>
      <c r="J84" s="213">
        <f>SUM(J85:J88)</f>
        <v>0</v>
      </c>
      <c r="K84" s="212">
        <f t="shared" ref="K84:L84" si="95">SUM(K85:K88)</f>
        <v>0</v>
      </c>
      <c r="L84" s="214">
        <f t="shared" si="95"/>
        <v>0</v>
      </c>
      <c r="M84" s="160">
        <f>SUM(M85:M88)</f>
        <v>0</v>
      </c>
      <c r="N84" s="212">
        <f t="shared" ref="N84:O84" si="96">SUM(N85:N88)</f>
        <v>0</v>
      </c>
      <c r="O84" s="214">
        <f t="shared" si="96"/>
        <v>0</v>
      </c>
      <c r="P84" s="215"/>
    </row>
    <row r="85" spans="1:16" ht="24" hidden="1" x14ac:dyDescent="0.2">
      <c r="A85" s="49">
        <v>2211</v>
      </c>
      <c r="B85" s="1" t="s">
        <v>7</v>
      </c>
      <c r="C85" s="89">
        <f t="shared" ref="C85:C148" si="97">F85+I85+L85+O85</f>
        <v>0</v>
      </c>
      <c r="D85" s="216"/>
      <c r="E85" s="805"/>
      <c r="F85" s="806">
        <f t="shared" ref="F85:F88" si="98">D85+E85</f>
        <v>0</v>
      </c>
      <c r="G85" s="216"/>
      <c r="H85" s="94"/>
      <c r="I85" s="217">
        <f t="shared" ref="I85:I88" si="99">G85+H85</f>
        <v>0</v>
      </c>
      <c r="J85" s="94"/>
      <c r="K85" s="95"/>
      <c r="L85" s="217">
        <f t="shared" ref="L85:L88" si="100">J85+K85</f>
        <v>0</v>
      </c>
      <c r="M85" s="218"/>
      <c r="N85" s="95"/>
      <c r="O85" s="217">
        <f t="shared" ref="O85:O88" si="101">M85+N85</f>
        <v>0</v>
      </c>
      <c r="P85" s="219"/>
    </row>
    <row r="86" spans="1:16" ht="36" x14ac:dyDescent="0.2">
      <c r="A86" s="58">
        <v>2212</v>
      </c>
      <c r="B86" s="3" t="s">
        <v>85</v>
      </c>
      <c r="C86" s="98">
        <f t="shared" si="97"/>
        <v>161</v>
      </c>
      <c r="D86" s="220">
        <v>161</v>
      </c>
      <c r="E86" s="807"/>
      <c r="F86" s="765">
        <f t="shared" si="98"/>
        <v>161</v>
      </c>
      <c r="G86" s="220"/>
      <c r="H86" s="103"/>
      <c r="I86" s="221">
        <f t="shared" si="99"/>
        <v>0</v>
      </c>
      <c r="J86" s="103"/>
      <c r="K86" s="104"/>
      <c r="L86" s="221">
        <f t="shared" si="100"/>
        <v>0</v>
      </c>
      <c r="M86" s="222"/>
      <c r="N86" s="104"/>
      <c r="O86" s="221">
        <f t="shared" si="101"/>
        <v>0</v>
      </c>
      <c r="P86" s="223"/>
    </row>
    <row r="87" spans="1:16" ht="24" x14ac:dyDescent="0.2">
      <c r="A87" s="58">
        <v>2214</v>
      </c>
      <c r="B87" s="3" t="s">
        <v>8</v>
      </c>
      <c r="C87" s="98">
        <f t="shared" si="97"/>
        <v>95</v>
      </c>
      <c r="D87" s="220">
        <v>95</v>
      </c>
      <c r="E87" s="807"/>
      <c r="F87" s="765">
        <f t="shared" si="98"/>
        <v>95</v>
      </c>
      <c r="G87" s="220"/>
      <c r="H87" s="103"/>
      <c r="I87" s="221">
        <f t="shared" si="99"/>
        <v>0</v>
      </c>
      <c r="J87" s="103"/>
      <c r="K87" s="104"/>
      <c r="L87" s="221">
        <f t="shared" si="100"/>
        <v>0</v>
      </c>
      <c r="M87" s="222"/>
      <c r="N87" s="104"/>
      <c r="O87" s="221">
        <f t="shared" si="101"/>
        <v>0</v>
      </c>
      <c r="P87" s="223"/>
    </row>
    <row r="88" spans="1:16" hidden="1" x14ac:dyDescent="0.2">
      <c r="A88" s="58">
        <v>2219</v>
      </c>
      <c r="B88" s="3" t="s">
        <v>9</v>
      </c>
      <c r="C88" s="98">
        <f t="shared" si="97"/>
        <v>0</v>
      </c>
      <c r="D88" s="220"/>
      <c r="E88" s="807"/>
      <c r="F88" s="765">
        <f t="shared" si="98"/>
        <v>0</v>
      </c>
      <c r="G88" s="220"/>
      <c r="H88" s="103"/>
      <c r="I88" s="221">
        <f t="shared" si="99"/>
        <v>0</v>
      </c>
      <c r="J88" s="103"/>
      <c r="K88" s="104"/>
      <c r="L88" s="221">
        <f t="shared" si="100"/>
        <v>0</v>
      </c>
      <c r="M88" s="222"/>
      <c r="N88" s="104"/>
      <c r="O88" s="221">
        <f t="shared" si="101"/>
        <v>0</v>
      </c>
      <c r="P88" s="223"/>
    </row>
    <row r="89" spans="1:16" ht="24" x14ac:dyDescent="0.2">
      <c r="A89" s="224">
        <v>2220</v>
      </c>
      <c r="B89" s="3" t="s">
        <v>10</v>
      </c>
      <c r="C89" s="98">
        <f t="shared" si="97"/>
        <v>432</v>
      </c>
      <c r="D89" s="225">
        <f>SUM(D90:D94)</f>
        <v>432</v>
      </c>
      <c r="E89" s="808">
        <f t="shared" ref="E89:F89" si="102">SUM(E90:E94)</f>
        <v>0</v>
      </c>
      <c r="F89" s="765">
        <f t="shared" si="102"/>
        <v>432</v>
      </c>
      <c r="G89" s="225">
        <f>SUM(G90:G94)</f>
        <v>0</v>
      </c>
      <c r="H89" s="227">
        <f t="shared" ref="H89:I89" si="103">SUM(H90:H94)</f>
        <v>0</v>
      </c>
      <c r="I89" s="221">
        <f t="shared" si="103"/>
        <v>0</v>
      </c>
      <c r="J89" s="227">
        <f>SUM(J90:J94)</f>
        <v>0</v>
      </c>
      <c r="K89" s="226">
        <f t="shared" ref="K89:L89" si="104">SUM(K90:K94)</f>
        <v>0</v>
      </c>
      <c r="L89" s="221">
        <f t="shared" si="104"/>
        <v>0</v>
      </c>
      <c r="M89" s="98">
        <f>SUM(M90:M94)</f>
        <v>0</v>
      </c>
      <c r="N89" s="226">
        <f t="shared" ref="N89:O89" si="105">SUM(N90:N94)</f>
        <v>0</v>
      </c>
      <c r="O89" s="221">
        <f t="shared" si="105"/>
        <v>0</v>
      </c>
      <c r="P89" s="318"/>
    </row>
    <row r="90" spans="1:16" ht="24" x14ac:dyDescent="0.2">
      <c r="A90" s="58">
        <v>2221</v>
      </c>
      <c r="B90" s="3" t="s">
        <v>131</v>
      </c>
      <c r="C90" s="98">
        <f t="shared" si="97"/>
        <v>168</v>
      </c>
      <c r="D90" s="220">
        <v>168</v>
      </c>
      <c r="E90" s="807"/>
      <c r="F90" s="765">
        <f t="shared" ref="F90:F94" si="106">D90+E90</f>
        <v>168</v>
      </c>
      <c r="G90" s="220"/>
      <c r="H90" s="103"/>
      <c r="I90" s="221">
        <f t="shared" ref="I90:I94" si="107">G90+H90</f>
        <v>0</v>
      </c>
      <c r="J90" s="103"/>
      <c r="K90" s="104"/>
      <c r="L90" s="221">
        <f t="shared" ref="L90:L94" si="108">J90+K90</f>
        <v>0</v>
      </c>
      <c r="M90" s="222"/>
      <c r="N90" s="104"/>
      <c r="O90" s="221">
        <f t="shared" ref="O90:O94" si="109">M90+N90</f>
        <v>0</v>
      </c>
      <c r="P90" s="223"/>
    </row>
    <row r="91" spans="1:16" x14ac:dyDescent="0.2">
      <c r="A91" s="58">
        <v>2222</v>
      </c>
      <c r="B91" s="3" t="s">
        <v>11</v>
      </c>
      <c r="C91" s="98">
        <f t="shared" si="97"/>
        <v>18</v>
      </c>
      <c r="D91" s="220">
        <v>18</v>
      </c>
      <c r="E91" s="807"/>
      <c r="F91" s="765">
        <f t="shared" si="106"/>
        <v>18</v>
      </c>
      <c r="G91" s="220"/>
      <c r="H91" s="103"/>
      <c r="I91" s="221">
        <f t="shared" si="107"/>
        <v>0</v>
      </c>
      <c r="J91" s="103"/>
      <c r="K91" s="104"/>
      <c r="L91" s="221">
        <f t="shared" si="108"/>
        <v>0</v>
      </c>
      <c r="M91" s="222"/>
      <c r="N91" s="104"/>
      <c r="O91" s="221">
        <f t="shared" si="109"/>
        <v>0</v>
      </c>
      <c r="P91" s="223"/>
    </row>
    <row r="92" spans="1:16" x14ac:dyDescent="0.2">
      <c r="A92" s="58">
        <v>2223</v>
      </c>
      <c r="B92" s="3" t="s">
        <v>12</v>
      </c>
      <c r="C92" s="98">
        <f t="shared" si="97"/>
        <v>228</v>
      </c>
      <c r="D92" s="220">
        <v>228</v>
      </c>
      <c r="E92" s="807"/>
      <c r="F92" s="765">
        <f t="shared" si="106"/>
        <v>228</v>
      </c>
      <c r="G92" s="220"/>
      <c r="H92" s="103"/>
      <c r="I92" s="221">
        <f t="shared" si="107"/>
        <v>0</v>
      </c>
      <c r="J92" s="103"/>
      <c r="K92" s="104"/>
      <c r="L92" s="221">
        <f t="shared" si="108"/>
        <v>0</v>
      </c>
      <c r="M92" s="222"/>
      <c r="N92" s="104"/>
      <c r="O92" s="221">
        <f t="shared" si="109"/>
        <v>0</v>
      </c>
      <c r="P92" s="223"/>
    </row>
    <row r="93" spans="1:16" ht="48" x14ac:dyDescent="0.2">
      <c r="A93" s="58">
        <v>2224</v>
      </c>
      <c r="B93" s="3" t="s">
        <v>222</v>
      </c>
      <c r="C93" s="98">
        <f t="shared" si="97"/>
        <v>18</v>
      </c>
      <c r="D93" s="220">
        <v>18</v>
      </c>
      <c r="E93" s="807"/>
      <c r="F93" s="765">
        <f t="shared" si="106"/>
        <v>18</v>
      </c>
      <c r="G93" s="220"/>
      <c r="H93" s="103"/>
      <c r="I93" s="221">
        <f t="shared" si="107"/>
        <v>0</v>
      </c>
      <c r="J93" s="103"/>
      <c r="K93" s="104"/>
      <c r="L93" s="221">
        <f t="shared" si="108"/>
        <v>0</v>
      </c>
      <c r="M93" s="222"/>
      <c r="N93" s="104"/>
      <c r="O93" s="221">
        <f t="shared" si="109"/>
        <v>0</v>
      </c>
      <c r="P93" s="223"/>
    </row>
    <row r="94" spans="1:16" ht="24" hidden="1" x14ac:dyDescent="0.2">
      <c r="A94" s="58">
        <v>2229</v>
      </c>
      <c r="B94" s="3" t="s">
        <v>13</v>
      </c>
      <c r="C94" s="98">
        <f t="shared" si="97"/>
        <v>0</v>
      </c>
      <c r="D94" s="220"/>
      <c r="E94" s="807"/>
      <c r="F94" s="765">
        <f t="shared" si="106"/>
        <v>0</v>
      </c>
      <c r="G94" s="220"/>
      <c r="H94" s="103"/>
      <c r="I94" s="221">
        <f t="shared" si="107"/>
        <v>0</v>
      </c>
      <c r="J94" s="103"/>
      <c r="K94" s="104"/>
      <c r="L94" s="221">
        <f t="shared" si="108"/>
        <v>0</v>
      </c>
      <c r="M94" s="222"/>
      <c r="N94" s="104"/>
      <c r="O94" s="221">
        <f t="shared" si="109"/>
        <v>0</v>
      </c>
      <c r="P94" s="223"/>
    </row>
    <row r="95" spans="1:16" ht="36" hidden="1" x14ac:dyDescent="0.2">
      <c r="A95" s="224">
        <v>2230</v>
      </c>
      <c r="B95" s="3" t="s">
        <v>14</v>
      </c>
      <c r="C95" s="98">
        <f t="shared" si="97"/>
        <v>0</v>
      </c>
      <c r="D95" s="225">
        <f>SUM(D96:D102)</f>
        <v>0</v>
      </c>
      <c r="E95" s="808">
        <f t="shared" ref="E95:F95" si="110">SUM(E96:E102)</f>
        <v>0</v>
      </c>
      <c r="F95" s="765">
        <f t="shared" si="110"/>
        <v>0</v>
      </c>
      <c r="G95" s="225">
        <f>SUM(G96:G102)</f>
        <v>0</v>
      </c>
      <c r="H95" s="227">
        <f t="shared" ref="H95:I95" si="111">SUM(H96:H102)</f>
        <v>0</v>
      </c>
      <c r="I95" s="221">
        <f t="shared" si="111"/>
        <v>0</v>
      </c>
      <c r="J95" s="227">
        <f>SUM(J96:J102)</f>
        <v>0</v>
      </c>
      <c r="K95" s="226">
        <f t="shared" ref="K95:L95" si="112">SUM(K96:K102)</f>
        <v>0</v>
      </c>
      <c r="L95" s="221">
        <f t="shared" si="112"/>
        <v>0</v>
      </c>
      <c r="M95" s="98">
        <f>SUM(M96:M102)</f>
        <v>0</v>
      </c>
      <c r="N95" s="226">
        <f t="shared" ref="N95:O95" si="113">SUM(N96:N102)</f>
        <v>0</v>
      </c>
      <c r="O95" s="221">
        <f t="shared" si="113"/>
        <v>0</v>
      </c>
      <c r="P95" s="223"/>
    </row>
    <row r="96" spans="1:16" ht="24" hidden="1" x14ac:dyDescent="0.2">
      <c r="A96" s="58">
        <v>2231</v>
      </c>
      <c r="B96" s="3" t="s">
        <v>121</v>
      </c>
      <c r="C96" s="98">
        <f t="shared" si="97"/>
        <v>0</v>
      </c>
      <c r="D96" s="220"/>
      <c r="E96" s="807"/>
      <c r="F96" s="765">
        <f t="shared" ref="F96:F102" si="114">D96+E96</f>
        <v>0</v>
      </c>
      <c r="G96" s="220"/>
      <c r="H96" s="103"/>
      <c r="I96" s="221">
        <f t="shared" ref="I96:I102" si="115">G96+H96</f>
        <v>0</v>
      </c>
      <c r="J96" s="103"/>
      <c r="K96" s="104"/>
      <c r="L96" s="221">
        <f t="shared" ref="L96:L102" si="116">J96+K96</f>
        <v>0</v>
      </c>
      <c r="M96" s="222"/>
      <c r="N96" s="104"/>
      <c r="O96" s="221">
        <f t="shared" ref="O96:O102" si="117">M96+N96</f>
        <v>0</v>
      </c>
      <c r="P96" s="223"/>
    </row>
    <row r="97" spans="1:16" ht="24.75" hidden="1" customHeight="1" x14ac:dyDescent="0.2">
      <c r="A97" s="58">
        <v>2232</v>
      </c>
      <c r="B97" s="3" t="s">
        <v>90</v>
      </c>
      <c r="C97" s="98">
        <f t="shared" si="97"/>
        <v>0</v>
      </c>
      <c r="D97" s="220"/>
      <c r="E97" s="807"/>
      <c r="F97" s="765">
        <f t="shared" si="114"/>
        <v>0</v>
      </c>
      <c r="G97" s="220"/>
      <c r="H97" s="103"/>
      <c r="I97" s="221">
        <f t="shared" si="115"/>
        <v>0</v>
      </c>
      <c r="J97" s="103"/>
      <c r="K97" s="104"/>
      <c r="L97" s="221">
        <f t="shared" si="116"/>
        <v>0</v>
      </c>
      <c r="M97" s="222"/>
      <c r="N97" s="104"/>
      <c r="O97" s="221">
        <f t="shared" si="117"/>
        <v>0</v>
      </c>
      <c r="P97" s="223"/>
    </row>
    <row r="98" spans="1:16" ht="24" hidden="1" x14ac:dyDescent="0.2">
      <c r="A98" s="49">
        <v>2233</v>
      </c>
      <c r="B98" s="1" t="s">
        <v>15</v>
      </c>
      <c r="C98" s="89">
        <f t="shared" si="97"/>
        <v>0</v>
      </c>
      <c r="D98" s="216"/>
      <c r="E98" s="805"/>
      <c r="F98" s="806">
        <f t="shared" si="114"/>
        <v>0</v>
      </c>
      <c r="G98" s="216"/>
      <c r="H98" s="94"/>
      <c r="I98" s="217">
        <f t="shared" si="115"/>
        <v>0</v>
      </c>
      <c r="J98" s="94"/>
      <c r="K98" s="95"/>
      <c r="L98" s="217">
        <f t="shared" si="116"/>
        <v>0</v>
      </c>
      <c r="M98" s="218"/>
      <c r="N98" s="95"/>
      <c r="O98" s="217">
        <f t="shared" si="117"/>
        <v>0</v>
      </c>
      <c r="P98" s="219"/>
    </row>
    <row r="99" spans="1:16" ht="36" hidden="1" x14ac:dyDescent="0.2">
      <c r="A99" s="58">
        <v>2234</v>
      </c>
      <c r="B99" s="3" t="s">
        <v>16</v>
      </c>
      <c r="C99" s="98">
        <f t="shared" si="97"/>
        <v>0</v>
      </c>
      <c r="D99" s="220"/>
      <c r="E99" s="807"/>
      <c r="F99" s="765">
        <f t="shared" si="114"/>
        <v>0</v>
      </c>
      <c r="G99" s="220"/>
      <c r="H99" s="103"/>
      <c r="I99" s="221">
        <f t="shared" si="115"/>
        <v>0</v>
      </c>
      <c r="J99" s="103"/>
      <c r="K99" s="104"/>
      <c r="L99" s="221">
        <f t="shared" si="116"/>
        <v>0</v>
      </c>
      <c r="M99" s="222"/>
      <c r="N99" s="104"/>
      <c r="O99" s="221">
        <f t="shared" si="117"/>
        <v>0</v>
      </c>
      <c r="P99" s="223"/>
    </row>
    <row r="100" spans="1:16" ht="24" hidden="1" x14ac:dyDescent="0.2">
      <c r="A100" s="58">
        <v>2235</v>
      </c>
      <c r="B100" s="3" t="s">
        <v>122</v>
      </c>
      <c r="C100" s="98">
        <f t="shared" si="97"/>
        <v>0</v>
      </c>
      <c r="D100" s="220"/>
      <c r="E100" s="807"/>
      <c r="F100" s="765">
        <f t="shared" si="114"/>
        <v>0</v>
      </c>
      <c r="G100" s="220"/>
      <c r="H100" s="103"/>
      <c r="I100" s="221">
        <f t="shared" si="115"/>
        <v>0</v>
      </c>
      <c r="J100" s="103"/>
      <c r="K100" s="104"/>
      <c r="L100" s="221">
        <f t="shared" si="116"/>
        <v>0</v>
      </c>
      <c r="M100" s="222"/>
      <c r="N100" s="104"/>
      <c r="O100" s="221">
        <f t="shared" si="117"/>
        <v>0</v>
      </c>
      <c r="P100" s="223"/>
    </row>
    <row r="101" spans="1:16" hidden="1" x14ac:dyDescent="0.2">
      <c r="A101" s="58">
        <v>2236</v>
      </c>
      <c r="B101" s="3" t="s">
        <v>17</v>
      </c>
      <c r="C101" s="98">
        <f t="shared" si="97"/>
        <v>0</v>
      </c>
      <c r="D101" s="220"/>
      <c r="E101" s="807"/>
      <c r="F101" s="765">
        <f t="shared" si="114"/>
        <v>0</v>
      </c>
      <c r="G101" s="220"/>
      <c r="H101" s="103"/>
      <c r="I101" s="221">
        <f t="shared" si="115"/>
        <v>0</v>
      </c>
      <c r="J101" s="103"/>
      <c r="K101" s="104"/>
      <c r="L101" s="221">
        <f t="shared" si="116"/>
        <v>0</v>
      </c>
      <c r="M101" s="222"/>
      <c r="N101" s="104"/>
      <c r="O101" s="221">
        <f t="shared" si="117"/>
        <v>0</v>
      </c>
      <c r="P101" s="223"/>
    </row>
    <row r="102" spans="1:16" ht="24" hidden="1" x14ac:dyDescent="0.2">
      <c r="A102" s="58">
        <v>2239</v>
      </c>
      <c r="B102" s="3" t="s">
        <v>91</v>
      </c>
      <c r="C102" s="98">
        <f t="shared" si="97"/>
        <v>0</v>
      </c>
      <c r="D102" s="220"/>
      <c r="E102" s="807"/>
      <c r="F102" s="765">
        <f t="shared" si="114"/>
        <v>0</v>
      </c>
      <c r="G102" s="220"/>
      <c r="H102" s="103"/>
      <c r="I102" s="221">
        <f t="shared" si="115"/>
        <v>0</v>
      </c>
      <c r="J102" s="103"/>
      <c r="K102" s="104"/>
      <c r="L102" s="221">
        <f t="shared" si="116"/>
        <v>0</v>
      </c>
      <c r="M102" s="222"/>
      <c r="N102" s="104"/>
      <c r="O102" s="221">
        <f t="shared" si="117"/>
        <v>0</v>
      </c>
      <c r="P102" s="223"/>
    </row>
    <row r="103" spans="1:16" ht="36" x14ac:dyDescent="0.2">
      <c r="A103" s="224">
        <v>2240</v>
      </c>
      <c r="B103" s="3" t="s">
        <v>223</v>
      </c>
      <c r="C103" s="98">
        <f t="shared" si="97"/>
        <v>160</v>
      </c>
      <c r="D103" s="225">
        <f>SUM(D104:D111)</f>
        <v>160</v>
      </c>
      <c r="E103" s="808">
        <f t="shared" ref="E103:F103" si="118">SUM(E104:E111)</f>
        <v>0</v>
      </c>
      <c r="F103" s="765">
        <f t="shared" si="118"/>
        <v>160</v>
      </c>
      <c r="G103" s="225">
        <f>SUM(G104:G111)</f>
        <v>0</v>
      </c>
      <c r="H103" s="227">
        <f t="shared" ref="H103:I103" si="119">SUM(H104:H111)</f>
        <v>0</v>
      </c>
      <c r="I103" s="221">
        <f t="shared" si="119"/>
        <v>0</v>
      </c>
      <c r="J103" s="227">
        <f>SUM(J104:J111)</f>
        <v>0</v>
      </c>
      <c r="K103" s="226">
        <f t="shared" ref="K103:L103" si="120">SUM(K104:K111)</f>
        <v>0</v>
      </c>
      <c r="L103" s="221">
        <f t="shared" si="120"/>
        <v>0</v>
      </c>
      <c r="M103" s="98">
        <f>SUM(M104:M111)</f>
        <v>0</v>
      </c>
      <c r="N103" s="226">
        <f t="shared" ref="N103:O103" si="121">SUM(N104:N111)</f>
        <v>0</v>
      </c>
      <c r="O103" s="221">
        <f t="shared" si="121"/>
        <v>0</v>
      </c>
      <c r="P103" s="223"/>
    </row>
    <row r="104" spans="1:16" hidden="1" x14ac:dyDescent="0.2">
      <c r="A104" s="58">
        <v>2241</v>
      </c>
      <c r="B104" s="3" t="s">
        <v>92</v>
      </c>
      <c r="C104" s="98">
        <f t="shared" si="97"/>
        <v>0</v>
      </c>
      <c r="D104" s="220"/>
      <c r="E104" s="807"/>
      <c r="F104" s="765">
        <f t="shared" ref="F104:F111" si="122">D104+E104</f>
        <v>0</v>
      </c>
      <c r="G104" s="220"/>
      <c r="H104" s="103"/>
      <c r="I104" s="221">
        <f t="shared" ref="I104:I111" si="123">G104+H104</f>
        <v>0</v>
      </c>
      <c r="J104" s="103"/>
      <c r="K104" s="104"/>
      <c r="L104" s="221">
        <f t="shared" ref="L104:L111" si="124">J104+K104</f>
        <v>0</v>
      </c>
      <c r="M104" s="222"/>
      <c r="N104" s="104"/>
      <c r="O104" s="221">
        <f t="shared" ref="O104:O111" si="125">M104+N104</f>
        <v>0</v>
      </c>
      <c r="P104" s="223"/>
    </row>
    <row r="105" spans="1:16" ht="24" hidden="1" x14ac:dyDescent="0.2">
      <c r="A105" s="58">
        <v>2242</v>
      </c>
      <c r="B105" s="3" t="s">
        <v>18</v>
      </c>
      <c r="C105" s="98">
        <f t="shared" si="97"/>
        <v>0</v>
      </c>
      <c r="D105" s="220"/>
      <c r="E105" s="807"/>
      <c r="F105" s="765">
        <f t="shared" si="122"/>
        <v>0</v>
      </c>
      <c r="G105" s="220"/>
      <c r="H105" s="103"/>
      <c r="I105" s="221">
        <f t="shared" si="123"/>
        <v>0</v>
      </c>
      <c r="J105" s="103"/>
      <c r="K105" s="104"/>
      <c r="L105" s="221">
        <f t="shared" si="124"/>
        <v>0</v>
      </c>
      <c r="M105" s="222"/>
      <c r="N105" s="104"/>
      <c r="O105" s="221">
        <f t="shared" si="125"/>
        <v>0</v>
      </c>
      <c r="P105" s="223"/>
    </row>
    <row r="106" spans="1:16" ht="24" hidden="1" x14ac:dyDescent="0.2">
      <c r="A106" s="58">
        <v>2243</v>
      </c>
      <c r="B106" s="3" t="s">
        <v>19</v>
      </c>
      <c r="C106" s="98">
        <f t="shared" si="97"/>
        <v>0</v>
      </c>
      <c r="D106" s="220"/>
      <c r="E106" s="807"/>
      <c r="F106" s="765">
        <f t="shared" si="122"/>
        <v>0</v>
      </c>
      <c r="G106" s="220"/>
      <c r="H106" s="103"/>
      <c r="I106" s="221">
        <f t="shared" si="123"/>
        <v>0</v>
      </c>
      <c r="J106" s="103"/>
      <c r="K106" s="104"/>
      <c r="L106" s="221">
        <f t="shared" si="124"/>
        <v>0</v>
      </c>
      <c r="M106" s="222"/>
      <c r="N106" s="104"/>
      <c r="O106" s="221">
        <f t="shared" si="125"/>
        <v>0</v>
      </c>
      <c r="P106" s="223"/>
    </row>
    <row r="107" spans="1:16" x14ac:dyDescent="0.2">
      <c r="A107" s="58">
        <v>2244</v>
      </c>
      <c r="B107" s="3" t="s">
        <v>123</v>
      </c>
      <c r="C107" s="98">
        <f t="shared" si="97"/>
        <v>160</v>
      </c>
      <c r="D107" s="220">
        <v>160</v>
      </c>
      <c r="E107" s="807"/>
      <c r="F107" s="765">
        <f t="shared" si="122"/>
        <v>160</v>
      </c>
      <c r="G107" s="220"/>
      <c r="H107" s="103"/>
      <c r="I107" s="221">
        <f t="shared" si="123"/>
        <v>0</v>
      </c>
      <c r="J107" s="103"/>
      <c r="K107" s="104"/>
      <c r="L107" s="221">
        <f t="shared" si="124"/>
        <v>0</v>
      </c>
      <c r="M107" s="222"/>
      <c r="N107" s="104"/>
      <c r="O107" s="221">
        <f t="shared" si="125"/>
        <v>0</v>
      </c>
      <c r="P107" s="223"/>
    </row>
    <row r="108" spans="1:16" ht="24" hidden="1" x14ac:dyDescent="0.2">
      <c r="A108" s="58">
        <v>2246</v>
      </c>
      <c r="B108" s="3" t="s">
        <v>93</v>
      </c>
      <c r="C108" s="98">
        <f t="shared" si="97"/>
        <v>0</v>
      </c>
      <c r="D108" s="220"/>
      <c r="E108" s="807"/>
      <c r="F108" s="765">
        <f t="shared" si="122"/>
        <v>0</v>
      </c>
      <c r="G108" s="220"/>
      <c r="H108" s="103"/>
      <c r="I108" s="221">
        <f t="shared" si="123"/>
        <v>0</v>
      </c>
      <c r="J108" s="103"/>
      <c r="K108" s="104"/>
      <c r="L108" s="221">
        <f t="shared" si="124"/>
        <v>0</v>
      </c>
      <c r="M108" s="222"/>
      <c r="N108" s="104"/>
      <c r="O108" s="221">
        <f t="shared" si="125"/>
        <v>0</v>
      </c>
      <c r="P108" s="223"/>
    </row>
    <row r="109" spans="1:16" hidden="1" x14ac:dyDescent="0.2">
      <c r="A109" s="58">
        <v>2247</v>
      </c>
      <c r="B109" s="3" t="s">
        <v>94</v>
      </c>
      <c r="C109" s="98">
        <f t="shared" si="97"/>
        <v>0</v>
      </c>
      <c r="D109" s="220"/>
      <c r="E109" s="807"/>
      <c r="F109" s="765">
        <f t="shared" si="122"/>
        <v>0</v>
      </c>
      <c r="G109" s="220"/>
      <c r="H109" s="103"/>
      <c r="I109" s="221">
        <f t="shared" si="123"/>
        <v>0</v>
      </c>
      <c r="J109" s="103"/>
      <c r="K109" s="104"/>
      <c r="L109" s="221">
        <f t="shared" si="124"/>
        <v>0</v>
      </c>
      <c r="M109" s="222"/>
      <c r="N109" s="104"/>
      <c r="O109" s="221">
        <f t="shared" si="125"/>
        <v>0</v>
      </c>
      <c r="P109" s="223"/>
    </row>
    <row r="110" spans="1:16" ht="24" hidden="1" x14ac:dyDescent="0.2">
      <c r="A110" s="58">
        <v>2248</v>
      </c>
      <c r="B110" s="3" t="s">
        <v>224</v>
      </c>
      <c r="C110" s="98">
        <f t="shared" si="97"/>
        <v>0</v>
      </c>
      <c r="D110" s="220"/>
      <c r="E110" s="807"/>
      <c r="F110" s="765">
        <f t="shared" si="122"/>
        <v>0</v>
      </c>
      <c r="G110" s="220"/>
      <c r="H110" s="103"/>
      <c r="I110" s="221">
        <f t="shared" si="123"/>
        <v>0</v>
      </c>
      <c r="J110" s="103"/>
      <c r="K110" s="104"/>
      <c r="L110" s="221">
        <f t="shared" si="124"/>
        <v>0</v>
      </c>
      <c r="M110" s="222"/>
      <c r="N110" s="104"/>
      <c r="O110" s="221">
        <f t="shared" si="125"/>
        <v>0</v>
      </c>
      <c r="P110" s="223"/>
    </row>
    <row r="111" spans="1:16" ht="24" hidden="1" x14ac:dyDescent="0.2">
      <c r="A111" s="58">
        <v>2249</v>
      </c>
      <c r="B111" s="3" t="s">
        <v>20</v>
      </c>
      <c r="C111" s="98">
        <f t="shared" si="97"/>
        <v>0</v>
      </c>
      <c r="D111" s="220"/>
      <c r="E111" s="807"/>
      <c r="F111" s="765">
        <f t="shared" si="122"/>
        <v>0</v>
      </c>
      <c r="G111" s="220"/>
      <c r="H111" s="103"/>
      <c r="I111" s="221">
        <f t="shared" si="123"/>
        <v>0</v>
      </c>
      <c r="J111" s="103"/>
      <c r="K111" s="104"/>
      <c r="L111" s="221">
        <f t="shared" si="124"/>
        <v>0</v>
      </c>
      <c r="M111" s="222"/>
      <c r="N111" s="104"/>
      <c r="O111" s="221">
        <f t="shared" si="125"/>
        <v>0</v>
      </c>
      <c r="P111" s="223"/>
    </row>
    <row r="112" spans="1:16" hidden="1" x14ac:dyDescent="0.2">
      <c r="A112" s="224">
        <v>2250</v>
      </c>
      <c r="B112" s="3" t="s">
        <v>21</v>
      </c>
      <c r="C112" s="98">
        <f t="shared" si="97"/>
        <v>0</v>
      </c>
      <c r="D112" s="225">
        <f>SUM(D113:D115)</f>
        <v>0</v>
      </c>
      <c r="E112" s="808">
        <f t="shared" ref="E112:F112" si="126">SUM(E113:E115)</f>
        <v>0</v>
      </c>
      <c r="F112" s="765">
        <f t="shared" si="126"/>
        <v>0</v>
      </c>
      <c r="G112" s="225">
        <f>SUM(G113:G115)</f>
        <v>0</v>
      </c>
      <c r="H112" s="227">
        <f t="shared" ref="H112:I112" si="127">SUM(H113:H115)</f>
        <v>0</v>
      </c>
      <c r="I112" s="221">
        <f t="shared" si="127"/>
        <v>0</v>
      </c>
      <c r="J112" s="227">
        <f>SUM(J113:J115)</f>
        <v>0</v>
      </c>
      <c r="K112" s="226">
        <f t="shared" ref="K112:L112" si="128">SUM(K113:K115)</f>
        <v>0</v>
      </c>
      <c r="L112" s="221">
        <f t="shared" si="128"/>
        <v>0</v>
      </c>
      <c r="M112" s="98">
        <f>SUM(M113:M115)</f>
        <v>0</v>
      </c>
      <c r="N112" s="226">
        <f t="shared" ref="N112:O112" si="129">SUM(N113:N115)</f>
        <v>0</v>
      </c>
      <c r="O112" s="221">
        <f t="shared" si="129"/>
        <v>0</v>
      </c>
      <c r="P112" s="223"/>
    </row>
    <row r="113" spans="1:16" hidden="1" x14ac:dyDescent="0.2">
      <c r="A113" s="58">
        <v>2251</v>
      </c>
      <c r="B113" s="3" t="s">
        <v>22</v>
      </c>
      <c r="C113" s="98">
        <f t="shared" si="97"/>
        <v>0</v>
      </c>
      <c r="D113" s="220"/>
      <c r="E113" s="807"/>
      <c r="F113" s="765">
        <f t="shared" ref="F113:F115" si="130">D113+E113</f>
        <v>0</v>
      </c>
      <c r="G113" s="220"/>
      <c r="H113" s="103"/>
      <c r="I113" s="221">
        <f t="shared" ref="I113:I115" si="131">G113+H113</f>
        <v>0</v>
      </c>
      <c r="J113" s="103"/>
      <c r="K113" s="104"/>
      <c r="L113" s="221">
        <f t="shared" ref="L113:L115" si="132">J113+K113</f>
        <v>0</v>
      </c>
      <c r="M113" s="222"/>
      <c r="N113" s="104"/>
      <c r="O113" s="221">
        <f t="shared" ref="O113:O115" si="133">M113+N113</f>
        <v>0</v>
      </c>
      <c r="P113" s="223"/>
    </row>
    <row r="114" spans="1:16" ht="24" hidden="1" x14ac:dyDescent="0.2">
      <c r="A114" s="58">
        <v>2252</v>
      </c>
      <c r="B114" s="3" t="s">
        <v>23</v>
      </c>
      <c r="C114" s="98">
        <f t="shared" si="97"/>
        <v>0</v>
      </c>
      <c r="D114" s="220"/>
      <c r="E114" s="807"/>
      <c r="F114" s="765">
        <f t="shared" si="130"/>
        <v>0</v>
      </c>
      <c r="G114" s="220"/>
      <c r="H114" s="103"/>
      <c r="I114" s="221">
        <f t="shared" si="131"/>
        <v>0</v>
      </c>
      <c r="J114" s="103"/>
      <c r="K114" s="104"/>
      <c r="L114" s="221">
        <f t="shared" si="132"/>
        <v>0</v>
      </c>
      <c r="M114" s="222"/>
      <c r="N114" s="104"/>
      <c r="O114" s="221">
        <f t="shared" si="133"/>
        <v>0</v>
      </c>
      <c r="P114" s="223"/>
    </row>
    <row r="115" spans="1:16" ht="24" hidden="1" x14ac:dyDescent="0.2">
      <c r="A115" s="58">
        <v>2259</v>
      </c>
      <c r="B115" s="3" t="s">
        <v>24</v>
      </c>
      <c r="C115" s="98">
        <f t="shared" si="97"/>
        <v>0</v>
      </c>
      <c r="D115" s="220"/>
      <c r="E115" s="807"/>
      <c r="F115" s="765">
        <f t="shared" si="130"/>
        <v>0</v>
      </c>
      <c r="G115" s="220"/>
      <c r="H115" s="103"/>
      <c r="I115" s="221">
        <f t="shared" si="131"/>
        <v>0</v>
      </c>
      <c r="J115" s="103"/>
      <c r="K115" s="104"/>
      <c r="L115" s="221">
        <f t="shared" si="132"/>
        <v>0</v>
      </c>
      <c r="M115" s="222"/>
      <c r="N115" s="104"/>
      <c r="O115" s="221">
        <f t="shared" si="133"/>
        <v>0</v>
      </c>
      <c r="P115" s="223"/>
    </row>
    <row r="116" spans="1:16" hidden="1" x14ac:dyDescent="0.2">
      <c r="A116" s="224">
        <v>2260</v>
      </c>
      <c r="B116" s="3" t="s">
        <v>25</v>
      </c>
      <c r="C116" s="98">
        <f t="shared" si="97"/>
        <v>0</v>
      </c>
      <c r="D116" s="225">
        <f>SUM(D117:D121)</f>
        <v>0</v>
      </c>
      <c r="E116" s="808">
        <f t="shared" ref="E116:F116" si="134">SUM(E117:E121)</f>
        <v>0</v>
      </c>
      <c r="F116" s="765">
        <f t="shared" si="134"/>
        <v>0</v>
      </c>
      <c r="G116" s="225">
        <f>SUM(G117:G121)</f>
        <v>0</v>
      </c>
      <c r="H116" s="227">
        <f t="shared" ref="H116:I116" si="135">SUM(H117:H121)</f>
        <v>0</v>
      </c>
      <c r="I116" s="221">
        <f t="shared" si="135"/>
        <v>0</v>
      </c>
      <c r="J116" s="227">
        <f>SUM(J117:J121)</f>
        <v>0</v>
      </c>
      <c r="K116" s="226">
        <f t="shared" ref="K116:L116" si="136">SUM(K117:K121)</f>
        <v>0</v>
      </c>
      <c r="L116" s="221">
        <f t="shared" si="136"/>
        <v>0</v>
      </c>
      <c r="M116" s="98">
        <f>SUM(M117:M121)</f>
        <v>0</v>
      </c>
      <c r="N116" s="226">
        <f t="shared" ref="N116:O116" si="137">SUM(N117:N121)</f>
        <v>0</v>
      </c>
      <c r="O116" s="221">
        <f t="shared" si="137"/>
        <v>0</v>
      </c>
      <c r="P116" s="223"/>
    </row>
    <row r="117" spans="1:16" hidden="1" x14ac:dyDescent="0.2">
      <c r="A117" s="58">
        <v>2261</v>
      </c>
      <c r="B117" s="3" t="s">
        <v>26</v>
      </c>
      <c r="C117" s="98">
        <f t="shared" si="97"/>
        <v>0</v>
      </c>
      <c r="D117" s="220"/>
      <c r="E117" s="807"/>
      <c r="F117" s="765">
        <f t="shared" ref="F117:F121" si="138">D117+E117</f>
        <v>0</v>
      </c>
      <c r="G117" s="220"/>
      <c r="H117" s="103"/>
      <c r="I117" s="221">
        <f t="shared" ref="I117:I121" si="139">G117+H117</f>
        <v>0</v>
      </c>
      <c r="J117" s="103"/>
      <c r="K117" s="104"/>
      <c r="L117" s="221">
        <f t="shared" ref="L117:L121" si="140">J117+K117</f>
        <v>0</v>
      </c>
      <c r="M117" s="222"/>
      <c r="N117" s="104"/>
      <c r="O117" s="221">
        <f t="shared" ref="O117:O121" si="141">M117+N117</f>
        <v>0</v>
      </c>
      <c r="P117" s="223"/>
    </row>
    <row r="118" spans="1:16" hidden="1" x14ac:dyDescent="0.2">
      <c r="A118" s="58">
        <v>2262</v>
      </c>
      <c r="B118" s="3" t="s">
        <v>27</v>
      </c>
      <c r="C118" s="98">
        <f t="shared" si="97"/>
        <v>0</v>
      </c>
      <c r="D118" s="220"/>
      <c r="E118" s="807"/>
      <c r="F118" s="765">
        <f t="shared" si="138"/>
        <v>0</v>
      </c>
      <c r="G118" s="220"/>
      <c r="H118" s="103"/>
      <c r="I118" s="221">
        <f t="shared" si="139"/>
        <v>0</v>
      </c>
      <c r="J118" s="103"/>
      <c r="K118" s="104"/>
      <c r="L118" s="221">
        <f t="shared" si="140"/>
        <v>0</v>
      </c>
      <c r="M118" s="222"/>
      <c r="N118" s="104"/>
      <c r="O118" s="221">
        <f t="shared" si="141"/>
        <v>0</v>
      </c>
      <c r="P118" s="223"/>
    </row>
    <row r="119" spans="1:16" hidden="1" x14ac:dyDescent="0.2">
      <c r="A119" s="58">
        <v>2263</v>
      </c>
      <c r="B119" s="3" t="s">
        <v>28</v>
      </c>
      <c r="C119" s="98">
        <f t="shared" si="97"/>
        <v>0</v>
      </c>
      <c r="D119" s="220"/>
      <c r="E119" s="807"/>
      <c r="F119" s="765">
        <f t="shared" si="138"/>
        <v>0</v>
      </c>
      <c r="G119" s="220"/>
      <c r="H119" s="103"/>
      <c r="I119" s="221">
        <f t="shared" si="139"/>
        <v>0</v>
      </c>
      <c r="J119" s="103"/>
      <c r="K119" s="104"/>
      <c r="L119" s="221">
        <f t="shared" si="140"/>
        <v>0</v>
      </c>
      <c r="M119" s="222"/>
      <c r="N119" s="104"/>
      <c r="O119" s="221">
        <f t="shared" si="141"/>
        <v>0</v>
      </c>
      <c r="P119" s="223"/>
    </row>
    <row r="120" spans="1:16" ht="24" hidden="1" x14ac:dyDescent="0.2">
      <c r="A120" s="58">
        <v>2264</v>
      </c>
      <c r="B120" s="3" t="s">
        <v>225</v>
      </c>
      <c r="C120" s="98">
        <f t="shared" si="97"/>
        <v>0</v>
      </c>
      <c r="D120" s="220"/>
      <c r="E120" s="807"/>
      <c r="F120" s="765">
        <f t="shared" si="138"/>
        <v>0</v>
      </c>
      <c r="G120" s="220"/>
      <c r="H120" s="103"/>
      <c r="I120" s="221">
        <f t="shared" si="139"/>
        <v>0</v>
      </c>
      <c r="J120" s="103"/>
      <c r="K120" s="104"/>
      <c r="L120" s="221">
        <f t="shared" si="140"/>
        <v>0</v>
      </c>
      <c r="M120" s="222"/>
      <c r="N120" s="104"/>
      <c r="O120" s="221">
        <f t="shared" si="141"/>
        <v>0</v>
      </c>
      <c r="P120" s="223"/>
    </row>
    <row r="121" spans="1:16" hidden="1" x14ac:dyDescent="0.2">
      <c r="A121" s="58">
        <v>2269</v>
      </c>
      <c r="B121" s="3" t="s">
        <v>29</v>
      </c>
      <c r="C121" s="98">
        <f t="shared" si="97"/>
        <v>0</v>
      </c>
      <c r="D121" s="220"/>
      <c r="E121" s="807"/>
      <c r="F121" s="765">
        <f t="shared" si="138"/>
        <v>0</v>
      </c>
      <c r="G121" s="220"/>
      <c r="H121" s="103"/>
      <c r="I121" s="221">
        <f t="shared" si="139"/>
        <v>0</v>
      </c>
      <c r="J121" s="103"/>
      <c r="K121" s="104"/>
      <c r="L121" s="221">
        <f t="shared" si="140"/>
        <v>0</v>
      </c>
      <c r="M121" s="222"/>
      <c r="N121" s="104"/>
      <c r="O121" s="221">
        <f t="shared" si="141"/>
        <v>0</v>
      </c>
      <c r="P121" s="223"/>
    </row>
    <row r="122" spans="1:16" x14ac:dyDescent="0.2">
      <c r="A122" s="224">
        <v>2270</v>
      </c>
      <c r="B122" s="3" t="s">
        <v>30</v>
      </c>
      <c r="C122" s="98">
        <f t="shared" si="97"/>
        <v>259452</v>
      </c>
      <c r="D122" s="225">
        <f>SUM(D123:D127)</f>
        <v>259452</v>
      </c>
      <c r="E122" s="808">
        <f t="shared" ref="E122:F122" si="142">SUM(E123:E127)</f>
        <v>0</v>
      </c>
      <c r="F122" s="765">
        <f t="shared" si="142"/>
        <v>259452</v>
      </c>
      <c r="G122" s="225">
        <f>SUM(G123:G127)</f>
        <v>0</v>
      </c>
      <c r="H122" s="227">
        <f t="shared" ref="H122:I122" si="143">SUM(H123:H127)</f>
        <v>0</v>
      </c>
      <c r="I122" s="221">
        <f t="shared" si="143"/>
        <v>0</v>
      </c>
      <c r="J122" s="227">
        <f>SUM(J123:J127)</f>
        <v>0</v>
      </c>
      <c r="K122" s="226">
        <f t="shared" ref="K122:L122" si="144">SUM(K123:K127)</f>
        <v>0</v>
      </c>
      <c r="L122" s="221">
        <f t="shared" si="144"/>
        <v>0</v>
      </c>
      <c r="M122" s="98">
        <f>SUM(M123:M127)</f>
        <v>0</v>
      </c>
      <c r="N122" s="226">
        <f t="shared" ref="N122:O122" si="145">SUM(N123:N127)</f>
        <v>0</v>
      </c>
      <c r="O122" s="221">
        <f t="shared" si="145"/>
        <v>0</v>
      </c>
      <c r="P122" s="223"/>
    </row>
    <row r="123" spans="1:16" hidden="1" x14ac:dyDescent="0.2">
      <c r="A123" s="58">
        <v>2272</v>
      </c>
      <c r="B123" s="2" t="s">
        <v>226</v>
      </c>
      <c r="C123" s="98">
        <f t="shared" si="97"/>
        <v>0</v>
      </c>
      <c r="D123" s="220"/>
      <c r="E123" s="807"/>
      <c r="F123" s="765">
        <f t="shared" ref="F123:F127" si="146">D123+E123</f>
        <v>0</v>
      </c>
      <c r="G123" s="220"/>
      <c r="H123" s="103"/>
      <c r="I123" s="221">
        <f t="shared" ref="I123:I127" si="147">G123+H123</f>
        <v>0</v>
      </c>
      <c r="J123" s="103"/>
      <c r="K123" s="104"/>
      <c r="L123" s="221">
        <f t="shared" ref="L123:L127" si="148">J123+K123</f>
        <v>0</v>
      </c>
      <c r="M123" s="222"/>
      <c r="N123" s="104"/>
      <c r="O123" s="221">
        <f t="shared" ref="O123:O127" si="149">M123+N123</f>
        <v>0</v>
      </c>
      <c r="P123" s="223"/>
    </row>
    <row r="124" spans="1:16" ht="24" hidden="1" x14ac:dyDescent="0.2">
      <c r="A124" s="58">
        <v>2274</v>
      </c>
      <c r="B124" s="239" t="s">
        <v>132</v>
      </c>
      <c r="C124" s="98">
        <f t="shared" si="97"/>
        <v>0</v>
      </c>
      <c r="D124" s="220"/>
      <c r="E124" s="807"/>
      <c r="F124" s="765">
        <f t="shared" si="146"/>
        <v>0</v>
      </c>
      <c r="G124" s="220"/>
      <c r="H124" s="103"/>
      <c r="I124" s="221">
        <f t="shared" si="147"/>
        <v>0</v>
      </c>
      <c r="J124" s="103"/>
      <c r="K124" s="104"/>
      <c r="L124" s="221">
        <f t="shared" si="148"/>
        <v>0</v>
      </c>
      <c r="M124" s="222"/>
      <c r="N124" s="104"/>
      <c r="O124" s="221">
        <f t="shared" si="149"/>
        <v>0</v>
      </c>
      <c r="P124" s="223"/>
    </row>
    <row r="125" spans="1:16" ht="24" x14ac:dyDescent="0.2">
      <c r="A125" s="58">
        <v>2275</v>
      </c>
      <c r="B125" s="3" t="s">
        <v>31</v>
      </c>
      <c r="C125" s="98">
        <f t="shared" si="97"/>
        <v>6840</v>
      </c>
      <c r="D125" s="220">
        <v>6840</v>
      </c>
      <c r="E125" s="807"/>
      <c r="F125" s="765">
        <f t="shared" si="146"/>
        <v>6840</v>
      </c>
      <c r="G125" s="220"/>
      <c r="H125" s="103"/>
      <c r="I125" s="221">
        <f t="shared" si="147"/>
        <v>0</v>
      </c>
      <c r="J125" s="103"/>
      <c r="K125" s="104"/>
      <c r="L125" s="221">
        <f t="shared" si="148"/>
        <v>0</v>
      </c>
      <c r="M125" s="222"/>
      <c r="N125" s="104"/>
      <c r="O125" s="221">
        <f t="shared" si="149"/>
        <v>0</v>
      </c>
      <c r="P125" s="223"/>
    </row>
    <row r="126" spans="1:16" ht="36" hidden="1" x14ac:dyDescent="0.2">
      <c r="A126" s="58">
        <v>2276</v>
      </c>
      <c r="B126" s="3" t="s">
        <v>95</v>
      </c>
      <c r="C126" s="98">
        <f t="shared" si="97"/>
        <v>0</v>
      </c>
      <c r="D126" s="220"/>
      <c r="E126" s="807"/>
      <c r="F126" s="765">
        <f t="shared" si="146"/>
        <v>0</v>
      </c>
      <c r="G126" s="220"/>
      <c r="H126" s="103"/>
      <c r="I126" s="221">
        <f t="shared" si="147"/>
        <v>0</v>
      </c>
      <c r="J126" s="103"/>
      <c r="K126" s="104"/>
      <c r="L126" s="221">
        <f t="shared" si="148"/>
        <v>0</v>
      </c>
      <c r="M126" s="222"/>
      <c r="N126" s="104"/>
      <c r="O126" s="221">
        <f t="shared" si="149"/>
        <v>0</v>
      </c>
      <c r="P126" s="223"/>
    </row>
    <row r="127" spans="1:16" ht="24" x14ac:dyDescent="0.2">
      <c r="A127" s="58">
        <v>2279</v>
      </c>
      <c r="B127" s="3" t="s">
        <v>32</v>
      </c>
      <c r="C127" s="98">
        <f t="shared" si="97"/>
        <v>252612</v>
      </c>
      <c r="D127" s="220">
        <v>252612</v>
      </c>
      <c r="E127" s="807"/>
      <c r="F127" s="765">
        <f t="shared" si="146"/>
        <v>252612</v>
      </c>
      <c r="G127" s="220"/>
      <c r="H127" s="103"/>
      <c r="I127" s="221">
        <f t="shared" si="147"/>
        <v>0</v>
      </c>
      <c r="J127" s="103"/>
      <c r="K127" s="104"/>
      <c r="L127" s="221">
        <f t="shared" si="148"/>
        <v>0</v>
      </c>
      <c r="M127" s="222"/>
      <c r="N127" s="104"/>
      <c r="O127" s="221">
        <f t="shared" si="149"/>
        <v>0</v>
      </c>
      <c r="P127" s="223"/>
    </row>
    <row r="128" spans="1:16" ht="24" hidden="1" x14ac:dyDescent="0.2">
      <c r="A128" s="830">
        <v>2280</v>
      </c>
      <c r="B128" s="1" t="s">
        <v>227</v>
      </c>
      <c r="C128" s="89">
        <f t="shared" si="97"/>
        <v>0</v>
      </c>
      <c r="D128" s="233">
        <f t="shared" ref="D128:O128" si="150">SUM(D129)</f>
        <v>0</v>
      </c>
      <c r="E128" s="810">
        <f t="shared" si="150"/>
        <v>0</v>
      </c>
      <c r="F128" s="806">
        <f t="shared" si="150"/>
        <v>0</v>
      </c>
      <c r="G128" s="233">
        <f t="shared" si="150"/>
        <v>0</v>
      </c>
      <c r="H128" s="235">
        <f t="shared" si="150"/>
        <v>0</v>
      </c>
      <c r="I128" s="217">
        <f t="shared" si="150"/>
        <v>0</v>
      </c>
      <c r="J128" s="235">
        <f t="shared" si="150"/>
        <v>0</v>
      </c>
      <c r="K128" s="234">
        <f t="shared" si="150"/>
        <v>0</v>
      </c>
      <c r="L128" s="217">
        <f t="shared" si="150"/>
        <v>0</v>
      </c>
      <c r="M128" s="98">
        <f t="shared" si="150"/>
        <v>0</v>
      </c>
      <c r="N128" s="226">
        <f t="shared" si="150"/>
        <v>0</v>
      </c>
      <c r="O128" s="221">
        <f t="shared" si="150"/>
        <v>0</v>
      </c>
      <c r="P128" s="223"/>
    </row>
    <row r="129" spans="1:16" ht="24" hidden="1" x14ac:dyDescent="0.2">
      <c r="A129" s="58">
        <v>2283</v>
      </c>
      <c r="B129" s="3" t="s">
        <v>228</v>
      </c>
      <c r="C129" s="98">
        <f t="shared" si="97"/>
        <v>0</v>
      </c>
      <c r="D129" s="220"/>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7"/>
        <v>455</v>
      </c>
      <c r="D130" s="204">
        <f>SUM(D131,D136,D140,D141,D144,D151,D159,D160,D163)</f>
        <v>455</v>
      </c>
      <c r="E130" s="802">
        <f t="shared" ref="E130:F130" si="151">SUM(E131,E136,E140,E141,E144,E151,E159,E160,E163)</f>
        <v>0</v>
      </c>
      <c r="F130" s="769">
        <f t="shared" si="151"/>
        <v>455</v>
      </c>
      <c r="G130" s="204">
        <f>SUM(G131,G136,G140,G141,G144,G151,G159,G160,G163)</f>
        <v>0</v>
      </c>
      <c r="H130" s="86">
        <f t="shared" ref="H130:I130" si="152">SUM(H131,H136,H140,H141,H144,H151,H159,H160,H163)</f>
        <v>0</v>
      </c>
      <c r="I130" s="205">
        <f t="shared" si="152"/>
        <v>0</v>
      </c>
      <c r="J130" s="86">
        <f>SUM(J131,J136,J140,J141,J144,J151,J159,J160,J163)</f>
        <v>0</v>
      </c>
      <c r="K130" s="87">
        <f t="shared" ref="K130:L130" si="153">SUM(K131,K136,K140,K141,K144,K151,K159,K160,K163)</f>
        <v>0</v>
      </c>
      <c r="L130" s="205">
        <f t="shared" si="153"/>
        <v>0</v>
      </c>
      <c r="M130" s="77">
        <f>SUM(M131,M136,M140,M141,M144,M151,M159,M160,M163)</f>
        <v>0</v>
      </c>
      <c r="N130" s="87">
        <f t="shared" ref="N130:O130" si="154">SUM(N131,N136,N140,N141,N144,N151,N159,N160,N163)</f>
        <v>0</v>
      </c>
      <c r="O130" s="205">
        <f t="shared" si="154"/>
        <v>0</v>
      </c>
      <c r="P130" s="232"/>
    </row>
    <row r="131" spans="1:16" ht="24" x14ac:dyDescent="0.2">
      <c r="A131" s="830">
        <v>2310</v>
      </c>
      <c r="B131" s="1" t="s">
        <v>124</v>
      </c>
      <c r="C131" s="89">
        <f t="shared" si="97"/>
        <v>455</v>
      </c>
      <c r="D131" s="233">
        <f t="shared" ref="D131:O131" si="155">SUM(D132:D135)</f>
        <v>455</v>
      </c>
      <c r="E131" s="810">
        <f t="shared" si="155"/>
        <v>0</v>
      </c>
      <c r="F131" s="806">
        <f t="shared" si="155"/>
        <v>455</v>
      </c>
      <c r="G131" s="233">
        <f t="shared" si="155"/>
        <v>0</v>
      </c>
      <c r="H131" s="235">
        <f t="shared" si="155"/>
        <v>0</v>
      </c>
      <c r="I131" s="217">
        <f t="shared" si="155"/>
        <v>0</v>
      </c>
      <c r="J131" s="235">
        <f t="shared" si="155"/>
        <v>0</v>
      </c>
      <c r="K131" s="234">
        <f t="shared" si="155"/>
        <v>0</v>
      </c>
      <c r="L131" s="217">
        <f t="shared" si="155"/>
        <v>0</v>
      </c>
      <c r="M131" s="89">
        <f t="shared" si="155"/>
        <v>0</v>
      </c>
      <c r="N131" s="234">
        <f t="shared" si="155"/>
        <v>0</v>
      </c>
      <c r="O131" s="217">
        <f t="shared" si="155"/>
        <v>0</v>
      </c>
      <c r="P131" s="219"/>
    </row>
    <row r="132" spans="1:16" x14ac:dyDescent="0.2">
      <c r="A132" s="58">
        <v>2311</v>
      </c>
      <c r="B132" s="3" t="s">
        <v>34</v>
      </c>
      <c r="C132" s="98">
        <f t="shared" si="97"/>
        <v>455</v>
      </c>
      <c r="D132" s="220">
        <v>455</v>
      </c>
      <c r="E132" s="807"/>
      <c r="F132" s="765">
        <f t="shared" ref="F132:F135" si="156">D132+E132</f>
        <v>455</v>
      </c>
      <c r="G132" s="220"/>
      <c r="H132" s="103"/>
      <c r="I132" s="221">
        <f t="shared" ref="I132:I135" si="157">G132+H132</f>
        <v>0</v>
      </c>
      <c r="J132" s="103"/>
      <c r="K132" s="104"/>
      <c r="L132" s="221">
        <f t="shared" ref="L132:L135" si="158">J132+K132</f>
        <v>0</v>
      </c>
      <c r="M132" s="222"/>
      <c r="N132" s="104"/>
      <c r="O132" s="221">
        <f t="shared" ref="O132:O135" si="159">M132+N132</f>
        <v>0</v>
      </c>
      <c r="P132" s="223"/>
    </row>
    <row r="133" spans="1:16" hidden="1" x14ac:dyDescent="0.2">
      <c r="A133" s="58">
        <v>2312</v>
      </c>
      <c r="B133" s="3" t="s">
        <v>35</v>
      </c>
      <c r="C133" s="98">
        <f t="shared" si="97"/>
        <v>0</v>
      </c>
      <c r="D133" s="220"/>
      <c r="E133" s="807"/>
      <c r="F133" s="765">
        <f t="shared" si="156"/>
        <v>0</v>
      </c>
      <c r="G133" s="220"/>
      <c r="H133" s="103"/>
      <c r="I133" s="221">
        <f t="shared" si="157"/>
        <v>0</v>
      </c>
      <c r="J133" s="103"/>
      <c r="K133" s="104"/>
      <c r="L133" s="221">
        <f t="shared" si="158"/>
        <v>0</v>
      </c>
      <c r="M133" s="222"/>
      <c r="N133" s="104"/>
      <c r="O133" s="221">
        <f t="shared" si="159"/>
        <v>0</v>
      </c>
      <c r="P133" s="223"/>
    </row>
    <row r="134" spans="1:16" hidden="1" x14ac:dyDescent="0.2">
      <c r="A134" s="58">
        <v>2313</v>
      </c>
      <c r="B134" s="3" t="s">
        <v>36</v>
      </c>
      <c r="C134" s="98">
        <f t="shared" si="97"/>
        <v>0</v>
      </c>
      <c r="D134" s="220"/>
      <c r="E134" s="807"/>
      <c r="F134" s="765">
        <f t="shared" si="156"/>
        <v>0</v>
      </c>
      <c r="G134" s="220"/>
      <c r="H134" s="103"/>
      <c r="I134" s="221">
        <f t="shared" si="157"/>
        <v>0</v>
      </c>
      <c r="J134" s="103"/>
      <c r="K134" s="104"/>
      <c r="L134" s="221">
        <f t="shared" si="158"/>
        <v>0</v>
      </c>
      <c r="M134" s="222"/>
      <c r="N134" s="104"/>
      <c r="O134" s="221">
        <f t="shared" si="159"/>
        <v>0</v>
      </c>
      <c r="P134" s="223"/>
    </row>
    <row r="135" spans="1:16" ht="36" hidden="1" customHeight="1" x14ac:dyDescent="0.2">
      <c r="A135" s="58">
        <v>2314</v>
      </c>
      <c r="B135" s="3" t="s">
        <v>133</v>
      </c>
      <c r="C135" s="98">
        <f t="shared" si="97"/>
        <v>0</v>
      </c>
      <c r="D135" s="220"/>
      <c r="E135" s="807"/>
      <c r="F135" s="765">
        <f t="shared" si="156"/>
        <v>0</v>
      </c>
      <c r="G135" s="220"/>
      <c r="H135" s="103"/>
      <c r="I135" s="221">
        <f t="shared" si="157"/>
        <v>0</v>
      </c>
      <c r="J135" s="103"/>
      <c r="K135" s="104"/>
      <c r="L135" s="221">
        <f t="shared" si="158"/>
        <v>0</v>
      </c>
      <c r="M135" s="222"/>
      <c r="N135" s="104"/>
      <c r="O135" s="221">
        <f t="shared" si="159"/>
        <v>0</v>
      </c>
      <c r="P135" s="223"/>
    </row>
    <row r="136" spans="1:16" hidden="1" x14ac:dyDescent="0.2">
      <c r="A136" s="224">
        <v>2320</v>
      </c>
      <c r="B136" s="3" t="s">
        <v>37</v>
      </c>
      <c r="C136" s="98">
        <f t="shared" si="97"/>
        <v>0</v>
      </c>
      <c r="D136" s="225">
        <f>SUM(D137:D139)</f>
        <v>0</v>
      </c>
      <c r="E136" s="808">
        <f t="shared" ref="E136:F136" si="160">SUM(E137:E139)</f>
        <v>0</v>
      </c>
      <c r="F136" s="765">
        <f t="shared" si="160"/>
        <v>0</v>
      </c>
      <c r="G136" s="225">
        <f>SUM(G137:G139)</f>
        <v>0</v>
      </c>
      <c r="H136" s="227">
        <f t="shared" ref="H136:I136" si="161">SUM(H137:H139)</f>
        <v>0</v>
      </c>
      <c r="I136" s="221">
        <f t="shared" si="161"/>
        <v>0</v>
      </c>
      <c r="J136" s="227">
        <f>SUM(J137:J139)</f>
        <v>0</v>
      </c>
      <c r="K136" s="226">
        <f t="shared" ref="K136:L136" si="162">SUM(K137:K139)</f>
        <v>0</v>
      </c>
      <c r="L136" s="221">
        <f t="shared" si="162"/>
        <v>0</v>
      </c>
      <c r="M136" s="98">
        <f>SUM(M137:M139)</f>
        <v>0</v>
      </c>
      <c r="N136" s="226">
        <f t="shared" ref="N136:O136" si="163">SUM(N137:N139)</f>
        <v>0</v>
      </c>
      <c r="O136" s="221">
        <f t="shared" si="163"/>
        <v>0</v>
      </c>
      <c r="P136" s="223"/>
    </row>
    <row r="137" spans="1:16" hidden="1" x14ac:dyDescent="0.2">
      <c r="A137" s="58">
        <v>2321</v>
      </c>
      <c r="B137" s="3" t="s">
        <v>38</v>
      </c>
      <c r="C137" s="98">
        <f t="shared" si="97"/>
        <v>0</v>
      </c>
      <c r="D137" s="220"/>
      <c r="E137" s="807"/>
      <c r="F137" s="765">
        <f t="shared" ref="F137:F140" si="164">D137+E137</f>
        <v>0</v>
      </c>
      <c r="G137" s="220"/>
      <c r="H137" s="103"/>
      <c r="I137" s="221">
        <f t="shared" ref="I137:I140" si="165">G137+H137</f>
        <v>0</v>
      </c>
      <c r="J137" s="103"/>
      <c r="K137" s="104"/>
      <c r="L137" s="221">
        <f t="shared" ref="L137:L140" si="166">J137+K137</f>
        <v>0</v>
      </c>
      <c r="M137" s="222"/>
      <c r="N137" s="104"/>
      <c r="O137" s="221">
        <f t="shared" ref="O137:O140" si="167">M137+N137</f>
        <v>0</v>
      </c>
      <c r="P137" s="223"/>
    </row>
    <row r="138" spans="1:16" hidden="1" x14ac:dyDescent="0.2">
      <c r="A138" s="58">
        <v>2322</v>
      </c>
      <c r="B138" s="3" t="s">
        <v>39</v>
      </c>
      <c r="C138" s="98">
        <f t="shared" si="97"/>
        <v>0</v>
      </c>
      <c r="D138" s="220"/>
      <c r="E138" s="807"/>
      <c r="F138" s="765">
        <f t="shared" si="164"/>
        <v>0</v>
      </c>
      <c r="G138" s="220"/>
      <c r="H138" s="103"/>
      <c r="I138" s="221">
        <f t="shared" si="165"/>
        <v>0</v>
      </c>
      <c r="J138" s="103"/>
      <c r="K138" s="104"/>
      <c r="L138" s="221">
        <f t="shared" si="166"/>
        <v>0</v>
      </c>
      <c r="M138" s="222"/>
      <c r="N138" s="104"/>
      <c r="O138" s="221">
        <f t="shared" si="167"/>
        <v>0</v>
      </c>
      <c r="P138" s="223"/>
    </row>
    <row r="139" spans="1:16" ht="10.5" hidden="1" customHeight="1" x14ac:dyDescent="0.2">
      <c r="A139" s="58">
        <v>2329</v>
      </c>
      <c r="B139" s="3" t="s">
        <v>40</v>
      </c>
      <c r="C139" s="98">
        <f t="shared" si="97"/>
        <v>0</v>
      </c>
      <c r="D139" s="220"/>
      <c r="E139" s="807"/>
      <c r="F139" s="765">
        <f t="shared" si="164"/>
        <v>0</v>
      </c>
      <c r="G139" s="220"/>
      <c r="H139" s="103"/>
      <c r="I139" s="221">
        <f t="shared" si="165"/>
        <v>0</v>
      </c>
      <c r="J139" s="103"/>
      <c r="K139" s="104"/>
      <c r="L139" s="221">
        <f t="shared" si="166"/>
        <v>0</v>
      </c>
      <c r="M139" s="222"/>
      <c r="N139" s="104"/>
      <c r="O139" s="221">
        <f t="shared" si="167"/>
        <v>0</v>
      </c>
      <c r="P139" s="223"/>
    </row>
    <row r="140" spans="1:16" hidden="1" x14ac:dyDescent="0.2">
      <c r="A140" s="224">
        <v>2330</v>
      </c>
      <c r="B140" s="3" t="s">
        <v>41</v>
      </c>
      <c r="C140" s="98">
        <f t="shared" si="97"/>
        <v>0</v>
      </c>
      <c r="D140" s="220"/>
      <c r="E140" s="807"/>
      <c r="F140" s="765">
        <f t="shared" si="164"/>
        <v>0</v>
      </c>
      <c r="G140" s="220"/>
      <c r="H140" s="103"/>
      <c r="I140" s="221">
        <f t="shared" si="165"/>
        <v>0</v>
      </c>
      <c r="J140" s="103"/>
      <c r="K140" s="104"/>
      <c r="L140" s="221">
        <f t="shared" si="166"/>
        <v>0</v>
      </c>
      <c r="M140" s="222"/>
      <c r="N140" s="104"/>
      <c r="O140" s="221">
        <f t="shared" si="167"/>
        <v>0</v>
      </c>
      <c r="P140" s="223"/>
    </row>
    <row r="141" spans="1:16" ht="48" hidden="1" x14ac:dyDescent="0.2">
      <c r="A141" s="224">
        <v>2340</v>
      </c>
      <c r="B141" s="3" t="s">
        <v>229</v>
      </c>
      <c r="C141" s="98">
        <f t="shared" si="97"/>
        <v>0</v>
      </c>
      <c r="D141" s="225">
        <f>SUM(D142:D143)</f>
        <v>0</v>
      </c>
      <c r="E141" s="808">
        <f t="shared" ref="E141:F141" si="168">SUM(E142:E143)</f>
        <v>0</v>
      </c>
      <c r="F141" s="765">
        <f t="shared" si="168"/>
        <v>0</v>
      </c>
      <c r="G141" s="225">
        <f>SUM(G142:G143)</f>
        <v>0</v>
      </c>
      <c r="H141" s="227">
        <f t="shared" ref="H141:I141" si="169">SUM(H142:H143)</f>
        <v>0</v>
      </c>
      <c r="I141" s="221">
        <f t="shared" si="169"/>
        <v>0</v>
      </c>
      <c r="J141" s="227">
        <f>SUM(J142:J143)</f>
        <v>0</v>
      </c>
      <c r="K141" s="226">
        <f t="shared" ref="K141:L141" si="170">SUM(K142:K143)</f>
        <v>0</v>
      </c>
      <c r="L141" s="221">
        <f t="shared" si="170"/>
        <v>0</v>
      </c>
      <c r="M141" s="98">
        <f>SUM(M142:M143)</f>
        <v>0</v>
      </c>
      <c r="N141" s="226">
        <f t="shared" ref="N141:O141" si="171">SUM(N142:N143)</f>
        <v>0</v>
      </c>
      <c r="O141" s="221">
        <f t="shared" si="171"/>
        <v>0</v>
      </c>
      <c r="P141" s="223"/>
    </row>
    <row r="142" spans="1:16" hidden="1" x14ac:dyDescent="0.2">
      <c r="A142" s="58">
        <v>2341</v>
      </c>
      <c r="B142" s="3" t="s">
        <v>42</v>
      </c>
      <c r="C142" s="98">
        <f t="shared" si="97"/>
        <v>0</v>
      </c>
      <c r="D142" s="220"/>
      <c r="E142" s="807"/>
      <c r="F142" s="765">
        <f t="shared" ref="F142:F143" si="172">D142+E142</f>
        <v>0</v>
      </c>
      <c r="G142" s="220"/>
      <c r="H142" s="103"/>
      <c r="I142" s="221">
        <f t="shared" ref="I142:I143" si="173">G142+H142</f>
        <v>0</v>
      </c>
      <c r="J142" s="103"/>
      <c r="K142" s="104"/>
      <c r="L142" s="221">
        <f t="shared" ref="L142:L143" si="174">J142+K142</f>
        <v>0</v>
      </c>
      <c r="M142" s="222"/>
      <c r="N142" s="104"/>
      <c r="O142" s="221">
        <f t="shared" ref="O142:O143" si="175">M142+N142</f>
        <v>0</v>
      </c>
      <c r="P142" s="223"/>
    </row>
    <row r="143" spans="1:16" ht="24" hidden="1" x14ac:dyDescent="0.2">
      <c r="A143" s="58">
        <v>2344</v>
      </c>
      <c r="B143" s="3" t="s">
        <v>43</v>
      </c>
      <c r="C143" s="98">
        <f t="shared" si="97"/>
        <v>0</v>
      </c>
      <c r="D143" s="220"/>
      <c r="E143" s="807"/>
      <c r="F143" s="765">
        <f t="shared" si="172"/>
        <v>0</v>
      </c>
      <c r="G143" s="220"/>
      <c r="H143" s="103"/>
      <c r="I143" s="221">
        <f t="shared" si="173"/>
        <v>0</v>
      </c>
      <c r="J143" s="103"/>
      <c r="K143" s="104"/>
      <c r="L143" s="221">
        <f t="shared" si="174"/>
        <v>0</v>
      </c>
      <c r="M143" s="222"/>
      <c r="N143" s="104"/>
      <c r="O143" s="221">
        <f t="shared" si="175"/>
        <v>0</v>
      </c>
      <c r="P143" s="223"/>
    </row>
    <row r="144" spans="1:16" ht="24" hidden="1" x14ac:dyDescent="0.2">
      <c r="A144" s="210">
        <v>2350</v>
      </c>
      <c r="B144" s="154" t="s">
        <v>44</v>
      </c>
      <c r="C144" s="160">
        <f t="shared" si="97"/>
        <v>0</v>
      </c>
      <c r="D144" s="211">
        <f>SUM(D145:D150)</f>
        <v>0</v>
      </c>
      <c r="E144" s="803">
        <f t="shared" ref="E144:F144" si="176">SUM(E145:E150)</f>
        <v>0</v>
      </c>
      <c r="F144" s="804">
        <f t="shared" si="176"/>
        <v>0</v>
      </c>
      <c r="G144" s="211">
        <f>SUM(G145:G150)</f>
        <v>0</v>
      </c>
      <c r="H144" s="213">
        <f t="shared" ref="H144:I144" si="177">SUM(H145:H150)</f>
        <v>0</v>
      </c>
      <c r="I144" s="214">
        <f t="shared" si="177"/>
        <v>0</v>
      </c>
      <c r="J144" s="213">
        <f>SUM(J145:J150)</f>
        <v>0</v>
      </c>
      <c r="K144" s="212">
        <f t="shared" ref="K144:L144" si="178">SUM(K145:K150)</f>
        <v>0</v>
      </c>
      <c r="L144" s="214">
        <f t="shared" si="178"/>
        <v>0</v>
      </c>
      <c r="M144" s="160">
        <f>SUM(M145:M150)</f>
        <v>0</v>
      </c>
      <c r="N144" s="212">
        <f t="shared" ref="N144:O144" si="179">SUM(N145:N150)</f>
        <v>0</v>
      </c>
      <c r="O144" s="214">
        <f t="shared" si="179"/>
        <v>0</v>
      </c>
      <c r="P144" s="215"/>
    </row>
    <row r="145" spans="1:16" hidden="1" x14ac:dyDescent="0.2">
      <c r="A145" s="49">
        <v>2351</v>
      </c>
      <c r="B145" s="1" t="s">
        <v>45</v>
      </c>
      <c r="C145" s="89">
        <f t="shared" si="97"/>
        <v>0</v>
      </c>
      <c r="D145" s="216"/>
      <c r="E145" s="805"/>
      <c r="F145" s="806">
        <f t="shared" ref="F145:F150" si="180">D145+E145</f>
        <v>0</v>
      </c>
      <c r="G145" s="216"/>
      <c r="H145" s="94"/>
      <c r="I145" s="217">
        <f t="shared" ref="I145:I150" si="181">G145+H145</f>
        <v>0</v>
      </c>
      <c r="J145" s="94"/>
      <c r="K145" s="95"/>
      <c r="L145" s="217">
        <f t="shared" ref="L145:L150" si="182">J145+K145</f>
        <v>0</v>
      </c>
      <c r="M145" s="218"/>
      <c r="N145" s="95"/>
      <c r="O145" s="217">
        <f t="shared" ref="O145:O150" si="183">M145+N145</f>
        <v>0</v>
      </c>
      <c r="P145" s="219"/>
    </row>
    <row r="146" spans="1:16" hidden="1" x14ac:dyDescent="0.2">
      <c r="A146" s="58">
        <v>2352</v>
      </c>
      <c r="B146" s="3" t="s">
        <v>46</v>
      </c>
      <c r="C146" s="98">
        <f t="shared" si="97"/>
        <v>0</v>
      </c>
      <c r="D146" s="220"/>
      <c r="E146" s="807"/>
      <c r="F146" s="765">
        <f t="shared" si="180"/>
        <v>0</v>
      </c>
      <c r="G146" s="220"/>
      <c r="H146" s="103"/>
      <c r="I146" s="221">
        <f t="shared" si="181"/>
        <v>0</v>
      </c>
      <c r="J146" s="103"/>
      <c r="K146" s="104"/>
      <c r="L146" s="221">
        <f t="shared" si="182"/>
        <v>0</v>
      </c>
      <c r="M146" s="222"/>
      <c r="N146" s="104"/>
      <c r="O146" s="221">
        <f t="shared" si="183"/>
        <v>0</v>
      </c>
      <c r="P146" s="223"/>
    </row>
    <row r="147" spans="1:16" ht="24" hidden="1" x14ac:dyDescent="0.2">
      <c r="A147" s="58">
        <v>2353</v>
      </c>
      <c r="B147" s="3" t="s">
        <v>47</v>
      </c>
      <c r="C147" s="98">
        <f t="shared" si="97"/>
        <v>0</v>
      </c>
      <c r="D147" s="220"/>
      <c r="E147" s="807"/>
      <c r="F147" s="765">
        <f t="shared" si="180"/>
        <v>0</v>
      </c>
      <c r="G147" s="220"/>
      <c r="H147" s="103"/>
      <c r="I147" s="221">
        <f t="shared" si="181"/>
        <v>0</v>
      </c>
      <c r="J147" s="103"/>
      <c r="K147" s="104"/>
      <c r="L147" s="221">
        <f t="shared" si="182"/>
        <v>0</v>
      </c>
      <c r="M147" s="222"/>
      <c r="N147" s="104"/>
      <c r="O147" s="221">
        <f t="shared" si="183"/>
        <v>0</v>
      </c>
      <c r="P147" s="223"/>
    </row>
    <row r="148" spans="1:16" ht="24" hidden="1" x14ac:dyDescent="0.2">
      <c r="A148" s="58">
        <v>2354</v>
      </c>
      <c r="B148" s="3" t="s">
        <v>48</v>
      </c>
      <c r="C148" s="98">
        <f t="shared" si="97"/>
        <v>0</v>
      </c>
      <c r="D148" s="220"/>
      <c r="E148" s="807"/>
      <c r="F148" s="765">
        <f t="shared" si="180"/>
        <v>0</v>
      </c>
      <c r="G148" s="220"/>
      <c r="H148" s="103"/>
      <c r="I148" s="221">
        <f t="shared" si="181"/>
        <v>0</v>
      </c>
      <c r="J148" s="103"/>
      <c r="K148" s="104"/>
      <c r="L148" s="221">
        <f t="shared" si="182"/>
        <v>0</v>
      </c>
      <c r="M148" s="222"/>
      <c r="N148" s="104"/>
      <c r="O148" s="221">
        <f t="shared" si="183"/>
        <v>0</v>
      </c>
      <c r="P148" s="223"/>
    </row>
    <row r="149" spans="1:16" ht="24" hidden="1" x14ac:dyDescent="0.2">
      <c r="A149" s="58">
        <v>2355</v>
      </c>
      <c r="B149" s="3" t="s">
        <v>49</v>
      </c>
      <c r="C149" s="98">
        <f t="shared" ref="C149:C212" si="184">F149+I149+L149+O149</f>
        <v>0</v>
      </c>
      <c r="D149" s="220"/>
      <c r="E149" s="807"/>
      <c r="F149" s="765">
        <f t="shared" si="180"/>
        <v>0</v>
      </c>
      <c r="G149" s="220"/>
      <c r="H149" s="103"/>
      <c r="I149" s="221">
        <f t="shared" si="181"/>
        <v>0</v>
      </c>
      <c r="J149" s="103"/>
      <c r="K149" s="104"/>
      <c r="L149" s="221">
        <f t="shared" si="182"/>
        <v>0</v>
      </c>
      <c r="M149" s="222"/>
      <c r="N149" s="104"/>
      <c r="O149" s="221">
        <f t="shared" si="183"/>
        <v>0</v>
      </c>
      <c r="P149" s="223"/>
    </row>
    <row r="150" spans="1:16" ht="24" hidden="1" x14ac:dyDescent="0.2">
      <c r="A150" s="58">
        <v>2359</v>
      </c>
      <c r="B150" s="3" t="s">
        <v>50</v>
      </c>
      <c r="C150" s="98">
        <f t="shared" si="184"/>
        <v>0</v>
      </c>
      <c r="D150" s="220"/>
      <c r="E150" s="807"/>
      <c r="F150" s="765">
        <f t="shared" si="180"/>
        <v>0</v>
      </c>
      <c r="G150" s="220"/>
      <c r="H150" s="103"/>
      <c r="I150" s="221">
        <f t="shared" si="181"/>
        <v>0</v>
      </c>
      <c r="J150" s="103"/>
      <c r="K150" s="104"/>
      <c r="L150" s="221">
        <f t="shared" si="182"/>
        <v>0</v>
      </c>
      <c r="M150" s="222"/>
      <c r="N150" s="104"/>
      <c r="O150" s="221">
        <f t="shared" si="183"/>
        <v>0</v>
      </c>
      <c r="P150" s="223"/>
    </row>
    <row r="151" spans="1:16" ht="24.75" hidden="1" customHeight="1" x14ac:dyDescent="0.2">
      <c r="A151" s="224">
        <v>2360</v>
      </c>
      <c r="B151" s="3" t="s">
        <v>51</v>
      </c>
      <c r="C151" s="98">
        <f t="shared" si="184"/>
        <v>0</v>
      </c>
      <c r="D151" s="225">
        <f>SUM(D152:D158)</f>
        <v>0</v>
      </c>
      <c r="E151" s="808">
        <f t="shared" ref="E151:F151" si="185">SUM(E152:E158)</f>
        <v>0</v>
      </c>
      <c r="F151" s="765">
        <f t="shared" si="185"/>
        <v>0</v>
      </c>
      <c r="G151" s="225">
        <f>SUM(G152:G158)</f>
        <v>0</v>
      </c>
      <c r="H151" s="227">
        <f t="shared" ref="H151:I151" si="186">SUM(H152:H158)</f>
        <v>0</v>
      </c>
      <c r="I151" s="221">
        <f t="shared" si="186"/>
        <v>0</v>
      </c>
      <c r="J151" s="227">
        <f>SUM(J152:J158)</f>
        <v>0</v>
      </c>
      <c r="K151" s="226">
        <f t="shared" ref="K151:L151" si="187">SUM(K152:K158)</f>
        <v>0</v>
      </c>
      <c r="L151" s="221">
        <f t="shared" si="187"/>
        <v>0</v>
      </c>
      <c r="M151" s="98">
        <f>SUM(M152:M158)</f>
        <v>0</v>
      </c>
      <c r="N151" s="226">
        <f t="shared" ref="N151:O151" si="188">SUM(N152:N158)</f>
        <v>0</v>
      </c>
      <c r="O151" s="221">
        <f t="shared" si="188"/>
        <v>0</v>
      </c>
      <c r="P151" s="223"/>
    </row>
    <row r="152" spans="1:16" hidden="1" x14ac:dyDescent="0.2">
      <c r="A152" s="57">
        <v>2361</v>
      </c>
      <c r="B152" s="3" t="s">
        <v>52</v>
      </c>
      <c r="C152" s="98">
        <f t="shared" si="184"/>
        <v>0</v>
      </c>
      <c r="D152" s="220"/>
      <c r="E152" s="807"/>
      <c r="F152" s="765">
        <f t="shared" ref="F152:F159" si="189">D152+E152</f>
        <v>0</v>
      </c>
      <c r="G152" s="220"/>
      <c r="H152" s="103"/>
      <c r="I152" s="221">
        <f t="shared" ref="I152:I159" si="190">G152+H152</f>
        <v>0</v>
      </c>
      <c r="J152" s="103"/>
      <c r="K152" s="104"/>
      <c r="L152" s="221">
        <f t="shared" ref="L152:L159" si="191">J152+K152</f>
        <v>0</v>
      </c>
      <c r="M152" s="222"/>
      <c r="N152" s="104"/>
      <c r="O152" s="221">
        <f t="shared" ref="O152:O159" si="192">M152+N152</f>
        <v>0</v>
      </c>
      <c r="P152" s="223"/>
    </row>
    <row r="153" spans="1:16" ht="24" hidden="1" x14ac:dyDescent="0.2">
      <c r="A153" s="57">
        <v>2362</v>
      </c>
      <c r="B153" s="3" t="s">
        <v>53</v>
      </c>
      <c r="C153" s="98">
        <f t="shared" si="184"/>
        <v>0</v>
      </c>
      <c r="D153" s="220"/>
      <c r="E153" s="807"/>
      <c r="F153" s="765">
        <f t="shared" si="189"/>
        <v>0</v>
      </c>
      <c r="G153" s="220"/>
      <c r="H153" s="103"/>
      <c r="I153" s="221">
        <f t="shared" si="190"/>
        <v>0</v>
      </c>
      <c r="J153" s="103"/>
      <c r="K153" s="104"/>
      <c r="L153" s="221">
        <f t="shared" si="191"/>
        <v>0</v>
      </c>
      <c r="M153" s="222"/>
      <c r="N153" s="104"/>
      <c r="O153" s="221">
        <f t="shared" si="192"/>
        <v>0</v>
      </c>
      <c r="P153" s="223"/>
    </row>
    <row r="154" spans="1:16" hidden="1" x14ac:dyDescent="0.2">
      <c r="A154" s="57">
        <v>2363</v>
      </c>
      <c r="B154" s="3" t="s">
        <v>54</v>
      </c>
      <c r="C154" s="98">
        <f t="shared" si="184"/>
        <v>0</v>
      </c>
      <c r="D154" s="220"/>
      <c r="E154" s="807"/>
      <c r="F154" s="765">
        <f t="shared" si="189"/>
        <v>0</v>
      </c>
      <c r="G154" s="220"/>
      <c r="H154" s="103"/>
      <c r="I154" s="221">
        <f t="shared" si="190"/>
        <v>0</v>
      </c>
      <c r="J154" s="103"/>
      <c r="K154" s="104"/>
      <c r="L154" s="221">
        <f t="shared" si="191"/>
        <v>0</v>
      </c>
      <c r="M154" s="222"/>
      <c r="N154" s="104"/>
      <c r="O154" s="221">
        <f t="shared" si="192"/>
        <v>0</v>
      </c>
      <c r="P154" s="223"/>
    </row>
    <row r="155" spans="1:16" hidden="1" x14ac:dyDescent="0.2">
      <c r="A155" s="57">
        <v>2364</v>
      </c>
      <c r="B155" s="3" t="s">
        <v>96</v>
      </c>
      <c r="C155" s="98">
        <f t="shared" si="184"/>
        <v>0</v>
      </c>
      <c r="D155" s="220"/>
      <c r="E155" s="807"/>
      <c r="F155" s="765">
        <f t="shared" si="189"/>
        <v>0</v>
      </c>
      <c r="G155" s="220"/>
      <c r="H155" s="103"/>
      <c r="I155" s="221">
        <f t="shared" si="190"/>
        <v>0</v>
      </c>
      <c r="J155" s="103"/>
      <c r="K155" s="104"/>
      <c r="L155" s="221">
        <f t="shared" si="191"/>
        <v>0</v>
      </c>
      <c r="M155" s="222"/>
      <c r="N155" s="104"/>
      <c r="O155" s="221">
        <f t="shared" si="192"/>
        <v>0</v>
      </c>
      <c r="P155" s="223"/>
    </row>
    <row r="156" spans="1:16" ht="12.75" hidden="1" customHeight="1" x14ac:dyDescent="0.2">
      <c r="A156" s="57">
        <v>2365</v>
      </c>
      <c r="B156" s="3" t="s">
        <v>55</v>
      </c>
      <c r="C156" s="98">
        <f t="shared" si="184"/>
        <v>0</v>
      </c>
      <c r="D156" s="220"/>
      <c r="E156" s="807"/>
      <c r="F156" s="765">
        <f t="shared" si="189"/>
        <v>0</v>
      </c>
      <c r="G156" s="220"/>
      <c r="H156" s="103"/>
      <c r="I156" s="221">
        <f t="shared" si="190"/>
        <v>0</v>
      </c>
      <c r="J156" s="103"/>
      <c r="K156" s="104"/>
      <c r="L156" s="221">
        <f t="shared" si="191"/>
        <v>0</v>
      </c>
      <c r="M156" s="222"/>
      <c r="N156" s="104"/>
      <c r="O156" s="221">
        <f t="shared" si="192"/>
        <v>0</v>
      </c>
      <c r="P156" s="223"/>
    </row>
    <row r="157" spans="1:16" ht="36" hidden="1" x14ac:dyDescent="0.2">
      <c r="A157" s="57">
        <v>2366</v>
      </c>
      <c r="B157" s="3" t="s">
        <v>103</v>
      </c>
      <c r="C157" s="98">
        <f t="shared" si="184"/>
        <v>0</v>
      </c>
      <c r="D157" s="220"/>
      <c r="E157" s="807"/>
      <c r="F157" s="765">
        <f t="shared" si="189"/>
        <v>0</v>
      </c>
      <c r="G157" s="220"/>
      <c r="H157" s="103"/>
      <c r="I157" s="221">
        <f t="shared" si="190"/>
        <v>0</v>
      </c>
      <c r="J157" s="103"/>
      <c r="K157" s="104"/>
      <c r="L157" s="221">
        <f t="shared" si="191"/>
        <v>0</v>
      </c>
      <c r="M157" s="222"/>
      <c r="N157" s="104"/>
      <c r="O157" s="221">
        <f t="shared" si="192"/>
        <v>0</v>
      </c>
      <c r="P157" s="223"/>
    </row>
    <row r="158" spans="1:16" ht="48" hidden="1" x14ac:dyDescent="0.2">
      <c r="A158" s="57">
        <v>2369</v>
      </c>
      <c r="B158" s="3" t="s">
        <v>97</v>
      </c>
      <c r="C158" s="98">
        <f t="shared" si="184"/>
        <v>0</v>
      </c>
      <c r="D158" s="220"/>
      <c r="E158" s="807"/>
      <c r="F158" s="765">
        <f t="shared" si="189"/>
        <v>0</v>
      </c>
      <c r="G158" s="220"/>
      <c r="H158" s="103"/>
      <c r="I158" s="221">
        <f t="shared" si="190"/>
        <v>0</v>
      </c>
      <c r="J158" s="103"/>
      <c r="K158" s="104"/>
      <c r="L158" s="221">
        <f t="shared" si="191"/>
        <v>0</v>
      </c>
      <c r="M158" s="222"/>
      <c r="N158" s="104"/>
      <c r="O158" s="221">
        <f t="shared" si="192"/>
        <v>0</v>
      </c>
      <c r="P158" s="223"/>
    </row>
    <row r="159" spans="1:16" hidden="1" x14ac:dyDescent="0.2">
      <c r="A159" s="210">
        <v>2370</v>
      </c>
      <c r="B159" s="154" t="s">
        <v>56</v>
      </c>
      <c r="C159" s="160">
        <f t="shared" si="184"/>
        <v>0</v>
      </c>
      <c r="D159" s="228"/>
      <c r="E159" s="809"/>
      <c r="F159" s="804">
        <f t="shared" si="189"/>
        <v>0</v>
      </c>
      <c r="G159" s="228"/>
      <c r="H159" s="230"/>
      <c r="I159" s="214">
        <f t="shared" si="190"/>
        <v>0</v>
      </c>
      <c r="J159" s="230"/>
      <c r="K159" s="229"/>
      <c r="L159" s="214">
        <f t="shared" si="191"/>
        <v>0</v>
      </c>
      <c r="M159" s="231"/>
      <c r="N159" s="229"/>
      <c r="O159" s="214">
        <f t="shared" si="192"/>
        <v>0</v>
      </c>
      <c r="P159" s="215"/>
    </row>
    <row r="160" spans="1:16" hidden="1" x14ac:dyDescent="0.2">
      <c r="A160" s="210">
        <v>2380</v>
      </c>
      <c r="B160" s="154" t="s">
        <v>57</v>
      </c>
      <c r="C160" s="160">
        <f t="shared" si="184"/>
        <v>0</v>
      </c>
      <c r="D160" s="211">
        <f>SUM(D161:D162)</f>
        <v>0</v>
      </c>
      <c r="E160" s="803">
        <f t="shared" ref="E160:F160" si="193">SUM(E161:E162)</f>
        <v>0</v>
      </c>
      <c r="F160" s="804">
        <f t="shared" si="193"/>
        <v>0</v>
      </c>
      <c r="G160" s="211">
        <f>SUM(G161:G162)</f>
        <v>0</v>
      </c>
      <c r="H160" s="213">
        <f t="shared" ref="H160:I160" si="194">SUM(H161:H162)</f>
        <v>0</v>
      </c>
      <c r="I160" s="214">
        <f t="shared" si="194"/>
        <v>0</v>
      </c>
      <c r="J160" s="213">
        <f>SUM(J161:J162)</f>
        <v>0</v>
      </c>
      <c r="K160" s="212">
        <f t="shared" ref="K160:L160" si="195">SUM(K161:K162)</f>
        <v>0</v>
      </c>
      <c r="L160" s="214">
        <f t="shared" si="195"/>
        <v>0</v>
      </c>
      <c r="M160" s="160">
        <f>SUM(M161:M162)</f>
        <v>0</v>
      </c>
      <c r="N160" s="212">
        <f t="shared" ref="N160:O160" si="196">SUM(N161:N162)</f>
        <v>0</v>
      </c>
      <c r="O160" s="214">
        <f t="shared" si="196"/>
        <v>0</v>
      </c>
      <c r="P160" s="215"/>
    </row>
    <row r="161" spans="1:16" hidden="1" x14ac:dyDescent="0.2">
      <c r="A161" s="48">
        <v>2381</v>
      </c>
      <c r="B161" s="1" t="s">
        <v>58</v>
      </c>
      <c r="C161" s="89">
        <f t="shared" si="184"/>
        <v>0</v>
      </c>
      <c r="D161" s="216"/>
      <c r="E161" s="805"/>
      <c r="F161" s="806">
        <f t="shared" ref="F161:F164" si="197">D161+E161</f>
        <v>0</v>
      </c>
      <c r="G161" s="216"/>
      <c r="H161" s="94"/>
      <c r="I161" s="217">
        <f t="shared" ref="I161:I164" si="198">G161+H161</f>
        <v>0</v>
      </c>
      <c r="J161" s="94"/>
      <c r="K161" s="95"/>
      <c r="L161" s="217">
        <f t="shared" ref="L161:L164" si="199">J161+K161</f>
        <v>0</v>
      </c>
      <c r="M161" s="218"/>
      <c r="N161" s="95"/>
      <c r="O161" s="217">
        <f t="shared" ref="O161:O164" si="200">M161+N161</f>
        <v>0</v>
      </c>
      <c r="P161" s="219"/>
    </row>
    <row r="162" spans="1:16" ht="24" hidden="1" x14ac:dyDescent="0.2">
      <c r="A162" s="57">
        <v>2389</v>
      </c>
      <c r="B162" s="3" t="s">
        <v>59</v>
      </c>
      <c r="C162" s="98">
        <f t="shared" si="184"/>
        <v>0</v>
      </c>
      <c r="D162" s="220"/>
      <c r="E162" s="807"/>
      <c r="F162" s="765">
        <f t="shared" si="197"/>
        <v>0</v>
      </c>
      <c r="G162" s="220"/>
      <c r="H162" s="103"/>
      <c r="I162" s="221">
        <f t="shared" si="198"/>
        <v>0</v>
      </c>
      <c r="J162" s="103"/>
      <c r="K162" s="104"/>
      <c r="L162" s="221">
        <f t="shared" si="199"/>
        <v>0</v>
      </c>
      <c r="M162" s="222"/>
      <c r="N162" s="104"/>
      <c r="O162" s="221">
        <f t="shared" si="200"/>
        <v>0</v>
      </c>
      <c r="P162" s="223"/>
    </row>
    <row r="163" spans="1:16" hidden="1" x14ac:dyDescent="0.2">
      <c r="A163" s="210">
        <v>2390</v>
      </c>
      <c r="B163" s="154" t="s">
        <v>60</v>
      </c>
      <c r="C163" s="160">
        <f t="shared" si="184"/>
        <v>0</v>
      </c>
      <c r="D163" s="228"/>
      <c r="E163" s="809"/>
      <c r="F163" s="804">
        <f t="shared" si="197"/>
        <v>0</v>
      </c>
      <c r="G163" s="228"/>
      <c r="H163" s="230"/>
      <c r="I163" s="214">
        <f t="shared" si="198"/>
        <v>0</v>
      </c>
      <c r="J163" s="230"/>
      <c r="K163" s="229"/>
      <c r="L163" s="214">
        <f t="shared" si="199"/>
        <v>0</v>
      </c>
      <c r="M163" s="231"/>
      <c r="N163" s="229"/>
      <c r="O163" s="214">
        <f t="shared" si="200"/>
        <v>0</v>
      </c>
      <c r="P163" s="215"/>
    </row>
    <row r="164" spans="1:16" hidden="1" x14ac:dyDescent="0.2">
      <c r="A164" s="76">
        <v>2400</v>
      </c>
      <c r="B164" s="203" t="s">
        <v>230</v>
      </c>
      <c r="C164" s="77">
        <f t="shared" si="184"/>
        <v>0</v>
      </c>
      <c r="D164" s="240"/>
      <c r="E164" s="811"/>
      <c r="F164" s="769">
        <f t="shared" si="197"/>
        <v>0</v>
      </c>
      <c r="G164" s="240"/>
      <c r="H164" s="242"/>
      <c r="I164" s="205">
        <f t="shared" si="198"/>
        <v>0</v>
      </c>
      <c r="J164" s="242"/>
      <c r="K164" s="241"/>
      <c r="L164" s="205">
        <f t="shared" si="199"/>
        <v>0</v>
      </c>
      <c r="M164" s="243"/>
      <c r="N164" s="241"/>
      <c r="O164" s="205">
        <f t="shared" si="200"/>
        <v>0</v>
      </c>
      <c r="P164" s="232"/>
    </row>
    <row r="165" spans="1:16" ht="24" hidden="1" x14ac:dyDescent="0.2">
      <c r="A165" s="76">
        <v>2500</v>
      </c>
      <c r="B165" s="203" t="s">
        <v>231</v>
      </c>
      <c r="C165" s="77">
        <f t="shared" si="184"/>
        <v>0</v>
      </c>
      <c r="D165" s="204">
        <f>SUM(D166,D171)</f>
        <v>0</v>
      </c>
      <c r="E165" s="802">
        <f t="shared" ref="E165:O165" si="201">SUM(E166,E171)</f>
        <v>0</v>
      </c>
      <c r="F165" s="769">
        <f t="shared" si="201"/>
        <v>0</v>
      </c>
      <c r="G165" s="204">
        <f t="shared" si="201"/>
        <v>0</v>
      </c>
      <c r="H165" s="86">
        <f t="shared" si="201"/>
        <v>0</v>
      </c>
      <c r="I165" s="205">
        <f t="shared" si="201"/>
        <v>0</v>
      </c>
      <c r="J165" s="86">
        <f t="shared" si="201"/>
        <v>0</v>
      </c>
      <c r="K165" s="87">
        <f t="shared" si="201"/>
        <v>0</v>
      </c>
      <c r="L165" s="205">
        <f t="shared" si="201"/>
        <v>0</v>
      </c>
      <c r="M165" s="206">
        <f t="shared" si="201"/>
        <v>0</v>
      </c>
      <c r="N165" s="207">
        <f t="shared" si="201"/>
        <v>0</v>
      </c>
      <c r="O165" s="208">
        <f t="shared" si="201"/>
        <v>0</v>
      </c>
      <c r="P165" s="209"/>
    </row>
    <row r="166" spans="1:16" ht="16.5" hidden="1" customHeight="1" x14ac:dyDescent="0.2">
      <c r="A166" s="830">
        <v>2510</v>
      </c>
      <c r="B166" s="1" t="s">
        <v>232</v>
      </c>
      <c r="C166" s="89">
        <f t="shared" si="184"/>
        <v>0</v>
      </c>
      <c r="D166" s="233">
        <f>SUM(D167:D170)</f>
        <v>0</v>
      </c>
      <c r="E166" s="810">
        <f t="shared" ref="E166:O166" si="202">SUM(E167:E170)</f>
        <v>0</v>
      </c>
      <c r="F166" s="806">
        <f t="shared" si="202"/>
        <v>0</v>
      </c>
      <c r="G166" s="233">
        <f t="shared" si="202"/>
        <v>0</v>
      </c>
      <c r="H166" s="235">
        <f t="shared" si="202"/>
        <v>0</v>
      </c>
      <c r="I166" s="217">
        <f t="shared" si="202"/>
        <v>0</v>
      </c>
      <c r="J166" s="235">
        <f t="shared" si="202"/>
        <v>0</v>
      </c>
      <c r="K166" s="234">
        <f t="shared" si="202"/>
        <v>0</v>
      </c>
      <c r="L166" s="217">
        <f t="shared" si="202"/>
        <v>0</v>
      </c>
      <c r="M166" s="109">
        <f t="shared" si="202"/>
        <v>0</v>
      </c>
      <c r="N166" s="244">
        <f t="shared" si="202"/>
        <v>0</v>
      </c>
      <c r="O166" s="245">
        <f t="shared" si="202"/>
        <v>0</v>
      </c>
      <c r="P166" s="246"/>
    </row>
    <row r="167" spans="1:16" ht="24" hidden="1" x14ac:dyDescent="0.2">
      <c r="A167" s="58">
        <v>2512</v>
      </c>
      <c r="B167" s="3" t="s">
        <v>233</v>
      </c>
      <c r="C167" s="98">
        <f t="shared" si="184"/>
        <v>0</v>
      </c>
      <c r="D167" s="220"/>
      <c r="E167" s="807"/>
      <c r="F167" s="765">
        <f t="shared" ref="F167:F172" si="203">D167+E167</f>
        <v>0</v>
      </c>
      <c r="G167" s="220"/>
      <c r="H167" s="103"/>
      <c r="I167" s="221">
        <f t="shared" ref="I167:I172" si="204">G167+H167</f>
        <v>0</v>
      </c>
      <c r="J167" s="103"/>
      <c r="K167" s="104"/>
      <c r="L167" s="221">
        <f t="shared" ref="L167:L172" si="205">J167+K167</f>
        <v>0</v>
      </c>
      <c r="M167" s="222"/>
      <c r="N167" s="104"/>
      <c r="O167" s="221">
        <f t="shared" ref="O167:O172" si="206">M167+N167</f>
        <v>0</v>
      </c>
      <c r="P167" s="223"/>
    </row>
    <row r="168" spans="1:16" ht="36" hidden="1" x14ac:dyDescent="0.2">
      <c r="A168" s="58">
        <v>2513</v>
      </c>
      <c r="B168" s="3" t="s">
        <v>234</v>
      </c>
      <c r="C168" s="98">
        <f t="shared" si="184"/>
        <v>0</v>
      </c>
      <c r="D168" s="220"/>
      <c r="E168" s="807"/>
      <c r="F168" s="765">
        <f t="shared" si="203"/>
        <v>0</v>
      </c>
      <c r="G168" s="220"/>
      <c r="H168" s="103"/>
      <c r="I168" s="221">
        <f t="shared" si="204"/>
        <v>0</v>
      </c>
      <c r="J168" s="103"/>
      <c r="K168" s="104"/>
      <c r="L168" s="221">
        <f t="shared" si="205"/>
        <v>0</v>
      </c>
      <c r="M168" s="222"/>
      <c r="N168" s="104"/>
      <c r="O168" s="221">
        <f t="shared" si="206"/>
        <v>0</v>
      </c>
      <c r="P168" s="223"/>
    </row>
    <row r="169" spans="1:16" ht="24" hidden="1" x14ac:dyDescent="0.2">
      <c r="A169" s="58">
        <v>2515</v>
      </c>
      <c r="B169" s="3" t="s">
        <v>235</v>
      </c>
      <c r="C169" s="98">
        <f t="shared" si="184"/>
        <v>0</v>
      </c>
      <c r="D169" s="220"/>
      <c r="E169" s="807"/>
      <c r="F169" s="765">
        <f t="shared" si="203"/>
        <v>0</v>
      </c>
      <c r="G169" s="220"/>
      <c r="H169" s="103"/>
      <c r="I169" s="221">
        <f t="shared" si="204"/>
        <v>0</v>
      </c>
      <c r="J169" s="103"/>
      <c r="K169" s="104"/>
      <c r="L169" s="221">
        <f t="shared" si="205"/>
        <v>0</v>
      </c>
      <c r="M169" s="222"/>
      <c r="N169" s="104"/>
      <c r="O169" s="221">
        <f t="shared" si="206"/>
        <v>0</v>
      </c>
      <c r="P169" s="223"/>
    </row>
    <row r="170" spans="1:16" ht="24" hidden="1" x14ac:dyDescent="0.2">
      <c r="A170" s="58">
        <v>2519</v>
      </c>
      <c r="B170" s="3" t="s">
        <v>236</v>
      </c>
      <c r="C170" s="98">
        <f t="shared" si="184"/>
        <v>0</v>
      </c>
      <c r="D170" s="220"/>
      <c r="E170" s="807"/>
      <c r="F170" s="765">
        <f t="shared" si="203"/>
        <v>0</v>
      </c>
      <c r="G170" s="220"/>
      <c r="H170" s="103"/>
      <c r="I170" s="221">
        <f t="shared" si="204"/>
        <v>0</v>
      </c>
      <c r="J170" s="103"/>
      <c r="K170" s="104"/>
      <c r="L170" s="221">
        <f t="shared" si="205"/>
        <v>0</v>
      </c>
      <c r="M170" s="222"/>
      <c r="N170" s="104"/>
      <c r="O170" s="221">
        <f t="shared" si="206"/>
        <v>0</v>
      </c>
      <c r="P170" s="223"/>
    </row>
    <row r="171" spans="1:16" ht="24" hidden="1" x14ac:dyDescent="0.2">
      <c r="A171" s="224">
        <v>2520</v>
      </c>
      <c r="B171" s="3" t="s">
        <v>237</v>
      </c>
      <c r="C171" s="98">
        <f t="shared" si="184"/>
        <v>0</v>
      </c>
      <c r="D171" s="220"/>
      <c r="E171" s="807"/>
      <c r="F171" s="765">
        <f t="shared" si="203"/>
        <v>0</v>
      </c>
      <c r="G171" s="220"/>
      <c r="H171" s="103"/>
      <c r="I171" s="221">
        <f t="shared" si="204"/>
        <v>0</v>
      </c>
      <c r="J171" s="103"/>
      <c r="K171" s="104"/>
      <c r="L171" s="221">
        <f t="shared" si="205"/>
        <v>0</v>
      </c>
      <c r="M171" s="222"/>
      <c r="N171" s="104"/>
      <c r="O171" s="221">
        <f t="shared" si="206"/>
        <v>0</v>
      </c>
      <c r="P171" s="223"/>
    </row>
    <row r="172" spans="1:16" s="247" customFormat="1" ht="36" hidden="1" customHeight="1" x14ac:dyDescent="0.2">
      <c r="A172" s="23">
        <v>2800</v>
      </c>
      <c r="B172" s="1" t="s">
        <v>238</v>
      </c>
      <c r="C172" s="89">
        <f t="shared" si="184"/>
        <v>0</v>
      </c>
      <c r="D172" s="51"/>
      <c r="E172" s="762"/>
      <c r="F172" s="763">
        <f t="shared" si="203"/>
        <v>0</v>
      </c>
      <c r="G172" s="51"/>
      <c r="H172" s="53"/>
      <c r="I172" s="54">
        <f t="shared" si="204"/>
        <v>0</v>
      </c>
      <c r="J172" s="53"/>
      <c r="K172" s="52"/>
      <c r="L172" s="54">
        <f t="shared" si="205"/>
        <v>0</v>
      </c>
      <c r="M172" s="55"/>
      <c r="N172" s="52"/>
      <c r="O172" s="54">
        <f t="shared" si="206"/>
        <v>0</v>
      </c>
      <c r="P172" s="56"/>
    </row>
    <row r="173" spans="1:16" hidden="1" x14ac:dyDescent="0.2">
      <c r="A173" s="196">
        <v>3000</v>
      </c>
      <c r="B173" s="196" t="s">
        <v>98</v>
      </c>
      <c r="C173" s="197">
        <f t="shared" si="184"/>
        <v>0</v>
      </c>
      <c r="D173" s="198">
        <f>SUM(D174,D184)</f>
        <v>0</v>
      </c>
      <c r="E173" s="800">
        <f t="shared" ref="E173:F173" si="207">SUM(E174,E184)</f>
        <v>0</v>
      </c>
      <c r="F173" s="801">
        <f t="shared" si="207"/>
        <v>0</v>
      </c>
      <c r="G173" s="198">
        <f>SUM(G174,G184)</f>
        <v>0</v>
      </c>
      <c r="H173" s="200">
        <f t="shared" ref="H173:I173" si="208">SUM(H174,H184)</f>
        <v>0</v>
      </c>
      <c r="I173" s="201">
        <f t="shared" si="208"/>
        <v>0</v>
      </c>
      <c r="J173" s="200">
        <f>SUM(J174,J184)</f>
        <v>0</v>
      </c>
      <c r="K173" s="199">
        <f t="shared" ref="K173:L173" si="209">SUM(K174,K184)</f>
        <v>0</v>
      </c>
      <c r="L173" s="201">
        <f t="shared" si="209"/>
        <v>0</v>
      </c>
      <c r="M173" s="197">
        <f>SUM(M174,M184)</f>
        <v>0</v>
      </c>
      <c r="N173" s="199">
        <f t="shared" ref="N173:O173" si="210">SUM(N174,N184)</f>
        <v>0</v>
      </c>
      <c r="O173" s="201">
        <f t="shared" si="210"/>
        <v>0</v>
      </c>
      <c r="P173" s="202"/>
    </row>
    <row r="174" spans="1:16" ht="24" hidden="1" x14ac:dyDescent="0.2">
      <c r="A174" s="76">
        <v>3200</v>
      </c>
      <c r="B174" s="248" t="s">
        <v>239</v>
      </c>
      <c r="C174" s="77">
        <f t="shared" si="184"/>
        <v>0</v>
      </c>
      <c r="D174" s="204">
        <f>SUM(D175,D179)</f>
        <v>0</v>
      </c>
      <c r="E174" s="802">
        <f t="shared" ref="E174:O174" si="211">SUM(E175,E179)</f>
        <v>0</v>
      </c>
      <c r="F174" s="769">
        <f t="shared" si="211"/>
        <v>0</v>
      </c>
      <c r="G174" s="204">
        <f t="shared" si="211"/>
        <v>0</v>
      </c>
      <c r="H174" s="86">
        <f t="shared" si="211"/>
        <v>0</v>
      </c>
      <c r="I174" s="205">
        <f t="shared" si="211"/>
        <v>0</v>
      </c>
      <c r="J174" s="86">
        <f t="shared" si="211"/>
        <v>0</v>
      </c>
      <c r="K174" s="87">
        <f t="shared" si="211"/>
        <v>0</v>
      </c>
      <c r="L174" s="205">
        <f t="shared" si="211"/>
        <v>0</v>
      </c>
      <c r="M174" s="206">
        <f t="shared" si="211"/>
        <v>0</v>
      </c>
      <c r="N174" s="207">
        <f t="shared" si="211"/>
        <v>0</v>
      </c>
      <c r="O174" s="208">
        <f t="shared" si="211"/>
        <v>0</v>
      </c>
      <c r="P174" s="209"/>
    </row>
    <row r="175" spans="1:16" ht="36" hidden="1" x14ac:dyDescent="0.2">
      <c r="A175" s="830">
        <v>3260</v>
      </c>
      <c r="B175" s="1" t="s">
        <v>240</v>
      </c>
      <c r="C175" s="89">
        <f t="shared" si="184"/>
        <v>0</v>
      </c>
      <c r="D175" s="233">
        <f>SUM(D176:D178)</f>
        <v>0</v>
      </c>
      <c r="E175" s="810">
        <f t="shared" ref="E175:F175" si="212">SUM(E176:E178)</f>
        <v>0</v>
      </c>
      <c r="F175" s="806">
        <f t="shared" si="212"/>
        <v>0</v>
      </c>
      <c r="G175" s="233">
        <f>SUM(G176:G178)</f>
        <v>0</v>
      </c>
      <c r="H175" s="235">
        <f t="shared" ref="H175:I175" si="213">SUM(H176:H178)</f>
        <v>0</v>
      </c>
      <c r="I175" s="217">
        <f t="shared" si="213"/>
        <v>0</v>
      </c>
      <c r="J175" s="235">
        <f>SUM(J176:J178)</f>
        <v>0</v>
      </c>
      <c r="K175" s="234">
        <f t="shared" ref="K175:L175" si="214">SUM(K176:K178)</f>
        <v>0</v>
      </c>
      <c r="L175" s="217">
        <f t="shared" si="214"/>
        <v>0</v>
      </c>
      <c r="M175" s="89">
        <f>SUM(M176:M178)</f>
        <v>0</v>
      </c>
      <c r="N175" s="234">
        <f t="shared" ref="N175:O175" si="215">SUM(N176:N178)</f>
        <v>0</v>
      </c>
      <c r="O175" s="217">
        <f t="shared" si="215"/>
        <v>0</v>
      </c>
      <c r="P175" s="219"/>
    </row>
    <row r="176" spans="1:16" ht="24" hidden="1" x14ac:dyDescent="0.2">
      <c r="A176" s="58">
        <v>3261</v>
      </c>
      <c r="B176" s="3" t="s">
        <v>241</v>
      </c>
      <c r="C176" s="98">
        <f t="shared" si="184"/>
        <v>0</v>
      </c>
      <c r="D176" s="220"/>
      <c r="E176" s="807"/>
      <c r="F176" s="765">
        <f t="shared" ref="F176:F178" si="216">D176+E176</f>
        <v>0</v>
      </c>
      <c r="G176" s="220"/>
      <c r="H176" s="103"/>
      <c r="I176" s="221">
        <f t="shared" ref="I176:I178" si="217">G176+H176</f>
        <v>0</v>
      </c>
      <c r="J176" s="103"/>
      <c r="K176" s="104"/>
      <c r="L176" s="221">
        <f t="shared" ref="L176:L178" si="218">J176+K176</f>
        <v>0</v>
      </c>
      <c r="M176" s="222"/>
      <c r="N176" s="104"/>
      <c r="O176" s="221">
        <f t="shared" ref="O176:O178" si="219">M176+N176</f>
        <v>0</v>
      </c>
      <c r="P176" s="223"/>
    </row>
    <row r="177" spans="1:16" ht="36" hidden="1" x14ac:dyDescent="0.2">
      <c r="A177" s="58">
        <v>3262</v>
      </c>
      <c r="B177" s="3" t="s">
        <v>242</v>
      </c>
      <c r="C177" s="98">
        <f t="shared" si="184"/>
        <v>0</v>
      </c>
      <c r="D177" s="220"/>
      <c r="E177" s="807"/>
      <c r="F177" s="765">
        <f t="shared" si="216"/>
        <v>0</v>
      </c>
      <c r="G177" s="220"/>
      <c r="H177" s="103"/>
      <c r="I177" s="221">
        <f t="shared" si="217"/>
        <v>0</v>
      </c>
      <c r="J177" s="103"/>
      <c r="K177" s="104"/>
      <c r="L177" s="221">
        <f t="shared" si="218"/>
        <v>0</v>
      </c>
      <c r="M177" s="222"/>
      <c r="N177" s="104"/>
      <c r="O177" s="221">
        <f t="shared" si="219"/>
        <v>0</v>
      </c>
      <c r="P177" s="223"/>
    </row>
    <row r="178" spans="1:16" ht="24" hidden="1" x14ac:dyDescent="0.2">
      <c r="A178" s="58">
        <v>3263</v>
      </c>
      <c r="B178" s="3" t="s">
        <v>243</v>
      </c>
      <c r="C178" s="98">
        <f t="shared" si="184"/>
        <v>0</v>
      </c>
      <c r="D178" s="220"/>
      <c r="E178" s="807"/>
      <c r="F178" s="765">
        <f t="shared" si="216"/>
        <v>0</v>
      </c>
      <c r="G178" s="220"/>
      <c r="H178" s="103"/>
      <c r="I178" s="221">
        <f t="shared" si="217"/>
        <v>0</v>
      </c>
      <c r="J178" s="103"/>
      <c r="K178" s="104"/>
      <c r="L178" s="221">
        <f t="shared" si="218"/>
        <v>0</v>
      </c>
      <c r="M178" s="222"/>
      <c r="N178" s="104"/>
      <c r="O178" s="221">
        <f t="shared" si="219"/>
        <v>0</v>
      </c>
      <c r="P178" s="223"/>
    </row>
    <row r="179" spans="1:16" ht="84" hidden="1" x14ac:dyDescent="0.2">
      <c r="A179" s="830">
        <v>3290</v>
      </c>
      <c r="B179" s="1" t="s">
        <v>244</v>
      </c>
      <c r="C179" s="249">
        <f t="shared" si="184"/>
        <v>0</v>
      </c>
      <c r="D179" s="233">
        <f>SUM(D180:D183)</f>
        <v>0</v>
      </c>
      <c r="E179" s="810">
        <f t="shared" ref="E179:O179" si="220">SUM(E180:E183)</f>
        <v>0</v>
      </c>
      <c r="F179" s="806">
        <f t="shared" si="220"/>
        <v>0</v>
      </c>
      <c r="G179" s="233">
        <f t="shared" si="220"/>
        <v>0</v>
      </c>
      <c r="H179" s="235">
        <f t="shared" si="220"/>
        <v>0</v>
      </c>
      <c r="I179" s="217">
        <f t="shared" si="220"/>
        <v>0</v>
      </c>
      <c r="J179" s="235">
        <f t="shared" si="220"/>
        <v>0</v>
      </c>
      <c r="K179" s="234">
        <f t="shared" si="220"/>
        <v>0</v>
      </c>
      <c r="L179" s="217">
        <f t="shared" si="220"/>
        <v>0</v>
      </c>
      <c r="M179" s="249">
        <f t="shared" si="220"/>
        <v>0</v>
      </c>
      <c r="N179" s="250">
        <f t="shared" si="220"/>
        <v>0</v>
      </c>
      <c r="O179" s="251">
        <f t="shared" si="220"/>
        <v>0</v>
      </c>
      <c r="P179" s="252"/>
    </row>
    <row r="180" spans="1:16" ht="72" hidden="1" x14ac:dyDescent="0.2">
      <c r="A180" s="58">
        <v>3291</v>
      </c>
      <c r="B180" s="3" t="s">
        <v>99</v>
      </c>
      <c r="C180" s="98">
        <f t="shared" si="184"/>
        <v>0</v>
      </c>
      <c r="D180" s="220"/>
      <c r="E180" s="807"/>
      <c r="F180" s="765">
        <f t="shared" ref="F180:F183" si="221">D180+E180</f>
        <v>0</v>
      </c>
      <c r="G180" s="220"/>
      <c r="H180" s="103"/>
      <c r="I180" s="221">
        <f t="shared" ref="I180:I183" si="222">G180+H180</f>
        <v>0</v>
      </c>
      <c r="J180" s="103"/>
      <c r="K180" s="104"/>
      <c r="L180" s="221">
        <f t="shared" ref="L180:L183" si="223">J180+K180</f>
        <v>0</v>
      </c>
      <c r="M180" s="222"/>
      <c r="N180" s="104"/>
      <c r="O180" s="221">
        <f t="shared" ref="O180:O183" si="224">M180+N180</f>
        <v>0</v>
      </c>
      <c r="P180" s="223"/>
    </row>
    <row r="181" spans="1:16" ht="72" hidden="1" x14ac:dyDescent="0.2">
      <c r="A181" s="58">
        <v>3292</v>
      </c>
      <c r="B181" s="3" t="s">
        <v>125</v>
      </c>
      <c r="C181" s="98">
        <f t="shared" si="184"/>
        <v>0</v>
      </c>
      <c r="D181" s="220"/>
      <c r="E181" s="807"/>
      <c r="F181" s="765">
        <f t="shared" si="221"/>
        <v>0</v>
      </c>
      <c r="G181" s="220"/>
      <c r="H181" s="103"/>
      <c r="I181" s="221">
        <f t="shared" si="222"/>
        <v>0</v>
      </c>
      <c r="J181" s="103"/>
      <c r="K181" s="104"/>
      <c r="L181" s="221">
        <f t="shared" si="223"/>
        <v>0</v>
      </c>
      <c r="M181" s="222"/>
      <c r="N181" s="104"/>
      <c r="O181" s="221">
        <f t="shared" si="224"/>
        <v>0</v>
      </c>
      <c r="P181" s="223"/>
    </row>
    <row r="182" spans="1:16" ht="72" hidden="1" x14ac:dyDescent="0.2">
      <c r="A182" s="58">
        <v>3293</v>
      </c>
      <c r="B182" s="3" t="s">
        <v>126</v>
      </c>
      <c r="C182" s="98">
        <f t="shared" si="184"/>
        <v>0</v>
      </c>
      <c r="D182" s="220"/>
      <c r="E182" s="807"/>
      <c r="F182" s="765">
        <f t="shared" si="221"/>
        <v>0</v>
      </c>
      <c r="G182" s="220"/>
      <c r="H182" s="103"/>
      <c r="I182" s="221">
        <f t="shared" si="222"/>
        <v>0</v>
      </c>
      <c r="J182" s="103"/>
      <c r="K182" s="104"/>
      <c r="L182" s="221">
        <f t="shared" si="223"/>
        <v>0</v>
      </c>
      <c r="M182" s="222"/>
      <c r="N182" s="104"/>
      <c r="O182" s="221">
        <f t="shared" si="224"/>
        <v>0</v>
      </c>
      <c r="P182" s="223"/>
    </row>
    <row r="183" spans="1:16" ht="60" hidden="1" x14ac:dyDescent="0.2">
      <c r="A183" s="253">
        <v>3294</v>
      </c>
      <c r="B183" s="3" t="s">
        <v>100</v>
      </c>
      <c r="C183" s="249">
        <f t="shared" si="184"/>
        <v>0</v>
      </c>
      <c r="D183" s="254"/>
      <c r="E183" s="812"/>
      <c r="F183" s="813">
        <f t="shared" si="221"/>
        <v>0</v>
      </c>
      <c r="G183" s="254"/>
      <c r="H183" s="256"/>
      <c r="I183" s="251">
        <f t="shared" si="222"/>
        <v>0</v>
      </c>
      <c r="J183" s="256"/>
      <c r="K183" s="255"/>
      <c r="L183" s="251">
        <f t="shared" si="223"/>
        <v>0</v>
      </c>
      <c r="M183" s="257"/>
      <c r="N183" s="255"/>
      <c r="O183" s="251">
        <f t="shared" si="224"/>
        <v>0</v>
      </c>
      <c r="P183" s="252"/>
    </row>
    <row r="184" spans="1:16" ht="48" hidden="1" x14ac:dyDescent="0.2">
      <c r="A184" s="258">
        <v>3300</v>
      </c>
      <c r="B184" s="248" t="s">
        <v>245</v>
      </c>
      <c r="C184" s="206">
        <f t="shared" si="184"/>
        <v>0</v>
      </c>
      <c r="D184" s="259">
        <f>SUM(D185:D186)</f>
        <v>0</v>
      </c>
      <c r="E184" s="814">
        <f t="shared" ref="E184:O184" si="225">SUM(E185:E186)</f>
        <v>0</v>
      </c>
      <c r="F184" s="815">
        <f t="shared" si="225"/>
        <v>0</v>
      </c>
      <c r="G184" s="259">
        <f t="shared" si="225"/>
        <v>0</v>
      </c>
      <c r="H184" s="260">
        <f t="shared" si="225"/>
        <v>0</v>
      </c>
      <c r="I184" s="208">
        <f t="shared" si="225"/>
        <v>0</v>
      </c>
      <c r="J184" s="260">
        <f t="shared" si="225"/>
        <v>0</v>
      </c>
      <c r="K184" s="207">
        <f t="shared" si="225"/>
        <v>0</v>
      </c>
      <c r="L184" s="208">
        <f t="shared" si="225"/>
        <v>0</v>
      </c>
      <c r="M184" s="206">
        <f t="shared" si="225"/>
        <v>0</v>
      </c>
      <c r="N184" s="207">
        <f t="shared" si="225"/>
        <v>0</v>
      </c>
      <c r="O184" s="208">
        <f t="shared" si="225"/>
        <v>0</v>
      </c>
      <c r="P184" s="209"/>
    </row>
    <row r="185" spans="1:16" ht="48" hidden="1" x14ac:dyDescent="0.2">
      <c r="A185" s="153">
        <v>3310</v>
      </c>
      <c r="B185" s="154" t="s">
        <v>246</v>
      </c>
      <c r="C185" s="160">
        <f t="shared" si="184"/>
        <v>0</v>
      </c>
      <c r="D185" s="228"/>
      <c r="E185" s="809"/>
      <c r="F185" s="804">
        <f t="shared" ref="F185:F186" si="226">D185+E185</f>
        <v>0</v>
      </c>
      <c r="G185" s="228"/>
      <c r="H185" s="230"/>
      <c r="I185" s="214">
        <f t="shared" ref="I185:I186" si="227">G185+H185</f>
        <v>0</v>
      </c>
      <c r="J185" s="230"/>
      <c r="K185" s="229"/>
      <c r="L185" s="214">
        <f t="shared" ref="L185:L186" si="228">J185+K185</f>
        <v>0</v>
      </c>
      <c r="M185" s="231"/>
      <c r="N185" s="229"/>
      <c r="O185" s="214">
        <f t="shared" ref="O185:O186" si="229">M185+N185</f>
        <v>0</v>
      </c>
      <c r="P185" s="215"/>
    </row>
    <row r="186" spans="1:16" ht="48.75" hidden="1" customHeight="1" x14ac:dyDescent="0.2">
      <c r="A186" s="49">
        <v>3320</v>
      </c>
      <c r="B186" s="1" t="s">
        <v>247</v>
      </c>
      <c r="C186" s="89">
        <f t="shared" si="184"/>
        <v>0</v>
      </c>
      <c r="D186" s="216"/>
      <c r="E186" s="805"/>
      <c r="F186" s="806">
        <f t="shared" si="226"/>
        <v>0</v>
      </c>
      <c r="G186" s="216"/>
      <c r="H186" s="94"/>
      <c r="I186" s="217">
        <f t="shared" si="227"/>
        <v>0</v>
      </c>
      <c r="J186" s="94"/>
      <c r="K186" s="95"/>
      <c r="L186" s="217">
        <f t="shared" si="228"/>
        <v>0</v>
      </c>
      <c r="M186" s="218"/>
      <c r="N186" s="95"/>
      <c r="O186" s="217">
        <f t="shared" si="229"/>
        <v>0</v>
      </c>
      <c r="P186" s="219"/>
    </row>
    <row r="187" spans="1:16" hidden="1" x14ac:dyDescent="0.2">
      <c r="A187" s="261">
        <v>4000</v>
      </c>
      <c r="B187" s="196" t="s">
        <v>248</v>
      </c>
      <c r="C187" s="197">
        <f t="shared" si="184"/>
        <v>0</v>
      </c>
      <c r="D187" s="198">
        <f>SUM(D188,D191)</f>
        <v>0</v>
      </c>
      <c r="E187" s="800">
        <f t="shared" ref="E187:F187" si="230">SUM(E188,E191)</f>
        <v>0</v>
      </c>
      <c r="F187" s="801">
        <f t="shared" si="230"/>
        <v>0</v>
      </c>
      <c r="G187" s="198">
        <f>SUM(G188,G191)</f>
        <v>0</v>
      </c>
      <c r="H187" s="200">
        <f t="shared" ref="H187:I187" si="231">SUM(H188,H191)</f>
        <v>0</v>
      </c>
      <c r="I187" s="201">
        <f t="shared" si="231"/>
        <v>0</v>
      </c>
      <c r="J187" s="200">
        <f>SUM(J188,J191)</f>
        <v>0</v>
      </c>
      <c r="K187" s="199">
        <f t="shared" ref="K187:L187" si="232">SUM(K188,K191)</f>
        <v>0</v>
      </c>
      <c r="L187" s="201">
        <f t="shared" si="232"/>
        <v>0</v>
      </c>
      <c r="M187" s="197">
        <f>SUM(M188,M191)</f>
        <v>0</v>
      </c>
      <c r="N187" s="199">
        <f t="shared" ref="N187:O187" si="233">SUM(N188,N191)</f>
        <v>0</v>
      </c>
      <c r="O187" s="201">
        <f t="shared" si="233"/>
        <v>0</v>
      </c>
      <c r="P187" s="202"/>
    </row>
    <row r="188" spans="1:16" ht="24" hidden="1" x14ac:dyDescent="0.2">
      <c r="A188" s="262">
        <v>4200</v>
      </c>
      <c r="B188" s="203" t="s">
        <v>249</v>
      </c>
      <c r="C188" s="77">
        <f t="shared" si="184"/>
        <v>0</v>
      </c>
      <c r="D188" s="204">
        <f>SUM(D189,D190)</f>
        <v>0</v>
      </c>
      <c r="E188" s="802">
        <f t="shared" ref="E188:F188" si="234">SUM(E189,E190)</f>
        <v>0</v>
      </c>
      <c r="F188" s="769">
        <f t="shared" si="234"/>
        <v>0</v>
      </c>
      <c r="G188" s="204">
        <f>SUM(G189,G190)</f>
        <v>0</v>
      </c>
      <c r="H188" s="86">
        <f t="shared" ref="H188:I188" si="235">SUM(H189,H190)</f>
        <v>0</v>
      </c>
      <c r="I188" s="205">
        <f t="shared" si="235"/>
        <v>0</v>
      </c>
      <c r="J188" s="86">
        <f>SUM(J189,J190)</f>
        <v>0</v>
      </c>
      <c r="K188" s="87">
        <f t="shared" ref="K188:L188" si="236">SUM(K189,K190)</f>
        <v>0</v>
      </c>
      <c r="L188" s="205">
        <f t="shared" si="236"/>
        <v>0</v>
      </c>
      <c r="M188" s="77">
        <f>SUM(M189,M190)</f>
        <v>0</v>
      </c>
      <c r="N188" s="87">
        <f t="shared" ref="N188:O188" si="237">SUM(N189,N190)</f>
        <v>0</v>
      </c>
      <c r="O188" s="205">
        <f t="shared" si="237"/>
        <v>0</v>
      </c>
      <c r="P188" s="232"/>
    </row>
    <row r="189" spans="1:16" ht="36" hidden="1" x14ac:dyDescent="0.2">
      <c r="A189" s="830">
        <v>4240</v>
      </c>
      <c r="B189" s="1" t="s">
        <v>250</v>
      </c>
      <c r="C189" s="89">
        <f t="shared" si="184"/>
        <v>0</v>
      </c>
      <c r="D189" s="216"/>
      <c r="E189" s="805"/>
      <c r="F189" s="806">
        <f t="shared" ref="F189:F190" si="238">D189+E189</f>
        <v>0</v>
      </c>
      <c r="G189" s="216"/>
      <c r="H189" s="94"/>
      <c r="I189" s="217">
        <f t="shared" ref="I189:I190" si="239">G189+H189</f>
        <v>0</v>
      </c>
      <c r="J189" s="94"/>
      <c r="K189" s="95"/>
      <c r="L189" s="217">
        <f t="shared" ref="L189:L190" si="240">J189+K189</f>
        <v>0</v>
      </c>
      <c r="M189" s="218"/>
      <c r="N189" s="95"/>
      <c r="O189" s="217">
        <f t="shared" ref="O189:O190" si="241">M189+N189</f>
        <v>0</v>
      </c>
      <c r="P189" s="219"/>
    </row>
    <row r="190" spans="1:16" ht="24" hidden="1" x14ac:dyDescent="0.2">
      <c r="A190" s="224">
        <v>4250</v>
      </c>
      <c r="B190" s="3" t="s">
        <v>251</v>
      </c>
      <c r="C190" s="98">
        <f t="shared" si="184"/>
        <v>0</v>
      </c>
      <c r="D190" s="220"/>
      <c r="E190" s="807"/>
      <c r="F190" s="765">
        <f t="shared" si="238"/>
        <v>0</v>
      </c>
      <c r="G190" s="220"/>
      <c r="H190" s="103"/>
      <c r="I190" s="221">
        <f t="shared" si="239"/>
        <v>0</v>
      </c>
      <c r="J190" s="103"/>
      <c r="K190" s="104"/>
      <c r="L190" s="221">
        <f t="shared" si="240"/>
        <v>0</v>
      </c>
      <c r="M190" s="222"/>
      <c r="N190" s="104"/>
      <c r="O190" s="221">
        <f t="shared" si="241"/>
        <v>0</v>
      </c>
      <c r="P190" s="223"/>
    </row>
    <row r="191" spans="1:16" hidden="1" x14ac:dyDescent="0.2">
      <c r="A191" s="76">
        <v>4300</v>
      </c>
      <c r="B191" s="203" t="s">
        <v>252</v>
      </c>
      <c r="C191" s="77">
        <f t="shared" si="184"/>
        <v>0</v>
      </c>
      <c r="D191" s="204">
        <f>SUM(D192)</f>
        <v>0</v>
      </c>
      <c r="E191" s="802">
        <f t="shared" ref="E191:F191" si="242">SUM(E192)</f>
        <v>0</v>
      </c>
      <c r="F191" s="769">
        <f t="shared" si="242"/>
        <v>0</v>
      </c>
      <c r="G191" s="204">
        <f>SUM(G192)</f>
        <v>0</v>
      </c>
      <c r="H191" s="86">
        <f t="shared" ref="H191:I191" si="243">SUM(H192)</f>
        <v>0</v>
      </c>
      <c r="I191" s="205">
        <f t="shared" si="243"/>
        <v>0</v>
      </c>
      <c r="J191" s="86">
        <f>SUM(J192)</f>
        <v>0</v>
      </c>
      <c r="K191" s="87">
        <f t="shared" ref="K191:L191" si="244">SUM(K192)</f>
        <v>0</v>
      </c>
      <c r="L191" s="205">
        <f t="shared" si="244"/>
        <v>0</v>
      </c>
      <c r="M191" s="77">
        <f>SUM(M192)</f>
        <v>0</v>
      </c>
      <c r="N191" s="87">
        <f t="shared" ref="N191:O191" si="245">SUM(N192)</f>
        <v>0</v>
      </c>
      <c r="O191" s="205">
        <f t="shared" si="245"/>
        <v>0</v>
      </c>
      <c r="P191" s="232"/>
    </row>
    <row r="192" spans="1:16" ht="24" hidden="1" x14ac:dyDescent="0.2">
      <c r="A192" s="830">
        <v>4310</v>
      </c>
      <c r="B192" s="1" t="s">
        <v>253</v>
      </c>
      <c r="C192" s="89">
        <f t="shared" si="184"/>
        <v>0</v>
      </c>
      <c r="D192" s="233">
        <f>SUM(D193:D193)</f>
        <v>0</v>
      </c>
      <c r="E192" s="810">
        <f t="shared" ref="E192:F192" si="246">SUM(E193:E193)</f>
        <v>0</v>
      </c>
      <c r="F192" s="806">
        <f t="shared" si="246"/>
        <v>0</v>
      </c>
      <c r="G192" s="233">
        <f>SUM(G193:G193)</f>
        <v>0</v>
      </c>
      <c r="H192" s="235">
        <f t="shared" ref="H192:I192" si="247">SUM(H193:H193)</f>
        <v>0</v>
      </c>
      <c r="I192" s="217">
        <f t="shared" si="247"/>
        <v>0</v>
      </c>
      <c r="J192" s="235">
        <f>SUM(J193:J193)</f>
        <v>0</v>
      </c>
      <c r="K192" s="234">
        <f t="shared" ref="K192:L192" si="248">SUM(K193:K193)</f>
        <v>0</v>
      </c>
      <c r="L192" s="217">
        <f t="shared" si="248"/>
        <v>0</v>
      </c>
      <c r="M192" s="89">
        <f>SUM(M193:M193)</f>
        <v>0</v>
      </c>
      <c r="N192" s="234">
        <f t="shared" ref="N192:O192" si="249">SUM(N193:N193)</f>
        <v>0</v>
      </c>
      <c r="O192" s="217">
        <f t="shared" si="249"/>
        <v>0</v>
      </c>
      <c r="P192" s="219"/>
    </row>
    <row r="193" spans="1:16" ht="36" hidden="1" x14ac:dyDescent="0.2">
      <c r="A193" s="58">
        <v>4311</v>
      </c>
      <c r="B193" s="3" t="s">
        <v>254</v>
      </c>
      <c r="C193" s="98">
        <f t="shared" si="184"/>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4"/>
        <v>0</v>
      </c>
      <c r="D194" s="190">
        <f>SUM(D195,D230,D269)</f>
        <v>0</v>
      </c>
      <c r="E194" s="798">
        <f t="shared" ref="E194:F194" si="250">SUM(E195,E230,E269)</f>
        <v>0</v>
      </c>
      <c r="F194" s="799">
        <f t="shared" si="250"/>
        <v>0</v>
      </c>
      <c r="G194" s="190">
        <f>SUM(G195,G230,G269)</f>
        <v>0</v>
      </c>
      <c r="H194" s="192">
        <f t="shared" ref="H194:I194" si="251">SUM(H195,H230,H269)</f>
        <v>0</v>
      </c>
      <c r="I194" s="193">
        <f t="shared" si="251"/>
        <v>0</v>
      </c>
      <c r="J194" s="192">
        <f>SUM(J195,J230,J269)</f>
        <v>0</v>
      </c>
      <c r="K194" s="191">
        <f t="shared" ref="K194:L194" si="252">SUM(K195,K230,K269)</f>
        <v>0</v>
      </c>
      <c r="L194" s="193">
        <f t="shared" si="252"/>
        <v>0</v>
      </c>
      <c r="M194" s="264">
        <f>SUM(M195,M230,M269)</f>
        <v>0</v>
      </c>
      <c r="N194" s="265">
        <f t="shared" ref="N194:O194" si="253">SUM(N195,N230,N269)</f>
        <v>0</v>
      </c>
      <c r="O194" s="266">
        <f t="shared" si="253"/>
        <v>0</v>
      </c>
      <c r="P194" s="267"/>
    </row>
    <row r="195" spans="1:16" hidden="1" x14ac:dyDescent="0.2">
      <c r="A195" s="196">
        <v>5000</v>
      </c>
      <c r="B195" s="196" t="s">
        <v>61</v>
      </c>
      <c r="C195" s="197">
        <f t="shared" si="184"/>
        <v>0</v>
      </c>
      <c r="D195" s="198">
        <f>D196+D204</f>
        <v>0</v>
      </c>
      <c r="E195" s="800">
        <f t="shared" ref="E195:F195" si="254">E196+E204</f>
        <v>0</v>
      </c>
      <c r="F195" s="801">
        <f t="shared" si="254"/>
        <v>0</v>
      </c>
      <c r="G195" s="198">
        <f>G196+G204</f>
        <v>0</v>
      </c>
      <c r="H195" s="200">
        <f t="shared" ref="H195:I195" si="255">H196+H204</f>
        <v>0</v>
      </c>
      <c r="I195" s="201">
        <f t="shared" si="255"/>
        <v>0</v>
      </c>
      <c r="J195" s="200">
        <f>J196+J204</f>
        <v>0</v>
      </c>
      <c r="K195" s="199">
        <f t="shared" ref="K195:L195" si="256">K196+K204</f>
        <v>0</v>
      </c>
      <c r="L195" s="201">
        <f t="shared" si="256"/>
        <v>0</v>
      </c>
      <c r="M195" s="197">
        <f>M196+M204</f>
        <v>0</v>
      </c>
      <c r="N195" s="199">
        <f t="shared" ref="N195:O195" si="257">N196+N204</f>
        <v>0</v>
      </c>
      <c r="O195" s="201">
        <f t="shared" si="257"/>
        <v>0</v>
      </c>
      <c r="P195" s="202"/>
    </row>
    <row r="196" spans="1:16" hidden="1" x14ac:dyDescent="0.2">
      <c r="A196" s="76">
        <v>5100</v>
      </c>
      <c r="B196" s="203" t="s">
        <v>62</v>
      </c>
      <c r="C196" s="77">
        <f t="shared" si="184"/>
        <v>0</v>
      </c>
      <c r="D196" s="204">
        <f>D197+D198+D201+D202+D203</f>
        <v>0</v>
      </c>
      <c r="E196" s="802">
        <f t="shared" ref="E196:F196" si="258">E197+E198+E201+E202+E203</f>
        <v>0</v>
      </c>
      <c r="F196" s="769">
        <f t="shared" si="258"/>
        <v>0</v>
      </c>
      <c r="G196" s="204">
        <f>G197+G198+G201+G202+G203</f>
        <v>0</v>
      </c>
      <c r="H196" s="86">
        <f t="shared" ref="H196:I196" si="259">H197+H198+H201+H202+H203</f>
        <v>0</v>
      </c>
      <c r="I196" s="205">
        <f t="shared" si="259"/>
        <v>0</v>
      </c>
      <c r="J196" s="86">
        <f>J197+J198+J201+J202+J203</f>
        <v>0</v>
      </c>
      <c r="K196" s="87">
        <f t="shared" ref="K196:L196" si="260">K197+K198+K201+K202+K203</f>
        <v>0</v>
      </c>
      <c r="L196" s="205">
        <f t="shared" si="260"/>
        <v>0</v>
      </c>
      <c r="M196" s="77">
        <f>M197+M198+M201+M202+M203</f>
        <v>0</v>
      </c>
      <c r="N196" s="87">
        <f t="shared" ref="N196:O196" si="261">N197+N198+N201+N202+N203</f>
        <v>0</v>
      </c>
      <c r="O196" s="205">
        <f t="shared" si="261"/>
        <v>0</v>
      </c>
      <c r="P196" s="232"/>
    </row>
    <row r="197" spans="1:16" hidden="1" x14ac:dyDescent="0.2">
      <c r="A197" s="830">
        <v>5110</v>
      </c>
      <c r="B197" s="1" t="s">
        <v>63</v>
      </c>
      <c r="C197" s="89">
        <f t="shared" si="184"/>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4"/>
        <v>0</v>
      </c>
      <c r="D198" s="225">
        <f>D199+D200</f>
        <v>0</v>
      </c>
      <c r="E198" s="808">
        <f t="shared" ref="E198:F198" si="262">E199+E200</f>
        <v>0</v>
      </c>
      <c r="F198" s="765">
        <f t="shared" si="262"/>
        <v>0</v>
      </c>
      <c r="G198" s="225">
        <f>G199+G200</f>
        <v>0</v>
      </c>
      <c r="H198" s="227">
        <f t="shared" ref="H198:I198" si="263">H199+H200</f>
        <v>0</v>
      </c>
      <c r="I198" s="221">
        <f t="shared" si="263"/>
        <v>0</v>
      </c>
      <c r="J198" s="227">
        <f>J199+J200</f>
        <v>0</v>
      </c>
      <c r="K198" s="226">
        <f t="shared" ref="K198:L198" si="264">K199+K200</f>
        <v>0</v>
      </c>
      <c r="L198" s="221">
        <f t="shared" si="264"/>
        <v>0</v>
      </c>
      <c r="M198" s="98">
        <f>M199+M200</f>
        <v>0</v>
      </c>
      <c r="N198" s="226">
        <f t="shared" ref="N198:O198" si="265">N199+N200</f>
        <v>0</v>
      </c>
      <c r="O198" s="221">
        <f t="shared" si="265"/>
        <v>0</v>
      </c>
      <c r="P198" s="223"/>
    </row>
    <row r="199" spans="1:16" hidden="1" x14ac:dyDescent="0.2">
      <c r="A199" s="58">
        <v>5121</v>
      </c>
      <c r="B199" s="3" t="s">
        <v>65</v>
      </c>
      <c r="C199" s="98">
        <f t="shared" si="184"/>
        <v>0</v>
      </c>
      <c r="D199" s="220"/>
      <c r="E199" s="807"/>
      <c r="F199" s="765">
        <f t="shared" ref="F199:F203" si="266">D199+E199</f>
        <v>0</v>
      </c>
      <c r="G199" s="220"/>
      <c r="H199" s="103"/>
      <c r="I199" s="221">
        <f t="shared" ref="I199:I203" si="267">G199+H199</f>
        <v>0</v>
      </c>
      <c r="J199" s="103"/>
      <c r="K199" s="104"/>
      <c r="L199" s="221">
        <f t="shared" ref="L199:L203" si="268">J199+K199</f>
        <v>0</v>
      </c>
      <c r="M199" s="222"/>
      <c r="N199" s="104"/>
      <c r="O199" s="221">
        <f t="shared" ref="O199:O203" si="269">M199+N199</f>
        <v>0</v>
      </c>
      <c r="P199" s="223"/>
    </row>
    <row r="200" spans="1:16" ht="24" hidden="1" x14ac:dyDescent="0.2">
      <c r="A200" s="58">
        <v>5129</v>
      </c>
      <c r="B200" s="3" t="s">
        <v>66</v>
      </c>
      <c r="C200" s="98">
        <f t="shared" si="184"/>
        <v>0</v>
      </c>
      <c r="D200" s="220"/>
      <c r="E200" s="807"/>
      <c r="F200" s="765">
        <f t="shared" si="266"/>
        <v>0</v>
      </c>
      <c r="G200" s="220"/>
      <c r="H200" s="103"/>
      <c r="I200" s="221">
        <f t="shared" si="267"/>
        <v>0</v>
      </c>
      <c r="J200" s="103"/>
      <c r="K200" s="104"/>
      <c r="L200" s="221">
        <f t="shared" si="268"/>
        <v>0</v>
      </c>
      <c r="M200" s="222"/>
      <c r="N200" s="104"/>
      <c r="O200" s="221">
        <f t="shared" si="269"/>
        <v>0</v>
      </c>
      <c r="P200" s="223"/>
    </row>
    <row r="201" spans="1:16" hidden="1" x14ac:dyDescent="0.2">
      <c r="A201" s="224">
        <v>5130</v>
      </c>
      <c r="B201" s="3" t="s">
        <v>256</v>
      </c>
      <c r="C201" s="98">
        <f t="shared" si="184"/>
        <v>0</v>
      </c>
      <c r="D201" s="220"/>
      <c r="E201" s="807"/>
      <c r="F201" s="765">
        <f t="shared" si="266"/>
        <v>0</v>
      </c>
      <c r="G201" s="220"/>
      <c r="H201" s="103"/>
      <c r="I201" s="221">
        <f t="shared" si="267"/>
        <v>0</v>
      </c>
      <c r="J201" s="103"/>
      <c r="K201" s="104"/>
      <c r="L201" s="221">
        <f t="shared" si="268"/>
        <v>0</v>
      </c>
      <c r="M201" s="222"/>
      <c r="N201" s="104"/>
      <c r="O201" s="221">
        <f t="shared" si="269"/>
        <v>0</v>
      </c>
      <c r="P201" s="223"/>
    </row>
    <row r="202" spans="1:16" hidden="1" x14ac:dyDescent="0.2">
      <c r="A202" s="224">
        <v>5140</v>
      </c>
      <c r="B202" s="3" t="s">
        <v>257</v>
      </c>
      <c r="C202" s="98">
        <f t="shared" si="184"/>
        <v>0</v>
      </c>
      <c r="D202" s="220"/>
      <c r="E202" s="807"/>
      <c r="F202" s="765">
        <f t="shared" si="266"/>
        <v>0</v>
      </c>
      <c r="G202" s="220"/>
      <c r="H202" s="103"/>
      <c r="I202" s="221">
        <f t="shared" si="267"/>
        <v>0</v>
      </c>
      <c r="J202" s="103"/>
      <c r="K202" s="104"/>
      <c r="L202" s="221">
        <f t="shared" si="268"/>
        <v>0</v>
      </c>
      <c r="M202" s="222"/>
      <c r="N202" s="104"/>
      <c r="O202" s="221">
        <f t="shared" si="269"/>
        <v>0</v>
      </c>
      <c r="P202" s="223"/>
    </row>
    <row r="203" spans="1:16" ht="24" hidden="1" x14ac:dyDescent="0.2">
      <c r="A203" s="224">
        <v>5170</v>
      </c>
      <c r="B203" s="3" t="s">
        <v>258</v>
      </c>
      <c r="C203" s="98">
        <f t="shared" si="184"/>
        <v>0</v>
      </c>
      <c r="D203" s="220"/>
      <c r="E203" s="807"/>
      <c r="F203" s="765">
        <f t="shared" si="266"/>
        <v>0</v>
      </c>
      <c r="G203" s="220"/>
      <c r="H203" s="103"/>
      <c r="I203" s="221">
        <f t="shared" si="267"/>
        <v>0</v>
      </c>
      <c r="J203" s="103"/>
      <c r="K203" s="104"/>
      <c r="L203" s="221">
        <f t="shared" si="268"/>
        <v>0</v>
      </c>
      <c r="M203" s="222"/>
      <c r="N203" s="104"/>
      <c r="O203" s="221">
        <f t="shared" si="269"/>
        <v>0</v>
      </c>
      <c r="P203" s="223"/>
    </row>
    <row r="204" spans="1:16" hidden="1" x14ac:dyDescent="0.2">
      <c r="A204" s="76">
        <v>5200</v>
      </c>
      <c r="B204" s="203" t="s">
        <v>67</v>
      </c>
      <c r="C204" s="77">
        <f t="shared" si="184"/>
        <v>0</v>
      </c>
      <c r="D204" s="204">
        <f>D205+D215+D216+D225+D226+D227+D229</f>
        <v>0</v>
      </c>
      <c r="E204" s="802">
        <f t="shared" ref="E204:F204" si="270">E205+E215+E216+E225+E226+E227+E229</f>
        <v>0</v>
      </c>
      <c r="F204" s="769">
        <f t="shared" si="270"/>
        <v>0</v>
      </c>
      <c r="G204" s="204">
        <f>G205+G215+G216+G225+G226+G227+G229</f>
        <v>0</v>
      </c>
      <c r="H204" s="86">
        <f t="shared" ref="H204:I204" si="271">H205+H215+H216+H225+H226+H227+H229</f>
        <v>0</v>
      </c>
      <c r="I204" s="205">
        <f t="shared" si="271"/>
        <v>0</v>
      </c>
      <c r="J204" s="86">
        <f>J205+J215+J216+J225+J226+J227+J229</f>
        <v>0</v>
      </c>
      <c r="K204" s="87">
        <f t="shared" ref="K204:L204" si="272">K205+K215+K216+K225+K226+K227+K229</f>
        <v>0</v>
      </c>
      <c r="L204" s="205">
        <f t="shared" si="272"/>
        <v>0</v>
      </c>
      <c r="M204" s="77">
        <f>M205+M215+M216+M225+M226+M227+M229</f>
        <v>0</v>
      </c>
      <c r="N204" s="87">
        <f t="shared" ref="N204:O204" si="273">N205+N215+N216+N225+N226+N227+N229</f>
        <v>0</v>
      </c>
      <c r="O204" s="205">
        <f t="shared" si="273"/>
        <v>0</v>
      </c>
      <c r="P204" s="232"/>
    </row>
    <row r="205" spans="1:16" hidden="1" x14ac:dyDescent="0.2">
      <c r="A205" s="210">
        <v>5210</v>
      </c>
      <c r="B205" s="154" t="s">
        <v>259</v>
      </c>
      <c r="C205" s="160">
        <f t="shared" si="184"/>
        <v>0</v>
      </c>
      <c r="D205" s="211">
        <f>SUM(D206:D214)</f>
        <v>0</v>
      </c>
      <c r="E205" s="803">
        <f t="shared" ref="E205:F205" si="274">SUM(E206:E214)</f>
        <v>0</v>
      </c>
      <c r="F205" s="804">
        <f t="shared" si="274"/>
        <v>0</v>
      </c>
      <c r="G205" s="211">
        <f>SUM(G206:G214)</f>
        <v>0</v>
      </c>
      <c r="H205" s="213">
        <f t="shared" ref="H205:I205" si="275">SUM(H206:H214)</f>
        <v>0</v>
      </c>
      <c r="I205" s="214">
        <f t="shared" si="275"/>
        <v>0</v>
      </c>
      <c r="J205" s="213">
        <f>SUM(J206:J214)</f>
        <v>0</v>
      </c>
      <c r="K205" s="212">
        <f t="shared" ref="K205:L205" si="276">SUM(K206:K214)</f>
        <v>0</v>
      </c>
      <c r="L205" s="214">
        <f t="shared" si="276"/>
        <v>0</v>
      </c>
      <c r="M205" s="160">
        <f>SUM(M206:M214)</f>
        <v>0</v>
      </c>
      <c r="N205" s="212">
        <f t="shared" ref="N205:O205" si="277">SUM(N206:N214)</f>
        <v>0</v>
      </c>
      <c r="O205" s="214">
        <f t="shared" si="277"/>
        <v>0</v>
      </c>
      <c r="P205" s="215"/>
    </row>
    <row r="206" spans="1:16" hidden="1" x14ac:dyDescent="0.2">
      <c r="A206" s="49">
        <v>5211</v>
      </c>
      <c r="B206" s="1" t="s">
        <v>260</v>
      </c>
      <c r="C206" s="89">
        <f t="shared" si="184"/>
        <v>0</v>
      </c>
      <c r="D206" s="216"/>
      <c r="E206" s="805"/>
      <c r="F206" s="806">
        <f t="shared" ref="F206:F215" si="278">D206+E206</f>
        <v>0</v>
      </c>
      <c r="G206" s="216"/>
      <c r="H206" s="94"/>
      <c r="I206" s="217">
        <f t="shared" ref="I206:I215" si="279">G206+H206</f>
        <v>0</v>
      </c>
      <c r="J206" s="94"/>
      <c r="K206" s="95"/>
      <c r="L206" s="217">
        <f t="shared" ref="L206:L215" si="280">J206+K206</f>
        <v>0</v>
      </c>
      <c r="M206" s="218"/>
      <c r="N206" s="95"/>
      <c r="O206" s="217">
        <f t="shared" ref="O206:O215" si="281">M206+N206</f>
        <v>0</v>
      </c>
      <c r="P206" s="219"/>
    </row>
    <row r="207" spans="1:16" hidden="1" x14ac:dyDescent="0.2">
      <c r="A207" s="58">
        <v>5212</v>
      </c>
      <c r="B207" s="3" t="s">
        <v>261</v>
      </c>
      <c r="C207" s="98">
        <f t="shared" si="184"/>
        <v>0</v>
      </c>
      <c r="D207" s="220"/>
      <c r="E207" s="807"/>
      <c r="F207" s="765">
        <f t="shared" si="278"/>
        <v>0</v>
      </c>
      <c r="G207" s="220"/>
      <c r="H207" s="103"/>
      <c r="I207" s="221">
        <f t="shared" si="279"/>
        <v>0</v>
      </c>
      <c r="J207" s="103"/>
      <c r="K207" s="104"/>
      <c r="L207" s="221">
        <f t="shared" si="280"/>
        <v>0</v>
      </c>
      <c r="M207" s="222"/>
      <c r="N207" s="104"/>
      <c r="O207" s="221">
        <f t="shared" si="281"/>
        <v>0</v>
      </c>
      <c r="P207" s="223"/>
    </row>
    <row r="208" spans="1:16" hidden="1" x14ac:dyDescent="0.2">
      <c r="A208" s="58">
        <v>5213</v>
      </c>
      <c r="B208" s="3" t="s">
        <v>262</v>
      </c>
      <c r="C208" s="98">
        <f t="shared" si="184"/>
        <v>0</v>
      </c>
      <c r="D208" s="220"/>
      <c r="E208" s="807"/>
      <c r="F208" s="765">
        <f t="shared" si="278"/>
        <v>0</v>
      </c>
      <c r="G208" s="220"/>
      <c r="H208" s="103"/>
      <c r="I208" s="221">
        <f t="shared" si="279"/>
        <v>0</v>
      </c>
      <c r="J208" s="103"/>
      <c r="K208" s="104"/>
      <c r="L208" s="221">
        <f t="shared" si="280"/>
        <v>0</v>
      </c>
      <c r="M208" s="222"/>
      <c r="N208" s="104"/>
      <c r="O208" s="221">
        <f t="shared" si="281"/>
        <v>0</v>
      </c>
      <c r="P208" s="223"/>
    </row>
    <row r="209" spans="1:16" hidden="1" x14ac:dyDescent="0.2">
      <c r="A209" s="58">
        <v>5214</v>
      </c>
      <c r="B209" s="3" t="s">
        <v>263</v>
      </c>
      <c r="C209" s="98">
        <f t="shared" si="184"/>
        <v>0</v>
      </c>
      <c r="D209" s="220"/>
      <c r="E209" s="807"/>
      <c r="F209" s="765">
        <f t="shared" si="278"/>
        <v>0</v>
      </c>
      <c r="G209" s="220"/>
      <c r="H209" s="103"/>
      <c r="I209" s="221">
        <f t="shared" si="279"/>
        <v>0</v>
      </c>
      <c r="J209" s="103"/>
      <c r="K209" s="104"/>
      <c r="L209" s="221">
        <f t="shared" si="280"/>
        <v>0</v>
      </c>
      <c r="M209" s="222"/>
      <c r="N209" s="104"/>
      <c r="O209" s="221">
        <f t="shared" si="281"/>
        <v>0</v>
      </c>
      <c r="P209" s="223"/>
    </row>
    <row r="210" spans="1:16" hidden="1" x14ac:dyDescent="0.2">
      <c r="A210" s="58">
        <v>5215</v>
      </c>
      <c r="B210" s="3" t="s">
        <v>264</v>
      </c>
      <c r="C210" s="98">
        <f t="shared" si="184"/>
        <v>0</v>
      </c>
      <c r="D210" s="220"/>
      <c r="E210" s="807"/>
      <c r="F210" s="765">
        <f t="shared" si="278"/>
        <v>0</v>
      </c>
      <c r="G210" s="220"/>
      <c r="H210" s="103"/>
      <c r="I210" s="221">
        <f t="shared" si="279"/>
        <v>0</v>
      </c>
      <c r="J210" s="103"/>
      <c r="K210" s="104"/>
      <c r="L210" s="221">
        <f t="shared" si="280"/>
        <v>0</v>
      </c>
      <c r="M210" s="222"/>
      <c r="N210" s="104"/>
      <c r="O210" s="221">
        <f t="shared" si="281"/>
        <v>0</v>
      </c>
      <c r="P210" s="223"/>
    </row>
    <row r="211" spans="1:16" ht="14.25" hidden="1" customHeight="1" x14ac:dyDescent="0.2">
      <c r="A211" s="58">
        <v>5216</v>
      </c>
      <c r="B211" s="3" t="s">
        <v>265</v>
      </c>
      <c r="C211" s="98">
        <f t="shared" si="184"/>
        <v>0</v>
      </c>
      <c r="D211" s="220"/>
      <c r="E211" s="807"/>
      <c r="F211" s="765">
        <f t="shared" si="278"/>
        <v>0</v>
      </c>
      <c r="G211" s="220"/>
      <c r="H211" s="103"/>
      <c r="I211" s="221">
        <f t="shared" si="279"/>
        <v>0</v>
      </c>
      <c r="J211" s="103"/>
      <c r="K211" s="104"/>
      <c r="L211" s="221">
        <f t="shared" si="280"/>
        <v>0</v>
      </c>
      <c r="M211" s="222"/>
      <c r="N211" s="104"/>
      <c r="O211" s="221">
        <f t="shared" si="281"/>
        <v>0</v>
      </c>
      <c r="P211" s="223"/>
    </row>
    <row r="212" spans="1:16" hidden="1" x14ac:dyDescent="0.2">
      <c r="A212" s="58">
        <v>5217</v>
      </c>
      <c r="B212" s="3" t="s">
        <v>266</v>
      </c>
      <c r="C212" s="98">
        <f t="shared" si="184"/>
        <v>0</v>
      </c>
      <c r="D212" s="220"/>
      <c r="E212" s="807"/>
      <c r="F212" s="765">
        <f t="shared" si="278"/>
        <v>0</v>
      </c>
      <c r="G212" s="220"/>
      <c r="H212" s="103"/>
      <c r="I212" s="221">
        <f t="shared" si="279"/>
        <v>0</v>
      </c>
      <c r="J212" s="103"/>
      <c r="K212" s="104"/>
      <c r="L212" s="221">
        <f t="shared" si="280"/>
        <v>0</v>
      </c>
      <c r="M212" s="222"/>
      <c r="N212" s="104"/>
      <c r="O212" s="221">
        <f t="shared" si="281"/>
        <v>0</v>
      </c>
      <c r="P212" s="223"/>
    </row>
    <row r="213" spans="1:16" hidden="1" x14ac:dyDescent="0.2">
      <c r="A213" s="58">
        <v>5218</v>
      </c>
      <c r="B213" s="3" t="s">
        <v>267</v>
      </c>
      <c r="C213" s="98">
        <f t="shared" ref="C213:C276" si="282">F213+I213+L213+O213</f>
        <v>0</v>
      </c>
      <c r="D213" s="220"/>
      <c r="E213" s="807"/>
      <c r="F213" s="765">
        <f t="shared" si="278"/>
        <v>0</v>
      </c>
      <c r="G213" s="220"/>
      <c r="H213" s="103"/>
      <c r="I213" s="221">
        <f t="shared" si="279"/>
        <v>0</v>
      </c>
      <c r="J213" s="103"/>
      <c r="K213" s="104"/>
      <c r="L213" s="221">
        <f t="shared" si="280"/>
        <v>0</v>
      </c>
      <c r="M213" s="222"/>
      <c r="N213" s="104"/>
      <c r="O213" s="221">
        <f t="shared" si="281"/>
        <v>0</v>
      </c>
      <c r="P213" s="223"/>
    </row>
    <row r="214" spans="1:16" hidden="1" x14ac:dyDescent="0.2">
      <c r="A214" s="58">
        <v>5219</v>
      </c>
      <c r="B214" s="3" t="s">
        <v>268</v>
      </c>
      <c r="C214" s="98">
        <f t="shared" si="282"/>
        <v>0</v>
      </c>
      <c r="D214" s="220"/>
      <c r="E214" s="807"/>
      <c r="F214" s="765">
        <f t="shared" si="278"/>
        <v>0</v>
      </c>
      <c r="G214" s="220"/>
      <c r="H214" s="103"/>
      <c r="I214" s="221">
        <f t="shared" si="279"/>
        <v>0</v>
      </c>
      <c r="J214" s="103"/>
      <c r="K214" s="104"/>
      <c r="L214" s="221">
        <f t="shared" si="280"/>
        <v>0</v>
      </c>
      <c r="M214" s="222"/>
      <c r="N214" s="104"/>
      <c r="O214" s="221">
        <f t="shared" si="281"/>
        <v>0</v>
      </c>
      <c r="P214" s="223"/>
    </row>
    <row r="215" spans="1:16" ht="13.5" hidden="1" customHeight="1" x14ac:dyDescent="0.2">
      <c r="A215" s="224">
        <v>5220</v>
      </c>
      <c r="B215" s="3" t="s">
        <v>68</v>
      </c>
      <c r="C215" s="98">
        <f t="shared" si="282"/>
        <v>0</v>
      </c>
      <c r="D215" s="220"/>
      <c r="E215" s="807"/>
      <c r="F215" s="765">
        <f t="shared" si="278"/>
        <v>0</v>
      </c>
      <c r="G215" s="220"/>
      <c r="H215" s="103"/>
      <c r="I215" s="221">
        <f t="shared" si="279"/>
        <v>0</v>
      </c>
      <c r="J215" s="103"/>
      <c r="K215" s="104"/>
      <c r="L215" s="221">
        <f t="shared" si="280"/>
        <v>0</v>
      </c>
      <c r="M215" s="222"/>
      <c r="N215" s="104"/>
      <c r="O215" s="221">
        <f t="shared" si="281"/>
        <v>0</v>
      </c>
      <c r="P215" s="223"/>
    </row>
    <row r="216" spans="1:16" hidden="1" x14ac:dyDescent="0.2">
      <c r="A216" s="224">
        <v>5230</v>
      </c>
      <c r="B216" s="3" t="s">
        <v>69</v>
      </c>
      <c r="C216" s="98">
        <f t="shared" si="282"/>
        <v>0</v>
      </c>
      <c r="D216" s="225">
        <f>SUM(D217:D224)</f>
        <v>0</v>
      </c>
      <c r="E216" s="808">
        <f t="shared" ref="E216:F216" si="283">SUM(E217:E224)</f>
        <v>0</v>
      </c>
      <c r="F216" s="765">
        <f t="shared" si="283"/>
        <v>0</v>
      </c>
      <c r="G216" s="225">
        <f>SUM(G217:G224)</f>
        <v>0</v>
      </c>
      <c r="H216" s="227">
        <f t="shared" ref="H216:I216" si="284">SUM(H217:H224)</f>
        <v>0</v>
      </c>
      <c r="I216" s="221">
        <f t="shared" si="284"/>
        <v>0</v>
      </c>
      <c r="J216" s="227">
        <f>SUM(J217:J224)</f>
        <v>0</v>
      </c>
      <c r="K216" s="226">
        <f t="shared" ref="K216:L216" si="285">SUM(K217:K224)</f>
        <v>0</v>
      </c>
      <c r="L216" s="221">
        <f t="shared" si="285"/>
        <v>0</v>
      </c>
      <c r="M216" s="98">
        <f>SUM(M217:M224)</f>
        <v>0</v>
      </c>
      <c r="N216" s="226">
        <f t="shared" ref="N216:O216" si="286">SUM(N217:N224)</f>
        <v>0</v>
      </c>
      <c r="O216" s="221">
        <f t="shared" si="286"/>
        <v>0</v>
      </c>
      <c r="P216" s="223"/>
    </row>
    <row r="217" spans="1:16" hidden="1" x14ac:dyDescent="0.2">
      <c r="A217" s="58">
        <v>5231</v>
      </c>
      <c r="B217" s="3" t="s">
        <v>70</v>
      </c>
      <c r="C217" s="98">
        <f t="shared" si="282"/>
        <v>0</v>
      </c>
      <c r="D217" s="220"/>
      <c r="E217" s="807"/>
      <c r="F217" s="765">
        <f t="shared" ref="F217:F226" si="287">D217+E217</f>
        <v>0</v>
      </c>
      <c r="G217" s="220"/>
      <c r="H217" s="103"/>
      <c r="I217" s="221">
        <f t="shared" ref="I217:I226" si="288">G217+H217</f>
        <v>0</v>
      </c>
      <c r="J217" s="103"/>
      <c r="K217" s="104"/>
      <c r="L217" s="221">
        <f t="shared" ref="L217:L226" si="289">J217+K217</f>
        <v>0</v>
      </c>
      <c r="M217" s="222"/>
      <c r="N217" s="104"/>
      <c r="O217" s="221">
        <f t="shared" ref="O217:O226" si="290">M217+N217</f>
        <v>0</v>
      </c>
      <c r="P217" s="223"/>
    </row>
    <row r="218" spans="1:16" hidden="1" x14ac:dyDescent="0.2">
      <c r="A218" s="58">
        <v>5232</v>
      </c>
      <c r="B218" s="3" t="s">
        <v>71</v>
      </c>
      <c r="C218" s="98">
        <f t="shared" si="282"/>
        <v>0</v>
      </c>
      <c r="D218" s="220"/>
      <c r="E218" s="807"/>
      <c r="F218" s="765">
        <f t="shared" si="287"/>
        <v>0</v>
      </c>
      <c r="G218" s="220"/>
      <c r="H218" s="103"/>
      <c r="I218" s="221">
        <f t="shared" si="288"/>
        <v>0</v>
      </c>
      <c r="J218" s="103"/>
      <c r="K218" s="104"/>
      <c r="L218" s="221">
        <f t="shared" si="289"/>
        <v>0</v>
      </c>
      <c r="M218" s="222"/>
      <c r="N218" s="104"/>
      <c r="O218" s="221">
        <f t="shared" si="290"/>
        <v>0</v>
      </c>
      <c r="P218" s="223"/>
    </row>
    <row r="219" spans="1:16" hidden="1" x14ac:dyDescent="0.2">
      <c r="A219" s="58">
        <v>5233</v>
      </c>
      <c r="B219" s="3" t="s">
        <v>72</v>
      </c>
      <c r="C219" s="98">
        <f t="shared" si="282"/>
        <v>0</v>
      </c>
      <c r="D219" s="220"/>
      <c r="E219" s="807"/>
      <c r="F219" s="765">
        <f t="shared" si="287"/>
        <v>0</v>
      </c>
      <c r="G219" s="220"/>
      <c r="H219" s="103"/>
      <c r="I219" s="221">
        <f t="shared" si="288"/>
        <v>0</v>
      </c>
      <c r="J219" s="103"/>
      <c r="K219" s="104"/>
      <c r="L219" s="221">
        <f t="shared" si="289"/>
        <v>0</v>
      </c>
      <c r="M219" s="222"/>
      <c r="N219" s="104"/>
      <c r="O219" s="221">
        <f t="shared" si="290"/>
        <v>0</v>
      </c>
      <c r="P219" s="223"/>
    </row>
    <row r="220" spans="1:16" ht="24" hidden="1" x14ac:dyDescent="0.2">
      <c r="A220" s="58">
        <v>5234</v>
      </c>
      <c r="B220" s="3" t="s">
        <v>73</v>
      </c>
      <c r="C220" s="98">
        <f t="shared" si="282"/>
        <v>0</v>
      </c>
      <c r="D220" s="220"/>
      <c r="E220" s="807"/>
      <c r="F220" s="765">
        <f t="shared" si="287"/>
        <v>0</v>
      </c>
      <c r="G220" s="220"/>
      <c r="H220" s="103"/>
      <c r="I220" s="221">
        <f t="shared" si="288"/>
        <v>0</v>
      </c>
      <c r="J220" s="103"/>
      <c r="K220" s="104"/>
      <c r="L220" s="221">
        <f t="shared" si="289"/>
        <v>0</v>
      </c>
      <c r="M220" s="222"/>
      <c r="N220" s="104"/>
      <c r="O220" s="221">
        <f t="shared" si="290"/>
        <v>0</v>
      </c>
      <c r="P220" s="223"/>
    </row>
    <row r="221" spans="1:16" ht="14.25" hidden="1" customHeight="1" x14ac:dyDescent="0.2">
      <c r="A221" s="58">
        <v>5236</v>
      </c>
      <c r="B221" s="3" t="s">
        <v>74</v>
      </c>
      <c r="C221" s="98">
        <f t="shared" si="282"/>
        <v>0</v>
      </c>
      <c r="D221" s="220"/>
      <c r="E221" s="807"/>
      <c r="F221" s="765">
        <f t="shared" si="287"/>
        <v>0</v>
      </c>
      <c r="G221" s="220"/>
      <c r="H221" s="103"/>
      <c r="I221" s="221">
        <f t="shared" si="288"/>
        <v>0</v>
      </c>
      <c r="J221" s="103"/>
      <c r="K221" s="104"/>
      <c r="L221" s="221">
        <f t="shared" si="289"/>
        <v>0</v>
      </c>
      <c r="M221" s="222"/>
      <c r="N221" s="104"/>
      <c r="O221" s="221">
        <f t="shared" si="290"/>
        <v>0</v>
      </c>
      <c r="P221" s="223"/>
    </row>
    <row r="222" spans="1:16" ht="14.25" hidden="1" customHeight="1" x14ac:dyDescent="0.2">
      <c r="A222" s="58">
        <v>5237</v>
      </c>
      <c r="B222" s="3" t="s">
        <v>75</v>
      </c>
      <c r="C222" s="98">
        <f t="shared" si="282"/>
        <v>0</v>
      </c>
      <c r="D222" s="220"/>
      <c r="E222" s="807"/>
      <c r="F222" s="765">
        <f t="shared" si="287"/>
        <v>0</v>
      </c>
      <c r="G222" s="220"/>
      <c r="H222" s="103"/>
      <c r="I222" s="221">
        <f t="shared" si="288"/>
        <v>0</v>
      </c>
      <c r="J222" s="103"/>
      <c r="K222" s="104"/>
      <c r="L222" s="221">
        <f t="shared" si="289"/>
        <v>0</v>
      </c>
      <c r="M222" s="222"/>
      <c r="N222" s="104"/>
      <c r="O222" s="221">
        <f t="shared" si="290"/>
        <v>0</v>
      </c>
      <c r="P222" s="223"/>
    </row>
    <row r="223" spans="1:16" ht="24" hidden="1" x14ac:dyDescent="0.2">
      <c r="A223" s="58">
        <v>5238</v>
      </c>
      <c r="B223" s="3" t="s">
        <v>76</v>
      </c>
      <c r="C223" s="98">
        <f t="shared" si="282"/>
        <v>0</v>
      </c>
      <c r="D223" s="220"/>
      <c r="E223" s="807"/>
      <c r="F223" s="765">
        <f t="shared" si="287"/>
        <v>0</v>
      </c>
      <c r="G223" s="220"/>
      <c r="H223" s="103"/>
      <c r="I223" s="221">
        <f t="shared" si="288"/>
        <v>0</v>
      </c>
      <c r="J223" s="103"/>
      <c r="K223" s="104"/>
      <c r="L223" s="221">
        <f t="shared" si="289"/>
        <v>0</v>
      </c>
      <c r="M223" s="222"/>
      <c r="N223" s="104"/>
      <c r="O223" s="221">
        <f t="shared" si="290"/>
        <v>0</v>
      </c>
      <c r="P223" s="223"/>
    </row>
    <row r="224" spans="1:16" ht="24" hidden="1" x14ac:dyDescent="0.2">
      <c r="A224" s="58">
        <v>5239</v>
      </c>
      <c r="B224" s="3" t="s">
        <v>77</v>
      </c>
      <c r="C224" s="98">
        <f t="shared" si="282"/>
        <v>0</v>
      </c>
      <c r="D224" s="220"/>
      <c r="E224" s="807"/>
      <c r="F224" s="765">
        <f t="shared" si="287"/>
        <v>0</v>
      </c>
      <c r="G224" s="220"/>
      <c r="H224" s="103"/>
      <c r="I224" s="221">
        <f t="shared" si="288"/>
        <v>0</v>
      </c>
      <c r="J224" s="103"/>
      <c r="K224" s="104"/>
      <c r="L224" s="221">
        <f t="shared" si="289"/>
        <v>0</v>
      </c>
      <c r="M224" s="222"/>
      <c r="N224" s="104"/>
      <c r="O224" s="221">
        <f t="shared" si="290"/>
        <v>0</v>
      </c>
      <c r="P224" s="223"/>
    </row>
    <row r="225" spans="1:16" ht="24" hidden="1" x14ac:dyDescent="0.2">
      <c r="A225" s="224">
        <v>5240</v>
      </c>
      <c r="B225" s="3" t="s">
        <v>78</v>
      </c>
      <c r="C225" s="98">
        <f t="shared" si="282"/>
        <v>0</v>
      </c>
      <c r="D225" s="220"/>
      <c r="E225" s="807"/>
      <c r="F225" s="765">
        <f t="shared" si="287"/>
        <v>0</v>
      </c>
      <c r="G225" s="220"/>
      <c r="H225" s="103"/>
      <c r="I225" s="221">
        <f t="shared" si="288"/>
        <v>0</v>
      </c>
      <c r="J225" s="103"/>
      <c r="K225" s="104"/>
      <c r="L225" s="221">
        <f t="shared" si="289"/>
        <v>0</v>
      </c>
      <c r="M225" s="222"/>
      <c r="N225" s="104"/>
      <c r="O225" s="221">
        <f t="shared" si="290"/>
        <v>0</v>
      </c>
      <c r="P225" s="223"/>
    </row>
    <row r="226" spans="1:16" hidden="1" x14ac:dyDescent="0.2">
      <c r="A226" s="224">
        <v>5250</v>
      </c>
      <c r="B226" s="3" t="s">
        <v>79</v>
      </c>
      <c r="C226" s="98">
        <f t="shared" si="282"/>
        <v>0</v>
      </c>
      <c r="D226" s="220"/>
      <c r="E226" s="807"/>
      <c r="F226" s="765">
        <f t="shared" si="287"/>
        <v>0</v>
      </c>
      <c r="G226" s="220"/>
      <c r="H226" s="103"/>
      <c r="I226" s="221">
        <f t="shared" si="288"/>
        <v>0</v>
      </c>
      <c r="J226" s="103"/>
      <c r="K226" s="104"/>
      <c r="L226" s="221">
        <f t="shared" si="289"/>
        <v>0</v>
      </c>
      <c r="M226" s="222"/>
      <c r="N226" s="104"/>
      <c r="O226" s="221">
        <f t="shared" si="290"/>
        <v>0</v>
      </c>
      <c r="P226" s="223"/>
    </row>
    <row r="227" spans="1:16" hidden="1" x14ac:dyDescent="0.2">
      <c r="A227" s="224">
        <v>5260</v>
      </c>
      <c r="B227" s="3" t="s">
        <v>80</v>
      </c>
      <c r="C227" s="98">
        <f t="shared" si="282"/>
        <v>0</v>
      </c>
      <c r="D227" s="225">
        <f>SUM(D228)</f>
        <v>0</v>
      </c>
      <c r="E227" s="808">
        <f t="shared" ref="E227:F227" si="291">SUM(E228)</f>
        <v>0</v>
      </c>
      <c r="F227" s="765">
        <f t="shared" si="291"/>
        <v>0</v>
      </c>
      <c r="G227" s="225">
        <f>SUM(G228)</f>
        <v>0</v>
      </c>
      <c r="H227" s="227">
        <f t="shared" ref="H227:I227" si="292">SUM(H228)</f>
        <v>0</v>
      </c>
      <c r="I227" s="221">
        <f t="shared" si="292"/>
        <v>0</v>
      </c>
      <c r="J227" s="227">
        <f>SUM(J228)</f>
        <v>0</v>
      </c>
      <c r="K227" s="226">
        <f t="shared" ref="K227:L227" si="293">SUM(K228)</f>
        <v>0</v>
      </c>
      <c r="L227" s="221">
        <f t="shared" si="293"/>
        <v>0</v>
      </c>
      <c r="M227" s="98">
        <f>SUM(M228)</f>
        <v>0</v>
      </c>
      <c r="N227" s="226">
        <f t="shared" ref="N227:O227" si="294">SUM(N228)</f>
        <v>0</v>
      </c>
      <c r="O227" s="221">
        <f t="shared" si="294"/>
        <v>0</v>
      </c>
      <c r="P227" s="223"/>
    </row>
    <row r="228" spans="1:16" ht="24" hidden="1" x14ac:dyDescent="0.2">
      <c r="A228" s="58">
        <v>5269</v>
      </c>
      <c r="B228" s="3" t="s">
        <v>81</v>
      </c>
      <c r="C228" s="98">
        <f t="shared" si="282"/>
        <v>0</v>
      </c>
      <c r="D228" s="220"/>
      <c r="E228" s="807"/>
      <c r="F228" s="765">
        <f t="shared" ref="F228:F229" si="295">D228+E228</f>
        <v>0</v>
      </c>
      <c r="G228" s="220"/>
      <c r="H228" s="103"/>
      <c r="I228" s="221">
        <f t="shared" ref="I228:I229" si="296">G228+H228</f>
        <v>0</v>
      </c>
      <c r="J228" s="103"/>
      <c r="K228" s="104"/>
      <c r="L228" s="221">
        <f t="shared" ref="L228:L229" si="297">J228+K228</f>
        <v>0</v>
      </c>
      <c r="M228" s="222"/>
      <c r="N228" s="104"/>
      <c r="O228" s="221">
        <f t="shared" ref="O228:O229" si="298">M228+N228</f>
        <v>0</v>
      </c>
      <c r="P228" s="223"/>
    </row>
    <row r="229" spans="1:16" ht="24" hidden="1" x14ac:dyDescent="0.2">
      <c r="A229" s="210">
        <v>5270</v>
      </c>
      <c r="B229" s="154" t="s">
        <v>82</v>
      </c>
      <c r="C229" s="160">
        <f t="shared" si="282"/>
        <v>0</v>
      </c>
      <c r="D229" s="228"/>
      <c r="E229" s="809"/>
      <c r="F229" s="804">
        <f t="shared" si="295"/>
        <v>0</v>
      </c>
      <c r="G229" s="228"/>
      <c r="H229" s="230"/>
      <c r="I229" s="214">
        <f t="shared" si="296"/>
        <v>0</v>
      </c>
      <c r="J229" s="230"/>
      <c r="K229" s="229"/>
      <c r="L229" s="214">
        <f t="shared" si="297"/>
        <v>0</v>
      </c>
      <c r="M229" s="231"/>
      <c r="N229" s="229"/>
      <c r="O229" s="214">
        <f t="shared" si="298"/>
        <v>0</v>
      </c>
      <c r="P229" s="215"/>
    </row>
    <row r="230" spans="1:16" hidden="1" x14ac:dyDescent="0.2">
      <c r="A230" s="196">
        <v>6000</v>
      </c>
      <c r="B230" s="196" t="s">
        <v>130</v>
      </c>
      <c r="C230" s="197">
        <f t="shared" si="282"/>
        <v>0</v>
      </c>
      <c r="D230" s="198">
        <f>D231+D251+D259</f>
        <v>0</v>
      </c>
      <c r="E230" s="800">
        <f t="shared" ref="E230:F230" si="299">E231+E251+E259</f>
        <v>0</v>
      </c>
      <c r="F230" s="801">
        <f t="shared" si="299"/>
        <v>0</v>
      </c>
      <c r="G230" s="198">
        <f>G231+G251+G259</f>
        <v>0</v>
      </c>
      <c r="H230" s="200">
        <f t="shared" ref="H230:I230" si="300">H231+H251+H259</f>
        <v>0</v>
      </c>
      <c r="I230" s="201">
        <f t="shared" si="300"/>
        <v>0</v>
      </c>
      <c r="J230" s="200">
        <f>J231+J251+J259</f>
        <v>0</v>
      </c>
      <c r="K230" s="199">
        <f t="shared" ref="K230:L230" si="301">K231+K251+K259</f>
        <v>0</v>
      </c>
      <c r="L230" s="201">
        <f t="shared" si="301"/>
        <v>0</v>
      </c>
      <c r="M230" s="197">
        <f>M231+M251+M259</f>
        <v>0</v>
      </c>
      <c r="N230" s="199">
        <f t="shared" ref="N230:O230" si="302">N231+N251+N259</f>
        <v>0</v>
      </c>
      <c r="O230" s="201">
        <f t="shared" si="302"/>
        <v>0</v>
      </c>
      <c r="P230" s="202"/>
    </row>
    <row r="231" spans="1:16" ht="14.25" hidden="1" customHeight="1" x14ac:dyDescent="0.2">
      <c r="A231" s="258">
        <v>6200</v>
      </c>
      <c r="B231" s="248" t="s">
        <v>138</v>
      </c>
      <c r="C231" s="206">
        <f t="shared" si="282"/>
        <v>0</v>
      </c>
      <c r="D231" s="259">
        <f>SUM(D232,D233,D235,D238,D244,D245,D246)</f>
        <v>0</v>
      </c>
      <c r="E231" s="814">
        <f t="shared" ref="E231:F231" si="303">SUM(E232,E233,E235,E238,E244,E245,E246)</f>
        <v>0</v>
      </c>
      <c r="F231" s="815">
        <f t="shared" si="303"/>
        <v>0</v>
      </c>
      <c r="G231" s="259">
        <f>SUM(G232,G233,G235,G238,G244,G245,G246)</f>
        <v>0</v>
      </c>
      <c r="H231" s="260">
        <f t="shared" ref="H231:I231" si="304">SUM(H232,H233,H235,H238,H244,H245,H246)</f>
        <v>0</v>
      </c>
      <c r="I231" s="208">
        <f t="shared" si="304"/>
        <v>0</v>
      </c>
      <c r="J231" s="260">
        <f>SUM(J232,J233,J235,J238,J244,J245,J246)</f>
        <v>0</v>
      </c>
      <c r="K231" s="207">
        <f t="shared" ref="K231:L231" si="305">SUM(K232,K233,K235,K238,K244,K245,K246)</f>
        <v>0</v>
      </c>
      <c r="L231" s="208">
        <f t="shared" si="305"/>
        <v>0</v>
      </c>
      <c r="M231" s="206">
        <f>SUM(M232,M233,M235,M238,M244,M245,M246)</f>
        <v>0</v>
      </c>
      <c r="N231" s="207">
        <f t="shared" ref="N231:O231" si="306">SUM(N232,N233,N235,N238,N244,N245,N246)</f>
        <v>0</v>
      </c>
      <c r="O231" s="208">
        <f t="shared" si="306"/>
        <v>0</v>
      </c>
      <c r="P231" s="209"/>
    </row>
    <row r="232" spans="1:16" ht="24" hidden="1" x14ac:dyDescent="0.2">
      <c r="A232" s="830">
        <v>6220</v>
      </c>
      <c r="B232" s="1" t="s">
        <v>269</v>
      </c>
      <c r="C232" s="89">
        <f t="shared" si="282"/>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2"/>
        <v>0</v>
      </c>
      <c r="D233" s="225">
        <f t="shared" ref="D233:O233" si="307">SUM(D234)</f>
        <v>0</v>
      </c>
      <c r="E233" s="808">
        <f t="shared" si="307"/>
        <v>0</v>
      </c>
      <c r="F233" s="765">
        <f t="shared" si="307"/>
        <v>0</v>
      </c>
      <c r="G233" s="225">
        <f t="shared" si="307"/>
        <v>0</v>
      </c>
      <c r="H233" s="227">
        <f t="shared" si="307"/>
        <v>0</v>
      </c>
      <c r="I233" s="221">
        <f t="shared" si="307"/>
        <v>0</v>
      </c>
      <c r="J233" s="227">
        <f t="shared" si="307"/>
        <v>0</v>
      </c>
      <c r="K233" s="226">
        <f t="shared" si="307"/>
        <v>0</v>
      </c>
      <c r="L233" s="221">
        <f t="shared" si="307"/>
        <v>0</v>
      </c>
      <c r="M233" s="98">
        <f t="shared" si="307"/>
        <v>0</v>
      </c>
      <c r="N233" s="226">
        <f t="shared" si="307"/>
        <v>0</v>
      </c>
      <c r="O233" s="221">
        <f t="shared" si="307"/>
        <v>0</v>
      </c>
      <c r="P233" s="223"/>
    </row>
    <row r="234" spans="1:16" ht="24" hidden="1" x14ac:dyDescent="0.2">
      <c r="A234" s="58">
        <v>6239</v>
      </c>
      <c r="B234" s="1" t="s">
        <v>271</v>
      </c>
      <c r="C234" s="98">
        <f t="shared" si="282"/>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2"/>
        <v>0</v>
      </c>
      <c r="D235" s="225">
        <f>SUM(D236:D237)</f>
        <v>0</v>
      </c>
      <c r="E235" s="808">
        <f t="shared" ref="E235:F235" si="308">SUM(E236:E237)</f>
        <v>0</v>
      </c>
      <c r="F235" s="765">
        <f t="shared" si="308"/>
        <v>0</v>
      </c>
      <c r="G235" s="225">
        <f>SUM(G236:G237)</f>
        <v>0</v>
      </c>
      <c r="H235" s="227">
        <f t="shared" ref="H235:I235" si="309">SUM(H236:H237)</f>
        <v>0</v>
      </c>
      <c r="I235" s="221">
        <f t="shared" si="309"/>
        <v>0</v>
      </c>
      <c r="J235" s="227">
        <f>SUM(J236:J237)</f>
        <v>0</v>
      </c>
      <c r="K235" s="226">
        <f t="shared" ref="K235:L235" si="310">SUM(K236:K237)</f>
        <v>0</v>
      </c>
      <c r="L235" s="221">
        <f t="shared" si="310"/>
        <v>0</v>
      </c>
      <c r="M235" s="98">
        <f>SUM(M236:M237)</f>
        <v>0</v>
      </c>
      <c r="N235" s="226">
        <f t="shared" ref="N235:O235" si="311">SUM(N236:N237)</f>
        <v>0</v>
      </c>
      <c r="O235" s="221">
        <f t="shared" si="311"/>
        <v>0</v>
      </c>
      <c r="P235" s="223"/>
    </row>
    <row r="236" spans="1:16" hidden="1" x14ac:dyDescent="0.2">
      <c r="A236" s="58">
        <v>6241</v>
      </c>
      <c r="B236" s="3" t="s">
        <v>139</v>
      </c>
      <c r="C236" s="98">
        <f t="shared" si="282"/>
        <v>0</v>
      </c>
      <c r="D236" s="220"/>
      <c r="E236" s="807"/>
      <c r="F236" s="765">
        <f t="shared" ref="F236:F237" si="312">D236+E236</f>
        <v>0</v>
      </c>
      <c r="G236" s="220"/>
      <c r="H236" s="103"/>
      <c r="I236" s="221">
        <f t="shared" ref="I236:I237" si="313">G236+H236</f>
        <v>0</v>
      </c>
      <c r="J236" s="103"/>
      <c r="K236" s="104"/>
      <c r="L236" s="221">
        <f t="shared" ref="L236:L237" si="314">J236+K236</f>
        <v>0</v>
      </c>
      <c r="M236" s="222"/>
      <c r="N236" s="104"/>
      <c r="O236" s="221">
        <f t="shared" ref="O236:O237" si="315">M236+N236</f>
        <v>0</v>
      </c>
      <c r="P236" s="223"/>
    </row>
    <row r="237" spans="1:16" hidden="1" x14ac:dyDescent="0.2">
      <c r="A237" s="58">
        <v>6242</v>
      </c>
      <c r="B237" s="3" t="s">
        <v>86</v>
      </c>
      <c r="C237" s="98">
        <f t="shared" si="282"/>
        <v>0</v>
      </c>
      <c r="D237" s="220"/>
      <c r="E237" s="807"/>
      <c r="F237" s="765">
        <f t="shared" si="312"/>
        <v>0</v>
      </c>
      <c r="G237" s="220"/>
      <c r="H237" s="103"/>
      <c r="I237" s="221">
        <f t="shared" si="313"/>
        <v>0</v>
      </c>
      <c r="J237" s="103"/>
      <c r="K237" s="104"/>
      <c r="L237" s="221">
        <f t="shared" si="314"/>
        <v>0</v>
      </c>
      <c r="M237" s="222"/>
      <c r="N237" s="104"/>
      <c r="O237" s="221">
        <f t="shared" si="315"/>
        <v>0</v>
      </c>
      <c r="P237" s="223"/>
    </row>
    <row r="238" spans="1:16" ht="25.5" hidden="1" customHeight="1" x14ac:dyDescent="0.2">
      <c r="A238" s="224">
        <v>6250</v>
      </c>
      <c r="B238" s="3" t="s">
        <v>272</v>
      </c>
      <c r="C238" s="98">
        <f t="shared" si="282"/>
        <v>0</v>
      </c>
      <c r="D238" s="225">
        <f>SUM(D239:D243)</f>
        <v>0</v>
      </c>
      <c r="E238" s="808">
        <f t="shared" ref="E238:F238" si="316">SUM(E239:E243)</f>
        <v>0</v>
      </c>
      <c r="F238" s="765">
        <f t="shared" si="316"/>
        <v>0</v>
      </c>
      <c r="G238" s="225">
        <f>SUM(G239:G243)</f>
        <v>0</v>
      </c>
      <c r="H238" s="227">
        <f t="shared" ref="H238:I238" si="317">SUM(H239:H243)</f>
        <v>0</v>
      </c>
      <c r="I238" s="221">
        <f t="shared" si="317"/>
        <v>0</v>
      </c>
      <c r="J238" s="227">
        <f>SUM(J239:J243)</f>
        <v>0</v>
      </c>
      <c r="K238" s="226">
        <f t="shared" ref="K238:L238" si="318">SUM(K239:K243)</f>
        <v>0</v>
      </c>
      <c r="L238" s="221">
        <f t="shared" si="318"/>
        <v>0</v>
      </c>
      <c r="M238" s="98">
        <f>SUM(M239:M243)</f>
        <v>0</v>
      </c>
      <c r="N238" s="226">
        <f t="shared" ref="N238:O238" si="319">SUM(N239:N243)</f>
        <v>0</v>
      </c>
      <c r="O238" s="221">
        <f t="shared" si="319"/>
        <v>0</v>
      </c>
      <c r="P238" s="223"/>
    </row>
    <row r="239" spans="1:16" ht="14.25" hidden="1" customHeight="1" x14ac:dyDescent="0.2">
      <c r="A239" s="58">
        <v>6252</v>
      </c>
      <c r="B239" s="3" t="s">
        <v>273</v>
      </c>
      <c r="C239" s="98">
        <f t="shared" si="282"/>
        <v>0</v>
      </c>
      <c r="D239" s="220"/>
      <c r="E239" s="807"/>
      <c r="F239" s="765">
        <f t="shared" ref="F239:F245" si="320">D239+E239</f>
        <v>0</v>
      </c>
      <c r="G239" s="220"/>
      <c r="H239" s="103"/>
      <c r="I239" s="221">
        <f t="shared" ref="I239:I245" si="321">G239+H239</f>
        <v>0</v>
      </c>
      <c r="J239" s="103"/>
      <c r="K239" s="104"/>
      <c r="L239" s="221">
        <f t="shared" ref="L239:L245" si="322">J239+K239</f>
        <v>0</v>
      </c>
      <c r="M239" s="222"/>
      <c r="N239" s="104"/>
      <c r="O239" s="221">
        <f t="shared" ref="O239:O245" si="323">M239+N239</f>
        <v>0</v>
      </c>
      <c r="P239" s="223"/>
    </row>
    <row r="240" spans="1:16" ht="14.25" hidden="1" customHeight="1" x14ac:dyDescent="0.2">
      <c r="A240" s="58">
        <v>6253</v>
      </c>
      <c r="B240" s="3" t="s">
        <v>274</v>
      </c>
      <c r="C240" s="98">
        <f t="shared" si="282"/>
        <v>0</v>
      </c>
      <c r="D240" s="220"/>
      <c r="E240" s="807"/>
      <c r="F240" s="765">
        <f t="shared" si="320"/>
        <v>0</v>
      </c>
      <c r="G240" s="220"/>
      <c r="H240" s="103"/>
      <c r="I240" s="221">
        <f t="shared" si="321"/>
        <v>0</v>
      </c>
      <c r="J240" s="103"/>
      <c r="K240" s="104"/>
      <c r="L240" s="221">
        <f t="shared" si="322"/>
        <v>0</v>
      </c>
      <c r="M240" s="222"/>
      <c r="N240" s="104"/>
      <c r="O240" s="221">
        <f t="shared" si="323"/>
        <v>0</v>
      </c>
      <c r="P240" s="223"/>
    </row>
    <row r="241" spans="1:16" ht="24" hidden="1" x14ac:dyDescent="0.2">
      <c r="A241" s="58">
        <v>6254</v>
      </c>
      <c r="B241" s="3" t="s">
        <v>275</v>
      </c>
      <c r="C241" s="98">
        <f t="shared" si="282"/>
        <v>0</v>
      </c>
      <c r="D241" s="220"/>
      <c r="E241" s="807"/>
      <c r="F241" s="765">
        <f t="shared" si="320"/>
        <v>0</v>
      </c>
      <c r="G241" s="220"/>
      <c r="H241" s="103"/>
      <c r="I241" s="221">
        <f t="shared" si="321"/>
        <v>0</v>
      </c>
      <c r="J241" s="103"/>
      <c r="K241" s="104"/>
      <c r="L241" s="221">
        <f t="shared" si="322"/>
        <v>0</v>
      </c>
      <c r="M241" s="222"/>
      <c r="N241" s="104"/>
      <c r="O241" s="221">
        <f t="shared" si="323"/>
        <v>0</v>
      </c>
      <c r="P241" s="223"/>
    </row>
    <row r="242" spans="1:16" ht="24" hidden="1" x14ac:dyDescent="0.2">
      <c r="A242" s="58">
        <v>6255</v>
      </c>
      <c r="B242" s="3" t="s">
        <v>276</v>
      </c>
      <c r="C242" s="98">
        <f t="shared" si="282"/>
        <v>0</v>
      </c>
      <c r="D242" s="220"/>
      <c r="E242" s="807"/>
      <c r="F242" s="765">
        <f t="shared" si="320"/>
        <v>0</v>
      </c>
      <c r="G242" s="220"/>
      <c r="H242" s="103"/>
      <c r="I242" s="221">
        <f t="shared" si="321"/>
        <v>0</v>
      </c>
      <c r="J242" s="103"/>
      <c r="K242" s="104"/>
      <c r="L242" s="221">
        <f t="shared" si="322"/>
        <v>0</v>
      </c>
      <c r="M242" s="222"/>
      <c r="N242" s="104"/>
      <c r="O242" s="221">
        <f t="shared" si="323"/>
        <v>0</v>
      </c>
      <c r="P242" s="223"/>
    </row>
    <row r="243" spans="1:16" hidden="1" x14ac:dyDescent="0.2">
      <c r="A243" s="58">
        <v>6259</v>
      </c>
      <c r="B243" s="3" t="s">
        <v>277</v>
      </c>
      <c r="C243" s="98">
        <f t="shared" si="282"/>
        <v>0</v>
      </c>
      <c r="D243" s="220"/>
      <c r="E243" s="807"/>
      <c r="F243" s="765">
        <f t="shared" si="320"/>
        <v>0</v>
      </c>
      <c r="G243" s="220"/>
      <c r="H243" s="103"/>
      <c r="I243" s="221">
        <f t="shared" si="321"/>
        <v>0</v>
      </c>
      <c r="J243" s="103"/>
      <c r="K243" s="104"/>
      <c r="L243" s="221">
        <f t="shared" si="322"/>
        <v>0</v>
      </c>
      <c r="M243" s="222"/>
      <c r="N243" s="104"/>
      <c r="O243" s="221">
        <f t="shared" si="323"/>
        <v>0</v>
      </c>
      <c r="P243" s="223"/>
    </row>
    <row r="244" spans="1:16" ht="24" hidden="1" x14ac:dyDescent="0.2">
      <c r="A244" s="224">
        <v>6260</v>
      </c>
      <c r="B244" s="3" t="s">
        <v>278</v>
      </c>
      <c r="C244" s="98">
        <f t="shared" si="282"/>
        <v>0</v>
      </c>
      <c r="D244" s="220"/>
      <c r="E244" s="807"/>
      <c r="F244" s="765">
        <f t="shared" si="320"/>
        <v>0</v>
      </c>
      <c r="G244" s="220"/>
      <c r="H244" s="103"/>
      <c r="I244" s="221">
        <f t="shared" si="321"/>
        <v>0</v>
      </c>
      <c r="J244" s="103"/>
      <c r="K244" s="104"/>
      <c r="L244" s="221">
        <f t="shared" si="322"/>
        <v>0</v>
      </c>
      <c r="M244" s="222"/>
      <c r="N244" s="104"/>
      <c r="O244" s="221">
        <f t="shared" si="323"/>
        <v>0</v>
      </c>
      <c r="P244" s="223"/>
    </row>
    <row r="245" spans="1:16" hidden="1" x14ac:dyDescent="0.2">
      <c r="A245" s="224">
        <v>6270</v>
      </c>
      <c r="B245" s="3" t="s">
        <v>279</v>
      </c>
      <c r="C245" s="98">
        <f t="shared" si="282"/>
        <v>0</v>
      </c>
      <c r="D245" s="220"/>
      <c r="E245" s="807"/>
      <c r="F245" s="765">
        <f t="shared" si="320"/>
        <v>0</v>
      </c>
      <c r="G245" s="220"/>
      <c r="H245" s="103"/>
      <c r="I245" s="221">
        <f t="shared" si="321"/>
        <v>0</v>
      </c>
      <c r="J245" s="103"/>
      <c r="K245" s="104"/>
      <c r="L245" s="221">
        <f t="shared" si="322"/>
        <v>0</v>
      </c>
      <c r="M245" s="222"/>
      <c r="N245" s="104"/>
      <c r="O245" s="221">
        <f t="shared" si="323"/>
        <v>0</v>
      </c>
      <c r="P245" s="223"/>
    </row>
    <row r="246" spans="1:16" ht="24" hidden="1" x14ac:dyDescent="0.2">
      <c r="A246" s="830">
        <v>6290</v>
      </c>
      <c r="B246" s="1" t="s">
        <v>111</v>
      </c>
      <c r="C246" s="249">
        <f t="shared" si="282"/>
        <v>0</v>
      </c>
      <c r="D246" s="233">
        <f>SUM(D247:D250)</f>
        <v>0</v>
      </c>
      <c r="E246" s="810">
        <f t="shared" ref="E246:O246" si="324">SUM(E247:E250)</f>
        <v>0</v>
      </c>
      <c r="F246" s="806">
        <f t="shared" si="324"/>
        <v>0</v>
      </c>
      <c r="G246" s="233">
        <f t="shared" si="324"/>
        <v>0</v>
      </c>
      <c r="H246" s="235">
        <f t="shared" si="324"/>
        <v>0</v>
      </c>
      <c r="I246" s="217">
        <f t="shared" si="324"/>
        <v>0</v>
      </c>
      <c r="J246" s="235">
        <f t="shared" si="324"/>
        <v>0</v>
      </c>
      <c r="K246" s="234">
        <f t="shared" si="324"/>
        <v>0</v>
      </c>
      <c r="L246" s="217">
        <f t="shared" si="324"/>
        <v>0</v>
      </c>
      <c r="M246" s="249">
        <f t="shared" si="324"/>
        <v>0</v>
      </c>
      <c r="N246" s="250">
        <f t="shared" si="324"/>
        <v>0</v>
      </c>
      <c r="O246" s="251">
        <f t="shared" si="324"/>
        <v>0</v>
      </c>
      <c r="P246" s="252"/>
    </row>
    <row r="247" spans="1:16" hidden="1" x14ac:dyDescent="0.2">
      <c r="A247" s="58">
        <v>6291</v>
      </c>
      <c r="B247" s="3" t="s">
        <v>101</v>
      </c>
      <c r="C247" s="98">
        <f t="shared" si="282"/>
        <v>0</v>
      </c>
      <c r="D247" s="220"/>
      <c r="E247" s="807"/>
      <c r="F247" s="765">
        <f t="shared" ref="F247:F250" si="325">D247+E247</f>
        <v>0</v>
      </c>
      <c r="G247" s="220"/>
      <c r="H247" s="103"/>
      <c r="I247" s="221">
        <f t="shared" ref="I247:I250" si="326">G247+H247</f>
        <v>0</v>
      </c>
      <c r="J247" s="103"/>
      <c r="K247" s="104"/>
      <c r="L247" s="221">
        <f t="shared" ref="L247:L250" si="327">J247+K247</f>
        <v>0</v>
      </c>
      <c r="M247" s="222"/>
      <c r="N247" s="104"/>
      <c r="O247" s="221">
        <f t="shared" ref="O247:O250" si="328">M247+N247</f>
        <v>0</v>
      </c>
      <c r="P247" s="223"/>
    </row>
    <row r="248" spans="1:16" hidden="1" x14ac:dyDescent="0.2">
      <c r="A248" s="58">
        <v>6292</v>
      </c>
      <c r="B248" s="3" t="s">
        <v>129</v>
      </c>
      <c r="C248" s="98">
        <f t="shared" si="282"/>
        <v>0</v>
      </c>
      <c r="D248" s="220"/>
      <c r="E248" s="807"/>
      <c r="F248" s="765">
        <f t="shared" si="325"/>
        <v>0</v>
      </c>
      <c r="G248" s="220"/>
      <c r="H248" s="103"/>
      <c r="I248" s="221">
        <f t="shared" si="326"/>
        <v>0</v>
      </c>
      <c r="J248" s="103"/>
      <c r="K248" s="104"/>
      <c r="L248" s="221">
        <f t="shared" si="327"/>
        <v>0</v>
      </c>
      <c r="M248" s="222"/>
      <c r="N248" s="104"/>
      <c r="O248" s="221">
        <f t="shared" si="328"/>
        <v>0</v>
      </c>
      <c r="P248" s="223"/>
    </row>
    <row r="249" spans="1:16" ht="72" hidden="1" x14ac:dyDescent="0.2">
      <c r="A249" s="58">
        <v>6296</v>
      </c>
      <c r="B249" s="3" t="s">
        <v>280</v>
      </c>
      <c r="C249" s="98">
        <f t="shared" si="282"/>
        <v>0</v>
      </c>
      <c r="D249" s="220"/>
      <c r="E249" s="807"/>
      <c r="F249" s="765">
        <f t="shared" si="325"/>
        <v>0</v>
      </c>
      <c r="G249" s="220"/>
      <c r="H249" s="103"/>
      <c r="I249" s="221">
        <f t="shared" si="326"/>
        <v>0</v>
      </c>
      <c r="J249" s="103"/>
      <c r="K249" s="104"/>
      <c r="L249" s="221">
        <f t="shared" si="327"/>
        <v>0</v>
      </c>
      <c r="M249" s="222"/>
      <c r="N249" s="104"/>
      <c r="O249" s="221">
        <f t="shared" si="328"/>
        <v>0</v>
      </c>
      <c r="P249" s="223"/>
    </row>
    <row r="250" spans="1:16" ht="39.75" hidden="1" customHeight="1" x14ac:dyDescent="0.2">
      <c r="A250" s="58">
        <v>6299</v>
      </c>
      <c r="B250" s="3" t="s">
        <v>281</v>
      </c>
      <c r="C250" s="98">
        <f t="shared" si="282"/>
        <v>0</v>
      </c>
      <c r="D250" s="220"/>
      <c r="E250" s="807"/>
      <c r="F250" s="765">
        <f t="shared" si="325"/>
        <v>0</v>
      </c>
      <c r="G250" s="220"/>
      <c r="H250" s="103"/>
      <c r="I250" s="221">
        <f t="shared" si="326"/>
        <v>0</v>
      </c>
      <c r="J250" s="103"/>
      <c r="K250" s="104"/>
      <c r="L250" s="221">
        <f t="shared" si="327"/>
        <v>0</v>
      </c>
      <c r="M250" s="222"/>
      <c r="N250" s="104"/>
      <c r="O250" s="221">
        <f t="shared" si="328"/>
        <v>0</v>
      </c>
      <c r="P250" s="223"/>
    </row>
    <row r="251" spans="1:16" hidden="1" x14ac:dyDescent="0.2">
      <c r="A251" s="76">
        <v>6300</v>
      </c>
      <c r="B251" s="203" t="s">
        <v>282</v>
      </c>
      <c r="C251" s="77">
        <f t="shared" si="282"/>
        <v>0</v>
      </c>
      <c r="D251" s="204">
        <f>SUM(D252,D257,D258)</f>
        <v>0</v>
      </c>
      <c r="E251" s="802">
        <f t="shared" ref="E251:O251" si="329">SUM(E252,E257,E258)</f>
        <v>0</v>
      </c>
      <c r="F251" s="769">
        <f t="shared" si="329"/>
        <v>0</v>
      </c>
      <c r="G251" s="204">
        <f t="shared" si="329"/>
        <v>0</v>
      </c>
      <c r="H251" s="86">
        <f t="shared" si="329"/>
        <v>0</v>
      </c>
      <c r="I251" s="205">
        <f t="shared" si="329"/>
        <v>0</v>
      </c>
      <c r="J251" s="86">
        <f t="shared" si="329"/>
        <v>0</v>
      </c>
      <c r="K251" s="87">
        <f t="shared" si="329"/>
        <v>0</v>
      </c>
      <c r="L251" s="205">
        <f t="shared" si="329"/>
        <v>0</v>
      </c>
      <c r="M251" s="120">
        <f t="shared" si="329"/>
        <v>0</v>
      </c>
      <c r="N251" s="236">
        <f t="shared" si="329"/>
        <v>0</v>
      </c>
      <c r="O251" s="237">
        <f t="shared" si="329"/>
        <v>0</v>
      </c>
      <c r="P251" s="238"/>
    </row>
    <row r="252" spans="1:16" ht="24" hidden="1" x14ac:dyDescent="0.2">
      <c r="A252" s="830">
        <v>6320</v>
      </c>
      <c r="B252" s="1" t="s">
        <v>283</v>
      </c>
      <c r="C252" s="249">
        <f t="shared" si="282"/>
        <v>0</v>
      </c>
      <c r="D252" s="233">
        <f>SUM(D253:D256)</f>
        <v>0</v>
      </c>
      <c r="E252" s="810">
        <f t="shared" ref="E252:O252" si="330">SUM(E253:E256)</f>
        <v>0</v>
      </c>
      <c r="F252" s="806">
        <f t="shared" si="330"/>
        <v>0</v>
      </c>
      <c r="G252" s="233">
        <f t="shared" si="330"/>
        <v>0</v>
      </c>
      <c r="H252" s="235">
        <f t="shared" si="330"/>
        <v>0</v>
      </c>
      <c r="I252" s="217">
        <f t="shared" si="330"/>
        <v>0</v>
      </c>
      <c r="J252" s="235">
        <f t="shared" si="330"/>
        <v>0</v>
      </c>
      <c r="K252" s="234">
        <f t="shared" si="330"/>
        <v>0</v>
      </c>
      <c r="L252" s="217">
        <f t="shared" si="330"/>
        <v>0</v>
      </c>
      <c r="M252" s="89">
        <f t="shared" si="330"/>
        <v>0</v>
      </c>
      <c r="N252" s="234">
        <f t="shared" si="330"/>
        <v>0</v>
      </c>
      <c r="O252" s="217">
        <f t="shared" si="330"/>
        <v>0</v>
      </c>
      <c r="P252" s="219"/>
    </row>
    <row r="253" spans="1:16" hidden="1" x14ac:dyDescent="0.2">
      <c r="A253" s="58">
        <v>6322</v>
      </c>
      <c r="B253" s="3" t="s">
        <v>284</v>
      </c>
      <c r="C253" s="98">
        <f t="shared" si="282"/>
        <v>0</v>
      </c>
      <c r="D253" s="220"/>
      <c r="E253" s="807"/>
      <c r="F253" s="765">
        <f t="shared" ref="F253:F258" si="331">D253+E253</f>
        <v>0</v>
      </c>
      <c r="G253" s="220"/>
      <c r="H253" s="103"/>
      <c r="I253" s="221">
        <f t="shared" ref="I253:I258" si="332">G253+H253</f>
        <v>0</v>
      </c>
      <c r="J253" s="103"/>
      <c r="K253" s="104"/>
      <c r="L253" s="221">
        <f t="shared" ref="L253:L258" si="333">J253+K253</f>
        <v>0</v>
      </c>
      <c r="M253" s="222"/>
      <c r="N253" s="104"/>
      <c r="O253" s="221">
        <f t="shared" ref="O253:O258" si="334">M253+N253</f>
        <v>0</v>
      </c>
      <c r="P253" s="223"/>
    </row>
    <row r="254" spans="1:16" ht="24" hidden="1" x14ac:dyDescent="0.2">
      <c r="A254" s="58">
        <v>6323</v>
      </c>
      <c r="B254" s="3" t="s">
        <v>285</v>
      </c>
      <c r="C254" s="98">
        <f t="shared" si="282"/>
        <v>0</v>
      </c>
      <c r="D254" s="220"/>
      <c r="E254" s="807"/>
      <c r="F254" s="765">
        <f t="shared" si="331"/>
        <v>0</v>
      </c>
      <c r="G254" s="220"/>
      <c r="H254" s="103"/>
      <c r="I254" s="221">
        <f t="shared" si="332"/>
        <v>0</v>
      </c>
      <c r="J254" s="103"/>
      <c r="K254" s="104"/>
      <c r="L254" s="221">
        <f t="shared" si="333"/>
        <v>0</v>
      </c>
      <c r="M254" s="222"/>
      <c r="N254" s="104"/>
      <c r="O254" s="221">
        <f t="shared" si="334"/>
        <v>0</v>
      </c>
      <c r="P254" s="223"/>
    </row>
    <row r="255" spans="1:16" ht="24" hidden="1" x14ac:dyDescent="0.2">
      <c r="A255" s="58">
        <v>6324</v>
      </c>
      <c r="B255" s="3" t="s">
        <v>286</v>
      </c>
      <c r="C255" s="98">
        <f t="shared" si="282"/>
        <v>0</v>
      </c>
      <c r="D255" s="220"/>
      <c r="E255" s="807"/>
      <c r="F255" s="765">
        <f t="shared" si="331"/>
        <v>0</v>
      </c>
      <c r="G255" s="220"/>
      <c r="H255" s="103"/>
      <c r="I255" s="221">
        <f t="shared" si="332"/>
        <v>0</v>
      </c>
      <c r="J255" s="103"/>
      <c r="K255" s="104"/>
      <c r="L255" s="221">
        <f t="shared" si="333"/>
        <v>0</v>
      </c>
      <c r="M255" s="222"/>
      <c r="N255" s="104"/>
      <c r="O255" s="221">
        <f t="shared" si="334"/>
        <v>0</v>
      </c>
      <c r="P255" s="223"/>
    </row>
    <row r="256" spans="1:16" hidden="1" x14ac:dyDescent="0.2">
      <c r="A256" s="49">
        <v>6329</v>
      </c>
      <c r="B256" s="1" t="s">
        <v>287</v>
      </c>
      <c r="C256" s="89">
        <f t="shared" si="282"/>
        <v>0</v>
      </c>
      <c r="D256" s="216"/>
      <c r="E256" s="805"/>
      <c r="F256" s="806">
        <f t="shared" si="331"/>
        <v>0</v>
      </c>
      <c r="G256" s="216"/>
      <c r="H256" s="94"/>
      <c r="I256" s="217">
        <f t="shared" si="332"/>
        <v>0</v>
      </c>
      <c r="J256" s="94"/>
      <c r="K256" s="95"/>
      <c r="L256" s="217">
        <f t="shared" si="333"/>
        <v>0</v>
      </c>
      <c r="M256" s="218"/>
      <c r="N256" s="95"/>
      <c r="O256" s="217">
        <f t="shared" si="334"/>
        <v>0</v>
      </c>
      <c r="P256" s="219"/>
    </row>
    <row r="257" spans="1:16" ht="24" hidden="1" x14ac:dyDescent="0.2">
      <c r="A257" s="268">
        <v>6330</v>
      </c>
      <c r="B257" s="269" t="s">
        <v>288</v>
      </c>
      <c r="C257" s="249">
        <f t="shared" si="282"/>
        <v>0</v>
      </c>
      <c r="D257" s="254"/>
      <c r="E257" s="812"/>
      <c r="F257" s="813">
        <f t="shared" si="331"/>
        <v>0</v>
      </c>
      <c r="G257" s="254"/>
      <c r="H257" s="256"/>
      <c r="I257" s="251">
        <f t="shared" si="332"/>
        <v>0</v>
      </c>
      <c r="J257" s="256"/>
      <c r="K257" s="255"/>
      <c r="L257" s="251">
        <f t="shared" si="333"/>
        <v>0</v>
      </c>
      <c r="M257" s="257"/>
      <c r="N257" s="255"/>
      <c r="O257" s="251">
        <f t="shared" si="334"/>
        <v>0</v>
      </c>
      <c r="P257" s="252"/>
    </row>
    <row r="258" spans="1:16" hidden="1" x14ac:dyDescent="0.2">
      <c r="A258" s="224">
        <v>6360</v>
      </c>
      <c r="B258" s="3" t="s">
        <v>289</v>
      </c>
      <c r="C258" s="98">
        <f t="shared" si="282"/>
        <v>0</v>
      </c>
      <c r="D258" s="220"/>
      <c r="E258" s="807"/>
      <c r="F258" s="765">
        <f t="shared" si="331"/>
        <v>0</v>
      </c>
      <c r="G258" s="220"/>
      <c r="H258" s="103"/>
      <c r="I258" s="221">
        <f t="shared" si="332"/>
        <v>0</v>
      </c>
      <c r="J258" s="103"/>
      <c r="K258" s="104"/>
      <c r="L258" s="221">
        <f t="shared" si="333"/>
        <v>0</v>
      </c>
      <c r="M258" s="222"/>
      <c r="N258" s="104"/>
      <c r="O258" s="221">
        <f t="shared" si="334"/>
        <v>0</v>
      </c>
      <c r="P258" s="223"/>
    </row>
    <row r="259" spans="1:16" ht="36" hidden="1" x14ac:dyDescent="0.2">
      <c r="A259" s="76">
        <v>6400</v>
      </c>
      <c r="B259" s="203" t="s">
        <v>140</v>
      </c>
      <c r="C259" s="77">
        <f t="shared" si="282"/>
        <v>0</v>
      </c>
      <c r="D259" s="204">
        <f>SUM(D260,D264)</f>
        <v>0</v>
      </c>
      <c r="E259" s="802">
        <f t="shared" ref="E259:O259" si="335">SUM(E260,E264)</f>
        <v>0</v>
      </c>
      <c r="F259" s="769">
        <f t="shared" si="335"/>
        <v>0</v>
      </c>
      <c r="G259" s="204">
        <f t="shared" si="335"/>
        <v>0</v>
      </c>
      <c r="H259" s="86">
        <f t="shared" si="335"/>
        <v>0</v>
      </c>
      <c r="I259" s="205">
        <f t="shared" si="335"/>
        <v>0</v>
      </c>
      <c r="J259" s="86">
        <f t="shared" si="335"/>
        <v>0</v>
      </c>
      <c r="K259" s="87">
        <f t="shared" si="335"/>
        <v>0</v>
      </c>
      <c r="L259" s="205">
        <f t="shared" si="335"/>
        <v>0</v>
      </c>
      <c r="M259" s="120">
        <f t="shared" si="335"/>
        <v>0</v>
      </c>
      <c r="N259" s="236">
        <f t="shared" si="335"/>
        <v>0</v>
      </c>
      <c r="O259" s="237">
        <f t="shared" si="335"/>
        <v>0</v>
      </c>
      <c r="P259" s="238"/>
    </row>
    <row r="260" spans="1:16" ht="24" hidden="1" x14ac:dyDescent="0.2">
      <c r="A260" s="830">
        <v>6410</v>
      </c>
      <c r="B260" s="1" t="s">
        <v>141</v>
      </c>
      <c r="C260" s="89">
        <f t="shared" si="282"/>
        <v>0</v>
      </c>
      <c r="D260" s="233">
        <f>SUM(D261:D263)</f>
        <v>0</v>
      </c>
      <c r="E260" s="810">
        <f t="shared" ref="E260:O260" si="336">SUM(E261:E263)</f>
        <v>0</v>
      </c>
      <c r="F260" s="806">
        <f t="shared" si="336"/>
        <v>0</v>
      </c>
      <c r="G260" s="233">
        <f t="shared" si="336"/>
        <v>0</v>
      </c>
      <c r="H260" s="235">
        <f t="shared" si="336"/>
        <v>0</v>
      </c>
      <c r="I260" s="217">
        <f t="shared" si="336"/>
        <v>0</v>
      </c>
      <c r="J260" s="235">
        <f t="shared" si="336"/>
        <v>0</v>
      </c>
      <c r="K260" s="234">
        <f t="shared" si="336"/>
        <v>0</v>
      </c>
      <c r="L260" s="217">
        <f t="shared" si="336"/>
        <v>0</v>
      </c>
      <c r="M260" s="109">
        <f t="shared" si="336"/>
        <v>0</v>
      </c>
      <c r="N260" s="244">
        <f t="shared" si="336"/>
        <v>0</v>
      </c>
      <c r="O260" s="245">
        <f t="shared" si="336"/>
        <v>0</v>
      </c>
      <c r="P260" s="246"/>
    </row>
    <row r="261" spans="1:16" hidden="1" x14ac:dyDescent="0.2">
      <c r="A261" s="58">
        <v>6411</v>
      </c>
      <c r="B261" s="2" t="s">
        <v>142</v>
      </c>
      <c r="C261" s="98">
        <f t="shared" si="282"/>
        <v>0</v>
      </c>
      <c r="D261" s="220"/>
      <c r="E261" s="807"/>
      <c r="F261" s="765">
        <f t="shared" ref="F261:F263" si="337">D261+E261</f>
        <v>0</v>
      </c>
      <c r="G261" s="220"/>
      <c r="H261" s="103"/>
      <c r="I261" s="221">
        <f t="shared" ref="I261:I263" si="338">G261+H261</f>
        <v>0</v>
      </c>
      <c r="J261" s="103"/>
      <c r="K261" s="104"/>
      <c r="L261" s="221">
        <f t="shared" ref="L261:L263" si="339">J261+K261</f>
        <v>0</v>
      </c>
      <c r="M261" s="222"/>
      <c r="N261" s="104"/>
      <c r="O261" s="221">
        <f t="shared" ref="O261:O263" si="340">M261+N261</f>
        <v>0</v>
      </c>
      <c r="P261" s="223"/>
    </row>
    <row r="262" spans="1:16" ht="36" hidden="1" x14ac:dyDescent="0.2">
      <c r="A262" s="58">
        <v>6412</v>
      </c>
      <c r="B262" s="3" t="s">
        <v>143</v>
      </c>
      <c r="C262" s="98">
        <f t="shared" si="282"/>
        <v>0</v>
      </c>
      <c r="D262" s="220"/>
      <c r="E262" s="807"/>
      <c r="F262" s="765">
        <f t="shared" si="337"/>
        <v>0</v>
      </c>
      <c r="G262" s="220"/>
      <c r="H262" s="103"/>
      <c r="I262" s="221">
        <f t="shared" si="338"/>
        <v>0</v>
      </c>
      <c r="J262" s="103"/>
      <c r="K262" s="104"/>
      <c r="L262" s="221">
        <f t="shared" si="339"/>
        <v>0</v>
      </c>
      <c r="M262" s="222"/>
      <c r="N262" s="104"/>
      <c r="O262" s="221">
        <f t="shared" si="340"/>
        <v>0</v>
      </c>
      <c r="P262" s="223"/>
    </row>
    <row r="263" spans="1:16" ht="36" hidden="1" x14ac:dyDescent="0.2">
      <c r="A263" s="58">
        <v>6419</v>
      </c>
      <c r="B263" s="3" t="s">
        <v>144</v>
      </c>
      <c r="C263" s="98">
        <f t="shared" si="282"/>
        <v>0</v>
      </c>
      <c r="D263" s="220"/>
      <c r="E263" s="807"/>
      <c r="F263" s="765">
        <f t="shared" si="337"/>
        <v>0</v>
      </c>
      <c r="G263" s="220"/>
      <c r="H263" s="103"/>
      <c r="I263" s="221">
        <f t="shared" si="338"/>
        <v>0</v>
      </c>
      <c r="J263" s="103"/>
      <c r="K263" s="104"/>
      <c r="L263" s="221">
        <f t="shared" si="339"/>
        <v>0</v>
      </c>
      <c r="M263" s="222"/>
      <c r="N263" s="104"/>
      <c r="O263" s="221">
        <f t="shared" si="340"/>
        <v>0</v>
      </c>
      <c r="P263" s="223"/>
    </row>
    <row r="264" spans="1:16" ht="36" hidden="1" x14ac:dyDescent="0.2">
      <c r="A264" s="224">
        <v>6420</v>
      </c>
      <c r="B264" s="3" t="s">
        <v>290</v>
      </c>
      <c r="C264" s="98">
        <f t="shared" si="282"/>
        <v>0</v>
      </c>
      <c r="D264" s="225">
        <f>SUM(D265:D268)</f>
        <v>0</v>
      </c>
      <c r="E264" s="808">
        <f t="shared" ref="E264:F264" si="341">SUM(E265:E268)</f>
        <v>0</v>
      </c>
      <c r="F264" s="765">
        <f t="shared" si="341"/>
        <v>0</v>
      </c>
      <c r="G264" s="225">
        <f>SUM(G265:G268)</f>
        <v>0</v>
      </c>
      <c r="H264" s="227">
        <f t="shared" ref="H264:I264" si="342">SUM(H265:H268)</f>
        <v>0</v>
      </c>
      <c r="I264" s="221">
        <f t="shared" si="342"/>
        <v>0</v>
      </c>
      <c r="J264" s="227">
        <f>SUM(J265:J268)</f>
        <v>0</v>
      </c>
      <c r="K264" s="226">
        <f t="shared" ref="K264:L264" si="343">SUM(K265:K268)</f>
        <v>0</v>
      </c>
      <c r="L264" s="221">
        <f t="shared" si="343"/>
        <v>0</v>
      </c>
      <c r="M264" s="98">
        <f>SUM(M265:M268)</f>
        <v>0</v>
      </c>
      <c r="N264" s="226">
        <f t="shared" ref="N264:O264" si="344">SUM(N265:N268)</f>
        <v>0</v>
      </c>
      <c r="O264" s="221">
        <f t="shared" si="344"/>
        <v>0</v>
      </c>
      <c r="P264" s="223"/>
    </row>
    <row r="265" spans="1:16" hidden="1" x14ac:dyDescent="0.2">
      <c r="A265" s="58">
        <v>6421</v>
      </c>
      <c r="B265" s="3" t="s">
        <v>291</v>
      </c>
      <c r="C265" s="98">
        <f t="shared" si="282"/>
        <v>0</v>
      </c>
      <c r="D265" s="220"/>
      <c r="E265" s="807"/>
      <c r="F265" s="765">
        <f t="shared" ref="F265:F268" si="345">D265+E265</f>
        <v>0</v>
      </c>
      <c r="G265" s="220"/>
      <c r="H265" s="103"/>
      <c r="I265" s="221">
        <f t="shared" ref="I265:I268" si="346">G265+H265</f>
        <v>0</v>
      </c>
      <c r="J265" s="103"/>
      <c r="K265" s="104"/>
      <c r="L265" s="221">
        <f t="shared" ref="L265:L268" si="347">J265+K265</f>
        <v>0</v>
      </c>
      <c r="M265" s="222"/>
      <c r="N265" s="104"/>
      <c r="O265" s="221">
        <f t="shared" ref="O265:O268" si="348">M265+N265</f>
        <v>0</v>
      </c>
      <c r="P265" s="223"/>
    </row>
    <row r="266" spans="1:16" hidden="1" x14ac:dyDescent="0.2">
      <c r="A266" s="58">
        <v>6422</v>
      </c>
      <c r="B266" s="3" t="s">
        <v>292</v>
      </c>
      <c r="C266" s="98">
        <f t="shared" si="282"/>
        <v>0</v>
      </c>
      <c r="D266" s="220"/>
      <c r="E266" s="807"/>
      <c r="F266" s="765">
        <f t="shared" si="345"/>
        <v>0</v>
      </c>
      <c r="G266" s="220"/>
      <c r="H266" s="103"/>
      <c r="I266" s="221">
        <f t="shared" si="346"/>
        <v>0</v>
      </c>
      <c r="J266" s="103"/>
      <c r="K266" s="104"/>
      <c r="L266" s="221">
        <f t="shared" si="347"/>
        <v>0</v>
      </c>
      <c r="M266" s="222"/>
      <c r="N266" s="104"/>
      <c r="O266" s="221">
        <f t="shared" si="348"/>
        <v>0</v>
      </c>
      <c r="P266" s="223"/>
    </row>
    <row r="267" spans="1:16" ht="13.5" hidden="1" customHeight="1" x14ac:dyDescent="0.2">
      <c r="A267" s="58">
        <v>6423</v>
      </c>
      <c r="B267" s="3" t="s">
        <v>293</v>
      </c>
      <c r="C267" s="98">
        <f t="shared" si="282"/>
        <v>0</v>
      </c>
      <c r="D267" s="220"/>
      <c r="E267" s="807"/>
      <c r="F267" s="765">
        <f t="shared" si="345"/>
        <v>0</v>
      </c>
      <c r="G267" s="220"/>
      <c r="H267" s="103"/>
      <c r="I267" s="221">
        <f t="shared" si="346"/>
        <v>0</v>
      </c>
      <c r="J267" s="103"/>
      <c r="K267" s="104"/>
      <c r="L267" s="221">
        <f t="shared" si="347"/>
        <v>0</v>
      </c>
      <c r="M267" s="222"/>
      <c r="N267" s="104"/>
      <c r="O267" s="221">
        <f t="shared" si="348"/>
        <v>0</v>
      </c>
      <c r="P267" s="223"/>
    </row>
    <row r="268" spans="1:16" ht="36" hidden="1" x14ac:dyDescent="0.2">
      <c r="A268" s="58">
        <v>6424</v>
      </c>
      <c r="B268" s="3" t="s">
        <v>294</v>
      </c>
      <c r="C268" s="98">
        <f t="shared" si="282"/>
        <v>0</v>
      </c>
      <c r="D268" s="220"/>
      <c r="E268" s="807"/>
      <c r="F268" s="765">
        <f t="shared" si="345"/>
        <v>0</v>
      </c>
      <c r="G268" s="220"/>
      <c r="H268" s="103"/>
      <c r="I268" s="221">
        <f t="shared" si="346"/>
        <v>0</v>
      </c>
      <c r="J268" s="103"/>
      <c r="K268" s="104"/>
      <c r="L268" s="221">
        <f t="shared" si="347"/>
        <v>0</v>
      </c>
      <c r="M268" s="222"/>
      <c r="N268" s="104"/>
      <c r="O268" s="221">
        <f t="shared" si="348"/>
        <v>0</v>
      </c>
      <c r="P268" s="223"/>
    </row>
    <row r="269" spans="1:16" ht="36" hidden="1" x14ac:dyDescent="0.2">
      <c r="A269" s="270">
        <v>7000</v>
      </c>
      <c r="B269" s="270" t="s">
        <v>102</v>
      </c>
      <c r="C269" s="271">
        <f t="shared" si="282"/>
        <v>0</v>
      </c>
      <c r="D269" s="272">
        <f>SUM(D270,D281)</f>
        <v>0</v>
      </c>
      <c r="E269" s="816">
        <f t="shared" ref="E269:F269" si="349">SUM(E270,E281)</f>
        <v>0</v>
      </c>
      <c r="F269" s="817">
        <f t="shared" si="349"/>
        <v>0</v>
      </c>
      <c r="G269" s="272">
        <f>SUM(G270,G281)</f>
        <v>0</v>
      </c>
      <c r="H269" s="274">
        <f t="shared" ref="H269:I269" si="350">SUM(H270,H281)</f>
        <v>0</v>
      </c>
      <c r="I269" s="275">
        <f t="shared" si="350"/>
        <v>0</v>
      </c>
      <c r="J269" s="274">
        <f>SUM(J270,J281)</f>
        <v>0</v>
      </c>
      <c r="K269" s="273">
        <f t="shared" ref="K269:L269" si="351">SUM(K270,K281)</f>
        <v>0</v>
      </c>
      <c r="L269" s="275">
        <f t="shared" si="351"/>
        <v>0</v>
      </c>
      <c r="M269" s="276">
        <f>SUM(M270,M281)</f>
        <v>0</v>
      </c>
      <c r="N269" s="277">
        <f t="shared" ref="N269:O269" si="352">SUM(N270,N281)</f>
        <v>0</v>
      </c>
      <c r="O269" s="278">
        <f t="shared" si="352"/>
        <v>0</v>
      </c>
      <c r="P269" s="279"/>
    </row>
    <row r="270" spans="1:16" ht="24" hidden="1" x14ac:dyDescent="0.2">
      <c r="A270" s="76">
        <v>7200</v>
      </c>
      <c r="B270" s="203" t="s">
        <v>106</v>
      </c>
      <c r="C270" s="77">
        <f t="shared" si="282"/>
        <v>0</v>
      </c>
      <c r="D270" s="204">
        <f>SUM(D271,D272,D275,D276,D280)</f>
        <v>0</v>
      </c>
      <c r="E270" s="802">
        <f t="shared" ref="E270:F270" si="353">SUM(E271,E272,E275,E276,E280)</f>
        <v>0</v>
      </c>
      <c r="F270" s="769">
        <f t="shared" si="353"/>
        <v>0</v>
      </c>
      <c r="G270" s="204">
        <f>SUM(G271,G272,G275,G276,G280)</f>
        <v>0</v>
      </c>
      <c r="H270" s="86">
        <f t="shared" ref="H270:I270" si="354">SUM(H271,H272,H275,H276,H280)</f>
        <v>0</v>
      </c>
      <c r="I270" s="205">
        <f t="shared" si="354"/>
        <v>0</v>
      </c>
      <c r="J270" s="86">
        <f>SUM(J271,J272,J275,J276,J280)</f>
        <v>0</v>
      </c>
      <c r="K270" s="87">
        <f t="shared" ref="K270:L270" si="355">SUM(K271,K272,K275,K276,K280)</f>
        <v>0</v>
      </c>
      <c r="L270" s="205">
        <f t="shared" si="355"/>
        <v>0</v>
      </c>
      <c r="M270" s="206">
        <f>SUM(M271,M272,M275,M276,M280)</f>
        <v>0</v>
      </c>
      <c r="N270" s="207">
        <f t="shared" ref="N270:O270" si="356">SUM(N271,N272,N275,N276,N280)</f>
        <v>0</v>
      </c>
      <c r="O270" s="208">
        <f t="shared" si="356"/>
        <v>0</v>
      </c>
      <c r="P270" s="209"/>
    </row>
    <row r="271" spans="1:16" ht="24" hidden="1" x14ac:dyDescent="0.2">
      <c r="A271" s="830">
        <v>7210</v>
      </c>
      <c r="B271" s="1" t="s">
        <v>107</v>
      </c>
      <c r="C271" s="89">
        <f t="shared" si="282"/>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2"/>
        <v>0</v>
      </c>
      <c r="D272" s="225">
        <f>SUM(D273:D274)</f>
        <v>0</v>
      </c>
      <c r="E272" s="808">
        <f t="shared" ref="E272:F272" si="357">SUM(E273:E274)</f>
        <v>0</v>
      </c>
      <c r="F272" s="765">
        <f t="shared" si="357"/>
        <v>0</v>
      </c>
      <c r="G272" s="225">
        <f>SUM(G273:G274)</f>
        <v>0</v>
      </c>
      <c r="H272" s="227">
        <f t="shared" ref="H272:I272" si="358">SUM(H273:H274)</f>
        <v>0</v>
      </c>
      <c r="I272" s="221">
        <f t="shared" si="358"/>
        <v>0</v>
      </c>
      <c r="J272" s="227">
        <f>SUM(J273:J274)</f>
        <v>0</v>
      </c>
      <c r="K272" s="226">
        <f t="shared" ref="K272:L272" si="359">SUM(K273:K274)</f>
        <v>0</v>
      </c>
      <c r="L272" s="221">
        <f t="shared" si="359"/>
        <v>0</v>
      </c>
      <c r="M272" s="98">
        <f>SUM(M273:M274)</f>
        <v>0</v>
      </c>
      <c r="N272" s="226">
        <f t="shared" ref="N272:O272" si="360">SUM(N273:N274)</f>
        <v>0</v>
      </c>
      <c r="O272" s="221">
        <f t="shared" si="360"/>
        <v>0</v>
      </c>
      <c r="P272" s="223"/>
    </row>
    <row r="273" spans="1:16" s="280" customFormat="1" ht="36" hidden="1" x14ac:dyDescent="0.2">
      <c r="A273" s="58">
        <v>7221</v>
      </c>
      <c r="B273" s="3" t="s">
        <v>296</v>
      </c>
      <c r="C273" s="98">
        <f t="shared" si="282"/>
        <v>0</v>
      </c>
      <c r="D273" s="220"/>
      <c r="E273" s="807"/>
      <c r="F273" s="765">
        <f t="shared" ref="F273:F275" si="361">D273+E273</f>
        <v>0</v>
      </c>
      <c r="G273" s="220"/>
      <c r="H273" s="103"/>
      <c r="I273" s="221">
        <f t="shared" ref="I273:I275" si="362">G273+H273</f>
        <v>0</v>
      </c>
      <c r="J273" s="103"/>
      <c r="K273" s="104"/>
      <c r="L273" s="221">
        <f t="shared" ref="L273:L275" si="363">J273+K273</f>
        <v>0</v>
      </c>
      <c r="M273" s="222"/>
      <c r="N273" s="104"/>
      <c r="O273" s="221">
        <f t="shared" ref="O273:O275" si="364">M273+N273</f>
        <v>0</v>
      </c>
      <c r="P273" s="223"/>
    </row>
    <row r="274" spans="1:16" s="280" customFormat="1" ht="36" hidden="1" x14ac:dyDescent="0.2">
      <c r="A274" s="58">
        <v>7222</v>
      </c>
      <c r="B274" s="3" t="s">
        <v>297</v>
      </c>
      <c r="C274" s="98">
        <f t="shared" si="282"/>
        <v>0</v>
      </c>
      <c r="D274" s="220"/>
      <c r="E274" s="807"/>
      <c r="F274" s="765">
        <f t="shared" si="361"/>
        <v>0</v>
      </c>
      <c r="G274" s="220"/>
      <c r="H274" s="103"/>
      <c r="I274" s="221">
        <f t="shared" si="362"/>
        <v>0</v>
      </c>
      <c r="J274" s="103"/>
      <c r="K274" s="104"/>
      <c r="L274" s="221">
        <f t="shared" si="363"/>
        <v>0</v>
      </c>
      <c r="M274" s="222"/>
      <c r="N274" s="104"/>
      <c r="O274" s="221">
        <f t="shared" si="364"/>
        <v>0</v>
      </c>
      <c r="P274" s="223"/>
    </row>
    <row r="275" spans="1:16" ht="24" hidden="1" x14ac:dyDescent="0.2">
      <c r="A275" s="224">
        <v>7230</v>
      </c>
      <c r="B275" s="3" t="s">
        <v>134</v>
      </c>
      <c r="C275" s="98">
        <f t="shared" si="282"/>
        <v>0</v>
      </c>
      <c r="D275" s="220"/>
      <c r="E275" s="807"/>
      <c r="F275" s="765">
        <f t="shared" si="361"/>
        <v>0</v>
      </c>
      <c r="G275" s="220"/>
      <c r="H275" s="103"/>
      <c r="I275" s="221">
        <f t="shared" si="362"/>
        <v>0</v>
      </c>
      <c r="J275" s="103"/>
      <c r="K275" s="104"/>
      <c r="L275" s="221">
        <f t="shared" si="363"/>
        <v>0</v>
      </c>
      <c r="M275" s="222"/>
      <c r="N275" s="104"/>
      <c r="O275" s="221">
        <f t="shared" si="364"/>
        <v>0</v>
      </c>
      <c r="P275" s="223"/>
    </row>
    <row r="276" spans="1:16" ht="24" hidden="1" x14ac:dyDescent="0.2">
      <c r="A276" s="224">
        <v>7240</v>
      </c>
      <c r="B276" s="3" t="s">
        <v>108</v>
      </c>
      <c r="C276" s="98">
        <f t="shared" si="282"/>
        <v>0</v>
      </c>
      <c r="D276" s="225">
        <f t="shared" ref="D276:O276" si="365">SUM(D277:D279)</f>
        <v>0</v>
      </c>
      <c r="E276" s="808">
        <f t="shared" si="365"/>
        <v>0</v>
      </c>
      <c r="F276" s="765">
        <f t="shared" si="365"/>
        <v>0</v>
      </c>
      <c r="G276" s="225">
        <f t="shared" si="365"/>
        <v>0</v>
      </c>
      <c r="H276" s="227">
        <f t="shared" si="365"/>
        <v>0</v>
      </c>
      <c r="I276" s="221">
        <f t="shared" si="365"/>
        <v>0</v>
      </c>
      <c r="J276" s="227">
        <f>SUM(J277:J279)</f>
        <v>0</v>
      </c>
      <c r="K276" s="226">
        <f t="shared" ref="K276:L276" si="366">SUM(K277:K279)</f>
        <v>0</v>
      </c>
      <c r="L276" s="221">
        <f t="shared" si="366"/>
        <v>0</v>
      </c>
      <c r="M276" s="98">
        <f t="shared" si="365"/>
        <v>0</v>
      </c>
      <c r="N276" s="226">
        <f t="shared" si="365"/>
        <v>0</v>
      </c>
      <c r="O276" s="221">
        <f t="shared" si="365"/>
        <v>0</v>
      </c>
      <c r="P276" s="223"/>
    </row>
    <row r="277" spans="1:16" ht="48" hidden="1" x14ac:dyDescent="0.2">
      <c r="A277" s="58">
        <v>7245</v>
      </c>
      <c r="B277" s="3" t="s">
        <v>109</v>
      </c>
      <c r="C277" s="98">
        <f t="shared" ref="C277:C298" si="367">F277+I277+L277+O277</f>
        <v>0</v>
      </c>
      <c r="D277" s="220"/>
      <c r="E277" s="807"/>
      <c r="F277" s="765">
        <f t="shared" ref="F277:F280" si="368">D277+E277</f>
        <v>0</v>
      </c>
      <c r="G277" s="220"/>
      <c r="H277" s="103"/>
      <c r="I277" s="221">
        <f t="shared" ref="I277:I280" si="369">G277+H277</f>
        <v>0</v>
      </c>
      <c r="J277" s="103"/>
      <c r="K277" s="104"/>
      <c r="L277" s="221">
        <f t="shared" ref="L277:L280" si="370">J277+K277</f>
        <v>0</v>
      </c>
      <c r="M277" s="222"/>
      <c r="N277" s="104"/>
      <c r="O277" s="221">
        <f t="shared" ref="O277:O280" si="371">M277+N277</f>
        <v>0</v>
      </c>
      <c r="P277" s="223"/>
    </row>
    <row r="278" spans="1:16" ht="84.75" hidden="1" customHeight="1" x14ac:dyDescent="0.2">
      <c r="A278" s="58">
        <v>7246</v>
      </c>
      <c r="B278" s="3" t="s">
        <v>110</v>
      </c>
      <c r="C278" s="98">
        <f t="shared" si="367"/>
        <v>0</v>
      </c>
      <c r="D278" s="220"/>
      <c r="E278" s="807"/>
      <c r="F278" s="765">
        <f t="shared" si="368"/>
        <v>0</v>
      </c>
      <c r="G278" s="220"/>
      <c r="H278" s="103"/>
      <c r="I278" s="221">
        <f t="shared" si="369"/>
        <v>0</v>
      </c>
      <c r="J278" s="103"/>
      <c r="K278" s="104"/>
      <c r="L278" s="221">
        <f t="shared" si="370"/>
        <v>0</v>
      </c>
      <c r="M278" s="222"/>
      <c r="N278" s="104"/>
      <c r="O278" s="221">
        <f t="shared" si="371"/>
        <v>0</v>
      </c>
      <c r="P278" s="223"/>
    </row>
    <row r="279" spans="1:16" ht="36" hidden="1" x14ac:dyDescent="0.2">
      <c r="A279" s="58">
        <v>7247</v>
      </c>
      <c r="B279" s="3" t="s">
        <v>298</v>
      </c>
      <c r="C279" s="98">
        <f t="shared" si="367"/>
        <v>0</v>
      </c>
      <c r="D279" s="220"/>
      <c r="E279" s="807"/>
      <c r="F279" s="765">
        <f t="shared" si="368"/>
        <v>0</v>
      </c>
      <c r="G279" s="220"/>
      <c r="H279" s="103"/>
      <c r="I279" s="221">
        <f t="shared" si="369"/>
        <v>0</v>
      </c>
      <c r="J279" s="103"/>
      <c r="K279" s="104"/>
      <c r="L279" s="221">
        <f t="shared" si="370"/>
        <v>0</v>
      </c>
      <c r="M279" s="222"/>
      <c r="N279" s="104"/>
      <c r="O279" s="221">
        <f t="shared" si="371"/>
        <v>0</v>
      </c>
      <c r="P279" s="223"/>
    </row>
    <row r="280" spans="1:16" ht="24" hidden="1" x14ac:dyDescent="0.2">
      <c r="A280" s="830">
        <v>7260</v>
      </c>
      <c r="B280" s="1" t="s">
        <v>299</v>
      </c>
      <c r="C280" s="89">
        <f t="shared" si="367"/>
        <v>0</v>
      </c>
      <c r="D280" s="216"/>
      <c r="E280" s="805"/>
      <c r="F280" s="806">
        <f t="shared" si="368"/>
        <v>0</v>
      </c>
      <c r="G280" s="216"/>
      <c r="H280" s="94"/>
      <c r="I280" s="217">
        <f t="shared" si="369"/>
        <v>0</v>
      </c>
      <c r="J280" s="94"/>
      <c r="K280" s="95"/>
      <c r="L280" s="217">
        <f t="shared" si="370"/>
        <v>0</v>
      </c>
      <c r="M280" s="218"/>
      <c r="N280" s="95"/>
      <c r="O280" s="217">
        <f t="shared" si="371"/>
        <v>0</v>
      </c>
      <c r="P280" s="219"/>
    </row>
    <row r="281" spans="1:16" hidden="1" x14ac:dyDescent="0.2">
      <c r="A281" s="151">
        <v>7700</v>
      </c>
      <c r="B281" s="119" t="s">
        <v>83</v>
      </c>
      <c r="C281" s="120">
        <f t="shared" si="367"/>
        <v>0</v>
      </c>
      <c r="D281" s="281">
        <f t="shared" ref="D281:O281" si="372">D282</f>
        <v>0</v>
      </c>
      <c r="E281" s="818">
        <f t="shared" si="372"/>
        <v>0</v>
      </c>
      <c r="F281" s="784">
        <f t="shared" si="372"/>
        <v>0</v>
      </c>
      <c r="G281" s="281">
        <f t="shared" si="372"/>
        <v>0</v>
      </c>
      <c r="H281" s="282">
        <f t="shared" si="372"/>
        <v>0</v>
      </c>
      <c r="I281" s="237">
        <f t="shared" si="372"/>
        <v>0</v>
      </c>
      <c r="J281" s="282">
        <f t="shared" si="372"/>
        <v>0</v>
      </c>
      <c r="K281" s="236">
        <f t="shared" si="372"/>
        <v>0</v>
      </c>
      <c r="L281" s="237">
        <f t="shared" si="372"/>
        <v>0</v>
      </c>
      <c r="M281" s="120">
        <f t="shared" si="372"/>
        <v>0</v>
      </c>
      <c r="N281" s="236">
        <f t="shared" si="372"/>
        <v>0</v>
      </c>
      <c r="O281" s="237">
        <f t="shared" si="372"/>
        <v>0</v>
      </c>
      <c r="P281" s="238"/>
    </row>
    <row r="282" spans="1:16" hidden="1" x14ac:dyDescent="0.2">
      <c r="A282" s="210">
        <v>7720</v>
      </c>
      <c r="B282" s="1" t="s">
        <v>84</v>
      </c>
      <c r="C282" s="109">
        <f t="shared" si="367"/>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7"/>
        <v>0</v>
      </c>
      <c r="D283" s="225">
        <f>SUM(D284:D285)</f>
        <v>0</v>
      </c>
      <c r="E283" s="808">
        <f t="shared" ref="E283:F283" si="373">SUM(E284:E285)</f>
        <v>0</v>
      </c>
      <c r="F283" s="765">
        <f t="shared" si="373"/>
        <v>0</v>
      </c>
      <c r="G283" s="225">
        <f>SUM(G284:G285)</f>
        <v>0</v>
      </c>
      <c r="H283" s="227">
        <f t="shared" ref="H283:I283" si="374">SUM(H284:H285)</f>
        <v>0</v>
      </c>
      <c r="I283" s="221">
        <f t="shared" si="374"/>
        <v>0</v>
      </c>
      <c r="J283" s="227">
        <f>SUM(J284:J285)</f>
        <v>0</v>
      </c>
      <c r="K283" s="226">
        <f t="shared" ref="K283:L283" si="375">SUM(K284:K285)</f>
        <v>0</v>
      </c>
      <c r="L283" s="221">
        <f t="shared" si="375"/>
        <v>0</v>
      </c>
      <c r="M283" s="98">
        <f>SUM(M284:M285)</f>
        <v>0</v>
      </c>
      <c r="N283" s="226">
        <f t="shared" ref="N283:O283" si="376">SUM(N284:N285)</f>
        <v>0</v>
      </c>
      <c r="O283" s="221">
        <f t="shared" si="376"/>
        <v>0</v>
      </c>
      <c r="P283" s="223"/>
    </row>
    <row r="284" spans="1:16" hidden="1" x14ac:dyDescent="0.2">
      <c r="A284" s="2" t="s">
        <v>113</v>
      </c>
      <c r="B284" s="58" t="s">
        <v>114</v>
      </c>
      <c r="C284" s="98">
        <f t="shared" si="367"/>
        <v>0</v>
      </c>
      <c r="D284" s="220"/>
      <c r="E284" s="807"/>
      <c r="F284" s="765">
        <f t="shared" ref="F284:F285" si="377">D284+E284</f>
        <v>0</v>
      </c>
      <c r="G284" s="220"/>
      <c r="H284" s="103"/>
      <c r="I284" s="221">
        <f t="shared" ref="I284:I285" si="378">G284+H284</f>
        <v>0</v>
      </c>
      <c r="J284" s="103"/>
      <c r="K284" s="104"/>
      <c r="L284" s="221">
        <f t="shared" ref="L284:L285" si="379">J284+K284</f>
        <v>0</v>
      </c>
      <c r="M284" s="222"/>
      <c r="N284" s="104"/>
      <c r="O284" s="221">
        <f t="shared" ref="O284:O285" si="380">M284+N284</f>
        <v>0</v>
      </c>
      <c r="P284" s="318"/>
    </row>
    <row r="285" spans="1:16" ht="24" hidden="1" x14ac:dyDescent="0.2">
      <c r="A285" s="2" t="s">
        <v>115</v>
      </c>
      <c r="B285" s="285" t="s">
        <v>116</v>
      </c>
      <c r="C285" s="89">
        <f t="shared" si="367"/>
        <v>0</v>
      </c>
      <c r="D285" s="216"/>
      <c r="E285" s="805"/>
      <c r="F285" s="806">
        <f t="shared" si="377"/>
        <v>0</v>
      </c>
      <c r="G285" s="216"/>
      <c r="H285" s="94"/>
      <c r="I285" s="217">
        <f t="shared" si="378"/>
        <v>0</v>
      </c>
      <c r="J285" s="94"/>
      <c r="K285" s="95"/>
      <c r="L285" s="217">
        <f t="shared" si="379"/>
        <v>0</v>
      </c>
      <c r="M285" s="218"/>
      <c r="N285" s="95"/>
      <c r="O285" s="217">
        <f t="shared" si="380"/>
        <v>0</v>
      </c>
      <c r="P285" s="219"/>
    </row>
    <row r="286" spans="1:16" ht="12.75" thickBot="1" x14ac:dyDescent="0.25">
      <c r="A286" s="286"/>
      <c r="B286" s="286" t="s">
        <v>300</v>
      </c>
      <c r="C286" s="287">
        <f t="shared" si="367"/>
        <v>278244</v>
      </c>
      <c r="D286" s="288">
        <f t="shared" ref="D286:O286" si="381">SUM(D283,D269,D230,D195,D187,D173,D75,D53)</f>
        <v>278244</v>
      </c>
      <c r="E286" s="820">
        <f t="shared" si="381"/>
        <v>0</v>
      </c>
      <c r="F286" s="821">
        <f t="shared" si="381"/>
        <v>278244</v>
      </c>
      <c r="G286" s="288">
        <f t="shared" si="381"/>
        <v>0</v>
      </c>
      <c r="H286" s="290">
        <f t="shared" si="381"/>
        <v>0</v>
      </c>
      <c r="I286" s="291">
        <f t="shared" si="381"/>
        <v>0</v>
      </c>
      <c r="J286" s="290">
        <f t="shared" si="381"/>
        <v>0</v>
      </c>
      <c r="K286" s="289">
        <f t="shared" si="381"/>
        <v>0</v>
      </c>
      <c r="L286" s="291">
        <f t="shared" si="381"/>
        <v>0</v>
      </c>
      <c r="M286" s="287">
        <f t="shared" si="381"/>
        <v>0</v>
      </c>
      <c r="N286" s="289">
        <f t="shared" si="381"/>
        <v>0</v>
      </c>
      <c r="O286" s="291">
        <f t="shared" si="381"/>
        <v>0</v>
      </c>
      <c r="P286" s="292"/>
    </row>
    <row r="287" spans="1:16" s="29" customFormat="1" ht="13.5" thickTop="1" thickBot="1" x14ac:dyDescent="0.25">
      <c r="A287" s="1348" t="s">
        <v>301</v>
      </c>
      <c r="B287" s="1349"/>
      <c r="C287" s="293">
        <f t="shared" si="367"/>
        <v>-9910</v>
      </c>
      <c r="D287" s="294">
        <f>SUM(D24,D25,D41)-D51</f>
        <v>0</v>
      </c>
      <c r="E287" s="822">
        <f t="shared" ref="E287:F287" si="382">SUM(E24,E25,E41)-E51</f>
        <v>-9910</v>
      </c>
      <c r="F287" s="823">
        <f t="shared" si="382"/>
        <v>-9910</v>
      </c>
      <c r="G287" s="294">
        <f>SUM(G24,G25,G41)-G51</f>
        <v>0</v>
      </c>
      <c r="H287" s="296">
        <f t="shared" ref="H287:I287" si="383">SUM(H24,H25,H41)-H51</f>
        <v>0</v>
      </c>
      <c r="I287" s="297">
        <f t="shared" si="383"/>
        <v>0</v>
      </c>
      <c r="J287" s="296">
        <f>(J26+J43)-J51</f>
        <v>0</v>
      </c>
      <c r="K287" s="295">
        <f t="shared" ref="K287:L287" si="384">(K26+K43)-K51</f>
        <v>0</v>
      </c>
      <c r="L287" s="297">
        <f t="shared" si="384"/>
        <v>0</v>
      </c>
      <c r="M287" s="293">
        <f>M45-M51</f>
        <v>0</v>
      </c>
      <c r="N287" s="295">
        <f t="shared" ref="N287:O287" si="385">N45-N51</f>
        <v>0</v>
      </c>
      <c r="O287" s="297">
        <f t="shared" si="385"/>
        <v>0</v>
      </c>
      <c r="P287" s="298"/>
    </row>
    <row r="288" spans="1:16" s="29" customFormat="1" ht="12.75" thickTop="1" x14ac:dyDescent="0.2">
      <c r="A288" s="1350" t="s">
        <v>302</v>
      </c>
      <c r="B288" s="1351"/>
      <c r="C288" s="299">
        <f t="shared" si="367"/>
        <v>9910</v>
      </c>
      <c r="D288" s="300">
        <f t="shared" ref="D288:O288" si="386">SUM(D289,D290)-D297+D298</f>
        <v>0</v>
      </c>
      <c r="E288" s="824">
        <f t="shared" si="386"/>
        <v>9910</v>
      </c>
      <c r="F288" s="825">
        <f t="shared" si="386"/>
        <v>9910</v>
      </c>
      <c r="G288" s="300">
        <f t="shared" si="386"/>
        <v>0</v>
      </c>
      <c r="H288" s="302">
        <f t="shared" si="386"/>
        <v>0</v>
      </c>
      <c r="I288" s="303">
        <f t="shared" si="386"/>
        <v>0</v>
      </c>
      <c r="J288" s="302">
        <f t="shared" si="386"/>
        <v>0</v>
      </c>
      <c r="K288" s="301">
        <f t="shared" si="386"/>
        <v>0</v>
      </c>
      <c r="L288" s="303">
        <f t="shared" si="386"/>
        <v>0</v>
      </c>
      <c r="M288" s="299">
        <f t="shared" si="386"/>
        <v>0</v>
      </c>
      <c r="N288" s="301">
        <f t="shared" si="386"/>
        <v>0</v>
      </c>
      <c r="O288" s="303">
        <f t="shared" si="386"/>
        <v>0</v>
      </c>
      <c r="P288" s="304"/>
    </row>
    <row r="289" spans="1:16" s="29" customFormat="1" ht="12.75" thickBot="1" x14ac:dyDescent="0.25">
      <c r="A289" s="173" t="s">
        <v>303</v>
      </c>
      <c r="B289" s="173" t="s">
        <v>304</v>
      </c>
      <c r="C289" s="174">
        <f t="shared" si="367"/>
        <v>9910</v>
      </c>
      <c r="D289" s="175">
        <f t="shared" ref="D289:O289" si="387">D21-D283</f>
        <v>0</v>
      </c>
      <c r="E289" s="794">
        <f t="shared" si="387"/>
        <v>9910</v>
      </c>
      <c r="F289" s="795">
        <f t="shared" si="387"/>
        <v>9910</v>
      </c>
      <c r="G289" s="175">
        <f t="shared" si="387"/>
        <v>0</v>
      </c>
      <c r="H289" s="177">
        <f t="shared" si="387"/>
        <v>0</v>
      </c>
      <c r="I289" s="178">
        <f t="shared" si="387"/>
        <v>0</v>
      </c>
      <c r="J289" s="177">
        <f t="shared" si="387"/>
        <v>0</v>
      </c>
      <c r="K289" s="176">
        <f t="shared" si="387"/>
        <v>0</v>
      </c>
      <c r="L289" s="178">
        <f t="shared" si="387"/>
        <v>0</v>
      </c>
      <c r="M289" s="174">
        <f t="shared" si="387"/>
        <v>0</v>
      </c>
      <c r="N289" s="176">
        <f t="shared" si="387"/>
        <v>0</v>
      </c>
      <c r="O289" s="178">
        <f t="shared" si="387"/>
        <v>0</v>
      </c>
      <c r="P289" s="179"/>
    </row>
    <row r="290" spans="1:16" s="29" customFormat="1" ht="12.75" hidden="1" thickTop="1" x14ac:dyDescent="0.2">
      <c r="A290" s="305" t="s">
        <v>305</v>
      </c>
      <c r="B290" s="305" t="s">
        <v>306</v>
      </c>
      <c r="C290" s="299">
        <f t="shared" si="367"/>
        <v>0</v>
      </c>
      <c r="D290" s="300">
        <f t="shared" ref="D290:O290" si="388">SUM(D291,D293,D295)-SUM(D292,D294,D296)</f>
        <v>0</v>
      </c>
      <c r="E290" s="824">
        <f t="shared" si="388"/>
        <v>0</v>
      </c>
      <c r="F290" s="825">
        <f t="shared" si="388"/>
        <v>0</v>
      </c>
      <c r="G290" s="300">
        <f t="shared" si="388"/>
        <v>0</v>
      </c>
      <c r="H290" s="302">
        <f t="shared" si="388"/>
        <v>0</v>
      </c>
      <c r="I290" s="303">
        <f t="shared" si="388"/>
        <v>0</v>
      </c>
      <c r="J290" s="302">
        <f t="shared" si="388"/>
        <v>0</v>
      </c>
      <c r="K290" s="301">
        <f t="shared" si="388"/>
        <v>0</v>
      </c>
      <c r="L290" s="303">
        <f t="shared" si="388"/>
        <v>0</v>
      </c>
      <c r="M290" s="299">
        <f t="shared" si="388"/>
        <v>0</v>
      </c>
      <c r="N290" s="301">
        <f t="shared" si="388"/>
        <v>0</v>
      </c>
      <c r="O290" s="303">
        <f t="shared" si="388"/>
        <v>0</v>
      </c>
      <c r="P290" s="304"/>
    </row>
    <row r="291" spans="1:16" ht="12.75" hidden="1" thickTop="1" x14ac:dyDescent="0.2">
      <c r="A291" s="306" t="s">
        <v>307</v>
      </c>
      <c r="B291" s="159" t="s">
        <v>308</v>
      </c>
      <c r="C291" s="109">
        <f t="shared" si="367"/>
        <v>0</v>
      </c>
      <c r="D291" s="283"/>
      <c r="E291" s="819"/>
      <c r="F291" s="788">
        <f t="shared" ref="F291:F298" si="389">D291+E291</f>
        <v>0</v>
      </c>
      <c r="G291" s="283"/>
      <c r="H291" s="114"/>
      <c r="I291" s="245">
        <f t="shared" ref="I291:I298" si="390">G291+H291</f>
        <v>0</v>
      </c>
      <c r="J291" s="114"/>
      <c r="K291" s="115"/>
      <c r="L291" s="245">
        <f t="shared" ref="L291:L298" si="391">J291+K291</f>
        <v>0</v>
      </c>
      <c r="M291" s="284"/>
      <c r="N291" s="115"/>
      <c r="O291" s="245">
        <f t="shared" ref="O291:O298" si="392">M291+N291</f>
        <v>0</v>
      </c>
      <c r="P291" s="246"/>
    </row>
    <row r="292" spans="1:16" ht="24.75" hidden="1" thickTop="1" x14ac:dyDescent="0.2">
      <c r="A292" s="2" t="s">
        <v>309</v>
      </c>
      <c r="B292" s="57" t="s">
        <v>310</v>
      </c>
      <c r="C292" s="98">
        <f t="shared" si="367"/>
        <v>0</v>
      </c>
      <c r="D292" s="220"/>
      <c r="E292" s="807"/>
      <c r="F292" s="765">
        <f t="shared" si="389"/>
        <v>0</v>
      </c>
      <c r="G292" s="220"/>
      <c r="H292" s="103"/>
      <c r="I292" s="221">
        <f t="shared" si="390"/>
        <v>0</v>
      </c>
      <c r="J292" s="103"/>
      <c r="K292" s="104"/>
      <c r="L292" s="221">
        <f t="shared" si="391"/>
        <v>0</v>
      </c>
      <c r="M292" s="222"/>
      <c r="N292" s="104"/>
      <c r="O292" s="221">
        <f t="shared" si="392"/>
        <v>0</v>
      </c>
      <c r="P292" s="223"/>
    </row>
    <row r="293" spans="1:16" ht="12.75" hidden="1" thickTop="1" x14ac:dyDescent="0.2">
      <c r="A293" s="2" t="s">
        <v>311</v>
      </c>
      <c r="B293" s="57" t="s">
        <v>312</v>
      </c>
      <c r="C293" s="98">
        <f t="shared" si="367"/>
        <v>0</v>
      </c>
      <c r="D293" s="220"/>
      <c r="E293" s="807"/>
      <c r="F293" s="765">
        <f t="shared" si="389"/>
        <v>0</v>
      </c>
      <c r="G293" s="220"/>
      <c r="H293" s="103"/>
      <c r="I293" s="221">
        <f t="shared" si="390"/>
        <v>0</v>
      </c>
      <c r="J293" s="103"/>
      <c r="K293" s="104"/>
      <c r="L293" s="221">
        <f t="shared" si="391"/>
        <v>0</v>
      </c>
      <c r="M293" s="222"/>
      <c r="N293" s="104"/>
      <c r="O293" s="221">
        <f t="shared" si="392"/>
        <v>0</v>
      </c>
      <c r="P293" s="223"/>
    </row>
    <row r="294" spans="1:16" ht="24.75" hidden="1" thickTop="1" x14ac:dyDescent="0.2">
      <c r="A294" s="2" t="s">
        <v>313</v>
      </c>
      <c r="B294" s="57" t="s">
        <v>314</v>
      </c>
      <c r="C294" s="98">
        <f>F294+I294+L294+O294</f>
        <v>0</v>
      </c>
      <c r="D294" s="220"/>
      <c r="E294" s="807"/>
      <c r="F294" s="765">
        <f t="shared" si="389"/>
        <v>0</v>
      </c>
      <c r="G294" s="220"/>
      <c r="H294" s="103"/>
      <c r="I294" s="221">
        <f t="shared" si="390"/>
        <v>0</v>
      </c>
      <c r="J294" s="103"/>
      <c r="K294" s="104"/>
      <c r="L294" s="221">
        <f t="shared" si="391"/>
        <v>0</v>
      </c>
      <c r="M294" s="222"/>
      <c r="N294" s="104"/>
      <c r="O294" s="221">
        <f t="shared" si="392"/>
        <v>0</v>
      </c>
      <c r="P294" s="223"/>
    </row>
    <row r="295" spans="1:16" ht="12.75" hidden="1" thickTop="1" x14ac:dyDescent="0.2">
      <c r="A295" s="2" t="s">
        <v>315</v>
      </c>
      <c r="B295" s="57" t="s">
        <v>316</v>
      </c>
      <c r="C295" s="98">
        <f t="shared" si="367"/>
        <v>0</v>
      </c>
      <c r="D295" s="220"/>
      <c r="E295" s="807"/>
      <c r="F295" s="765">
        <f t="shared" si="389"/>
        <v>0</v>
      </c>
      <c r="G295" s="220"/>
      <c r="H295" s="103"/>
      <c r="I295" s="221">
        <f t="shared" si="390"/>
        <v>0</v>
      </c>
      <c r="J295" s="103"/>
      <c r="K295" s="104"/>
      <c r="L295" s="221">
        <f t="shared" si="391"/>
        <v>0</v>
      </c>
      <c r="M295" s="222"/>
      <c r="N295" s="104"/>
      <c r="O295" s="221">
        <f t="shared" si="392"/>
        <v>0</v>
      </c>
      <c r="P295" s="223"/>
    </row>
    <row r="296" spans="1:16" ht="24.75" hidden="1" thickTop="1" x14ac:dyDescent="0.2">
      <c r="A296" s="307" t="s">
        <v>317</v>
      </c>
      <c r="B296" s="308" t="s">
        <v>318</v>
      </c>
      <c r="C296" s="249">
        <f t="shared" si="367"/>
        <v>0</v>
      </c>
      <c r="D296" s="254"/>
      <c r="E296" s="812"/>
      <c r="F296" s="813">
        <f t="shared" si="389"/>
        <v>0</v>
      </c>
      <c r="G296" s="254"/>
      <c r="H296" s="256"/>
      <c r="I296" s="251">
        <f t="shared" si="390"/>
        <v>0</v>
      </c>
      <c r="J296" s="256"/>
      <c r="K296" s="255"/>
      <c r="L296" s="251">
        <f t="shared" si="391"/>
        <v>0</v>
      </c>
      <c r="M296" s="257"/>
      <c r="N296" s="255"/>
      <c r="O296" s="251">
        <f t="shared" si="392"/>
        <v>0</v>
      </c>
      <c r="P296" s="252"/>
    </row>
    <row r="297" spans="1:16" s="29" customFormat="1" ht="13.5" hidden="1" thickTop="1" thickBot="1" x14ac:dyDescent="0.25">
      <c r="A297" s="309" t="s">
        <v>319</v>
      </c>
      <c r="B297" s="309" t="s">
        <v>320</v>
      </c>
      <c r="C297" s="293">
        <f t="shared" si="367"/>
        <v>0</v>
      </c>
      <c r="D297" s="310"/>
      <c r="E297" s="826"/>
      <c r="F297" s="823">
        <f t="shared" si="389"/>
        <v>0</v>
      </c>
      <c r="G297" s="310"/>
      <c r="H297" s="312"/>
      <c r="I297" s="297">
        <f t="shared" si="390"/>
        <v>0</v>
      </c>
      <c r="J297" s="312"/>
      <c r="K297" s="311"/>
      <c r="L297" s="297">
        <f t="shared" si="391"/>
        <v>0</v>
      </c>
      <c r="M297" s="313"/>
      <c r="N297" s="311"/>
      <c r="O297" s="297">
        <f t="shared" si="392"/>
        <v>0</v>
      </c>
      <c r="P297" s="298"/>
    </row>
    <row r="298" spans="1:16" s="29" customFormat="1" ht="48.75" hidden="1" thickTop="1" x14ac:dyDescent="0.2">
      <c r="A298" s="305" t="s">
        <v>321</v>
      </c>
      <c r="B298" s="314" t="s">
        <v>322</v>
      </c>
      <c r="C298" s="299">
        <f t="shared" si="367"/>
        <v>0</v>
      </c>
      <c r="D298" s="240"/>
      <c r="E298" s="811"/>
      <c r="F298" s="769">
        <f t="shared" si="389"/>
        <v>0</v>
      </c>
      <c r="G298" s="240"/>
      <c r="H298" s="242"/>
      <c r="I298" s="205">
        <f t="shared" si="390"/>
        <v>0</v>
      </c>
      <c r="J298" s="242"/>
      <c r="K298" s="241"/>
      <c r="L298" s="205">
        <f t="shared" si="391"/>
        <v>0</v>
      </c>
      <c r="M298" s="243"/>
      <c r="N298" s="241"/>
      <c r="O298" s="205">
        <f t="shared" si="392"/>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sheetData>
  <sheetProtection algorithmName="SHA-512" hashValue="avmKmFTwls+UeN455U++DwcECUaVsKduLzKdT8uW+Wmn+HkNQZQPdedGw1HRVxIxW3PfWy7/5uO1C+6S+kSNng==" saltValue="QPgTIPhrk6+0GL6Zxro+qg==" spinCount="100000" sheet="1" objects="1" scenarios="1" formatCells="0" formatColumns="0" formatRows="0"/>
  <autoFilter ref="A18:P298">
    <filterColumn colId="2">
      <filters blank="1">
        <filter val="14 093"/>
        <filter val="160"/>
        <filter val="161"/>
        <filter val="168"/>
        <filter val="17 489"/>
        <filter val="18"/>
        <filter val="228"/>
        <filter val="252 612"/>
        <filter val="256"/>
        <filter val="259 452"/>
        <filter val="260 300"/>
        <filter val="260 755"/>
        <filter val="268 334"/>
        <filter val="278 244"/>
        <filter val="3 396"/>
        <filter val="432"/>
        <filter val="455"/>
        <filter val="6 840"/>
        <filter val="9 910"/>
        <filter val="-9 910"/>
        <filter val="95"/>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2018.gada 24.maija saistošajiem noteikumiem Nr.22
(protokols Nr.8,  9.punkts)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Q8" sqref="Q8"/>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1485</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798</v>
      </c>
      <c r="D6" s="1386"/>
      <c r="E6" s="1386"/>
      <c r="F6" s="1386"/>
      <c r="G6" s="1386"/>
      <c r="H6" s="1386"/>
      <c r="I6" s="1386"/>
      <c r="J6" s="1386"/>
      <c r="K6" s="1386"/>
      <c r="L6" s="1386"/>
      <c r="M6" s="1386"/>
      <c r="N6" s="1386"/>
      <c r="O6" s="1386"/>
      <c r="P6" s="1387"/>
      <c r="Q6" s="754"/>
    </row>
    <row r="7" spans="1:17" ht="27" customHeight="1" x14ac:dyDescent="0.2">
      <c r="A7" s="9" t="s">
        <v>152</v>
      </c>
      <c r="B7" s="10"/>
      <c r="C7" s="1391" t="s">
        <v>1200</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1113693</v>
      </c>
      <c r="D20" s="35">
        <f>SUM(D21,D24,D25,D41,D43)</f>
        <v>1125598</v>
      </c>
      <c r="E20" s="758">
        <f t="shared" ref="E20:F20" si="0">SUM(E21,E24,E25,E41,E43)</f>
        <v>-11905</v>
      </c>
      <c r="F20" s="759">
        <f t="shared" si="0"/>
        <v>1113693</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1113693</v>
      </c>
      <c r="D24" s="67">
        <v>1125598</v>
      </c>
      <c r="E24" s="766">
        <f>-12100-28+223</f>
        <v>-11905</v>
      </c>
      <c r="F24" s="767">
        <f>D24+E24</f>
        <v>1113693</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1113693</v>
      </c>
      <c r="D50" s="175">
        <f>SUM(D51,D283)</f>
        <v>1125598</v>
      </c>
      <c r="E50" s="794">
        <f t="shared" ref="E50:F50" si="19">SUM(E51,E283)</f>
        <v>-11905</v>
      </c>
      <c r="F50" s="795">
        <f t="shared" si="19"/>
        <v>1113693</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1113693</v>
      </c>
      <c r="D51" s="183">
        <f>SUM(D52,D194)</f>
        <v>1125598</v>
      </c>
      <c r="E51" s="796">
        <f t="shared" ref="E51:F51" si="23">SUM(E52,E194)</f>
        <v>-11905</v>
      </c>
      <c r="F51" s="797">
        <f t="shared" si="23"/>
        <v>1113693</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47213</v>
      </c>
      <c r="D52" s="190">
        <f>SUM(D53,D75,D173,D187)</f>
        <v>46990</v>
      </c>
      <c r="E52" s="798">
        <f t="shared" ref="E52:F52" si="27">SUM(E53,E75,E173,E187)</f>
        <v>223</v>
      </c>
      <c r="F52" s="799">
        <f t="shared" si="27"/>
        <v>47213</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34">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47213</v>
      </c>
      <c r="D75" s="198">
        <f>SUM(D76,D83,D130,D164,D165,D172)</f>
        <v>46990</v>
      </c>
      <c r="E75" s="800">
        <f t="shared" ref="E75:F75" si="66">SUM(E76,E83,E130,E164,E165,E172)</f>
        <v>223</v>
      </c>
      <c r="F75" s="801">
        <f t="shared" si="66"/>
        <v>47213</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3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41613</v>
      </c>
      <c r="D83" s="204">
        <f>SUM(D84,D89,D95,D103,D112,D116,D122,D128)</f>
        <v>41390</v>
      </c>
      <c r="E83" s="802">
        <f t="shared" ref="E83:F83" si="90">SUM(E84,E89,E95,E103,E112,E116,E122,E128)</f>
        <v>223</v>
      </c>
      <c r="F83" s="769">
        <f t="shared" si="90"/>
        <v>41613</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v>0</v>
      </c>
      <c r="E102" s="807"/>
      <c r="F102" s="765">
        <f t="shared" si="115"/>
        <v>0</v>
      </c>
      <c r="G102" s="220"/>
      <c r="H102" s="103"/>
      <c r="I102" s="221">
        <f t="shared" si="116"/>
        <v>0</v>
      </c>
      <c r="J102" s="103"/>
      <c r="K102" s="104"/>
      <c r="L102" s="221">
        <f t="shared" si="117"/>
        <v>0</v>
      </c>
      <c r="M102" s="222"/>
      <c r="N102" s="104"/>
      <c r="O102" s="221">
        <f t="shared" si="118"/>
        <v>0</v>
      </c>
      <c r="P102" s="223"/>
    </row>
    <row r="103" spans="1:16" ht="36" x14ac:dyDescent="0.2">
      <c r="A103" s="224">
        <v>2240</v>
      </c>
      <c r="B103" s="3" t="s">
        <v>223</v>
      </c>
      <c r="C103" s="98">
        <f t="shared" si="98"/>
        <v>39410</v>
      </c>
      <c r="D103" s="225">
        <f>SUM(D104:D111)</f>
        <v>39187</v>
      </c>
      <c r="E103" s="808">
        <f t="shared" ref="E103:F103" si="119">SUM(E104:E111)</f>
        <v>223</v>
      </c>
      <c r="F103" s="765">
        <f t="shared" si="119"/>
        <v>39410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x14ac:dyDescent="0.2">
      <c r="A104" s="58">
        <v>2241</v>
      </c>
      <c r="B104" s="3" t="s">
        <v>92</v>
      </c>
      <c r="C104" s="98">
        <f t="shared" si="98"/>
        <v>223</v>
      </c>
      <c r="D104" s="220">
        <v>0</v>
      </c>
      <c r="E104" s="807">
        <v>223</v>
      </c>
      <c r="F104" s="765">
        <f t="shared" ref="F104:F111" si="123">D104+E104</f>
        <v>223</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x14ac:dyDescent="0.2">
      <c r="A106" s="58">
        <v>2243</v>
      </c>
      <c r="B106" s="3" t="s">
        <v>19</v>
      </c>
      <c r="C106" s="98">
        <f t="shared" si="98"/>
        <v>11637</v>
      </c>
      <c r="D106" s="220">
        <v>11637</v>
      </c>
      <c r="E106" s="807"/>
      <c r="F106" s="765">
        <f t="shared" si="123"/>
        <v>11637</v>
      </c>
      <c r="G106" s="220"/>
      <c r="H106" s="103"/>
      <c r="I106" s="221">
        <f t="shared" si="124"/>
        <v>0</v>
      </c>
      <c r="J106" s="103"/>
      <c r="K106" s="104"/>
      <c r="L106" s="221">
        <f t="shared" si="125"/>
        <v>0</v>
      </c>
      <c r="M106" s="222"/>
      <c r="N106" s="104"/>
      <c r="O106" s="221">
        <f t="shared" si="126"/>
        <v>0</v>
      </c>
      <c r="P106" s="223"/>
    </row>
    <row r="107" spans="1:16" x14ac:dyDescent="0.2">
      <c r="A107" s="58">
        <v>2244</v>
      </c>
      <c r="B107" s="3" t="s">
        <v>123</v>
      </c>
      <c r="C107" s="98">
        <f t="shared" si="98"/>
        <v>27550</v>
      </c>
      <c r="D107" s="220">
        <v>27550</v>
      </c>
      <c r="E107" s="807"/>
      <c r="F107" s="765">
        <f t="shared" si="123"/>
        <v>27550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2203</v>
      </c>
      <c r="D122" s="225">
        <f>SUM(D123:D127)</f>
        <v>2203</v>
      </c>
      <c r="E122" s="808">
        <f t="shared" ref="E122:F122" si="143">SUM(E123:E127)</f>
        <v>0</v>
      </c>
      <c r="F122" s="765">
        <f t="shared" si="143"/>
        <v>2203</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v>0</v>
      </c>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x14ac:dyDescent="0.2">
      <c r="A127" s="58">
        <v>2279</v>
      </c>
      <c r="B127" s="3" t="s">
        <v>32</v>
      </c>
      <c r="C127" s="98">
        <f t="shared" si="98"/>
        <v>2203</v>
      </c>
      <c r="D127" s="220">
        <v>2203</v>
      </c>
      <c r="E127" s="807"/>
      <c r="F127" s="765">
        <f t="shared" si="147"/>
        <v>2203</v>
      </c>
      <c r="G127" s="220"/>
      <c r="H127" s="103"/>
      <c r="I127" s="221">
        <f t="shared" si="148"/>
        <v>0</v>
      </c>
      <c r="J127" s="103"/>
      <c r="K127" s="104"/>
      <c r="L127" s="221">
        <f t="shared" si="149"/>
        <v>0</v>
      </c>
      <c r="M127" s="222"/>
      <c r="N127" s="104"/>
      <c r="O127" s="221">
        <f t="shared" si="150"/>
        <v>0</v>
      </c>
      <c r="P127" s="223"/>
    </row>
    <row r="128" spans="1:16" ht="24" hidden="1" x14ac:dyDescent="0.2">
      <c r="A128" s="113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5600</v>
      </c>
      <c r="D130" s="204">
        <f>SUM(D131,D136,D140,D141,D144,D151,D159,D160,D163)</f>
        <v>5600</v>
      </c>
      <c r="E130" s="802">
        <f t="shared" ref="E130:F130" si="152">SUM(E131,E136,E140,E141,E144,E151,E159,E160,E163)</f>
        <v>0</v>
      </c>
      <c r="F130" s="769">
        <f t="shared" si="152"/>
        <v>5600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x14ac:dyDescent="0.2">
      <c r="A131" s="1134">
        <v>2310</v>
      </c>
      <c r="B131" s="1" t="s">
        <v>124</v>
      </c>
      <c r="C131" s="89">
        <f t="shared" si="98"/>
        <v>5000</v>
      </c>
      <c r="D131" s="233">
        <f t="shared" ref="D131:O131" si="156">SUM(D132:D135)</f>
        <v>5000</v>
      </c>
      <c r="E131" s="810">
        <f t="shared" si="156"/>
        <v>0</v>
      </c>
      <c r="F131" s="806">
        <f t="shared" si="156"/>
        <v>5000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x14ac:dyDescent="0.2">
      <c r="A133" s="58">
        <v>2312</v>
      </c>
      <c r="B133" s="3" t="s">
        <v>35</v>
      </c>
      <c r="C133" s="98">
        <f t="shared" si="98"/>
        <v>5000</v>
      </c>
      <c r="D133" s="220">
        <v>5000</v>
      </c>
      <c r="E133" s="807"/>
      <c r="F133" s="765">
        <f t="shared" si="157"/>
        <v>5000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v>0</v>
      </c>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x14ac:dyDescent="0.2">
      <c r="A163" s="210">
        <v>2390</v>
      </c>
      <c r="B163" s="154" t="s">
        <v>60</v>
      </c>
      <c r="C163" s="160">
        <f t="shared" si="185"/>
        <v>600</v>
      </c>
      <c r="D163" s="228">
        <v>600</v>
      </c>
      <c r="E163" s="809"/>
      <c r="F163" s="804">
        <f t="shared" si="198"/>
        <v>600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3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3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v>0</v>
      </c>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3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34">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3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1066480</v>
      </c>
      <c r="D194" s="190">
        <f>SUM(D195,D230,D269)</f>
        <v>1078608</v>
      </c>
      <c r="E194" s="798">
        <f t="shared" ref="E194:F194" si="251">SUM(E195,E230,E269)</f>
        <v>-12128</v>
      </c>
      <c r="F194" s="799">
        <f t="shared" si="251"/>
        <v>1066480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x14ac:dyDescent="0.2">
      <c r="A195" s="196">
        <v>5000</v>
      </c>
      <c r="B195" s="196" t="s">
        <v>61</v>
      </c>
      <c r="C195" s="197">
        <f t="shared" si="185"/>
        <v>1066480</v>
      </c>
      <c r="D195" s="198">
        <f>D196+D204</f>
        <v>1078608</v>
      </c>
      <c r="E195" s="800">
        <f t="shared" ref="E195:F195" si="255">E196+E204</f>
        <v>-12128</v>
      </c>
      <c r="F195" s="801">
        <f t="shared" si="255"/>
        <v>1066480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34">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1066480</v>
      </c>
      <c r="D204" s="204">
        <f>D205+D215+D216+D225+D226+D227+D229</f>
        <v>1078608</v>
      </c>
      <c r="E204" s="802">
        <f t="shared" ref="E204:F204" si="271">E205+E215+E216+E225+E226+E227+E229</f>
        <v>-12128</v>
      </c>
      <c r="F204" s="769">
        <f t="shared" si="271"/>
        <v>1066480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x14ac:dyDescent="0.2">
      <c r="A216" s="224">
        <v>5230</v>
      </c>
      <c r="B216" s="3" t="s">
        <v>69</v>
      </c>
      <c r="C216" s="98">
        <f t="shared" si="283"/>
        <v>36647</v>
      </c>
      <c r="D216" s="225">
        <f>SUM(D217:D224)</f>
        <v>36647</v>
      </c>
      <c r="E216" s="808">
        <f t="shared" ref="E216:F216" si="284">SUM(E217:E224)</f>
        <v>0</v>
      </c>
      <c r="F216" s="765">
        <f t="shared" si="284"/>
        <v>36647</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x14ac:dyDescent="0.2">
      <c r="A224" s="58">
        <v>5239</v>
      </c>
      <c r="B224" s="3" t="s">
        <v>77</v>
      </c>
      <c r="C224" s="98">
        <f t="shared" si="283"/>
        <v>36647</v>
      </c>
      <c r="D224" s="220">
        <v>36647</v>
      </c>
      <c r="E224" s="807"/>
      <c r="F224" s="765">
        <f t="shared" si="288"/>
        <v>36647</v>
      </c>
      <c r="G224" s="220"/>
      <c r="H224" s="103"/>
      <c r="I224" s="221">
        <f t="shared" si="289"/>
        <v>0</v>
      </c>
      <c r="J224" s="103"/>
      <c r="K224" s="104"/>
      <c r="L224" s="221">
        <f t="shared" si="290"/>
        <v>0</v>
      </c>
      <c r="M224" s="222"/>
      <c r="N224" s="104"/>
      <c r="O224" s="221">
        <f t="shared" si="291"/>
        <v>0</v>
      </c>
      <c r="P224" s="223"/>
    </row>
    <row r="225" spans="1:16" ht="24" x14ac:dyDescent="0.2">
      <c r="A225" s="224">
        <v>5240</v>
      </c>
      <c r="B225" s="3" t="s">
        <v>78</v>
      </c>
      <c r="C225" s="98">
        <f t="shared" si="283"/>
        <v>552860</v>
      </c>
      <c r="D225" s="220">
        <v>552860</v>
      </c>
      <c r="E225" s="807"/>
      <c r="F225" s="765">
        <f t="shared" si="288"/>
        <v>552860</v>
      </c>
      <c r="G225" s="220"/>
      <c r="H225" s="103"/>
      <c r="I225" s="221">
        <f t="shared" si="289"/>
        <v>0</v>
      </c>
      <c r="J225" s="103"/>
      <c r="K225" s="104"/>
      <c r="L225" s="221">
        <f t="shared" si="290"/>
        <v>0</v>
      </c>
      <c r="M225" s="222"/>
      <c r="N225" s="104"/>
      <c r="O225" s="221">
        <f t="shared" si="291"/>
        <v>0</v>
      </c>
      <c r="P225" s="223"/>
    </row>
    <row r="226" spans="1:16" x14ac:dyDescent="0.2">
      <c r="A226" s="224">
        <v>5250</v>
      </c>
      <c r="B226" s="3" t="s">
        <v>79</v>
      </c>
      <c r="C226" s="98">
        <f t="shared" si="283"/>
        <v>476973</v>
      </c>
      <c r="D226" s="220">
        <v>489101</v>
      </c>
      <c r="E226" s="807">
        <f>-12100-28</f>
        <v>-12128</v>
      </c>
      <c r="F226" s="765">
        <f t="shared" si="288"/>
        <v>476973</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34">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3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3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3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34">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34">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1113693</v>
      </c>
      <c r="D286" s="288">
        <f t="shared" ref="D286:O286" si="382">SUM(D283,D269,D230,D195,D187,D173,D75,D53)</f>
        <v>1125598</v>
      </c>
      <c r="E286" s="820">
        <f t="shared" si="382"/>
        <v>-11905</v>
      </c>
      <c r="F286" s="821">
        <f t="shared" si="382"/>
        <v>1113693</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row r="316" spans="1:13" x14ac:dyDescent="0.2">
      <c r="A316" s="6"/>
      <c r="B316" s="6"/>
      <c r="C316" s="6"/>
      <c r="D316" s="6"/>
      <c r="E316" s="6"/>
      <c r="F316" s="6"/>
      <c r="G316" s="6"/>
      <c r="H316" s="6"/>
      <c r="I316" s="6"/>
      <c r="J316" s="6"/>
      <c r="K316" s="6"/>
      <c r="L316" s="6"/>
      <c r="M316" s="6"/>
    </row>
  </sheetData>
  <sheetProtection algorithmName="SHA-512" hashValue="E9tQiYj9bOuM5dl0v9OCwP+0YrInKxDVc/VLXtKo/oTQlxjR9gypWodnBxIgIH8DeHWhXq5KA0hvw2cJaMRY2Q==" saltValue="8hRe+FY5SdxGELcu/M8dnw==" spinCount="100000" sheet="1" objects="1" scenarios="1" formatCells="0" formatColumns="0" formatRows="0"/>
  <autoFilter ref="A18:P298">
    <filterColumn colId="2">
      <filters blank="1">
        <filter val="1 066 480"/>
        <filter val="1 113 693"/>
        <filter val="11 637"/>
        <filter val="2 203"/>
        <filter val="223"/>
        <filter val="27 550"/>
        <filter val="36 647"/>
        <filter val="39 410"/>
        <filter val="41 613"/>
        <filter val="47 213"/>
        <filter val="476 973"/>
        <filter val="5 000"/>
        <filter val="5 600"/>
        <filter val="552 860"/>
        <filter val="60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2018.gada 24.maija saistošajiem noteikumiem Nr.22
(protokols Nr.8,  9.punkts)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5" sqref="U5"/>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1126</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1127</v>
      </c>
      <c r="D6" s="1386"/>
      <c r="E6" s="1386"/>
      <c r="F6" s="1386"/>
      <c r="G6" s="1386"/>
      <c r="H6" s="1386"/>
      <c r="I6" s="1386"/>
      <c r="J6" s="1386"/>
      <c r="K6" s="1386"/>
      <c r="L6" s="1386"/>
      <c r="M6" s="1386"/>
      <c r="N6" s="1386"/>
      <c r="O6" s="1386"/>
      <c r="P6" s="1387"/>
      <c r="Q6" s="754"/>
    </row>
    <row r="7" spans="1:17" ht="15" customHeight="1" x14ac:dyDescent="0.2">
      <c r="A7" s="9" t="s">
        <v>152</v>
      </c>
      <c r="B7" s="10"/>
      <c r="C7" s="1391" t="s">
        <v>1128</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30000</v>
      </c>
      <c r="D20" s="35">
        <f>SUM(D21,D24,D25,D41,D43)</f>
        <v>30000</v>
      </c>
      <c r="E20" s="758">
        <f t="shared" ref="E20:F20" si="0">SUM(E21,E24,E25,E41,E43)</f>
        <v>0</v>
      </c>
      <c r="F20" s="759">
        <f t="shared" si="0"/>
        <v>30000</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30000</v>
      </c>
      <c r="D24" s="67">
        <f>D51</f>
        <v>30000</v>
      </c>
      <c r="E24" s="766">
        <f>-30000+30000</f>
        <v>0</v>
      </c>
      <c r="F24" s="767">
        <f>D24+E24</f>
        <v>30000</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30000</v>
      </c>
      <c r="D50" s="175">
        <f>SUM(D51,D283)</f>
        <v>30000</v>
      </c>
      <c r="E50" s="794">
        <f t="shared" ref="E50:F50" si="19">SUM(E51,E283)</f>
        <v>0</v>
      </c>
      <c r="F50" s="795">
        <f t="shared" si="19"/>
        <v>30000</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30000</v>
      </c>
      <c r="D51" s="183">
        <f>SUM(D52,D194)</f>
        <v>30000</v>
      </c>
      <c r="E51" s="796">
        <f t="shared" ref="E51:F51" si="23">SUM(E52,E194)</f>
        <v>0</v>
      </c>
      <c r="F51" s="797">
        <f t="shared" si="23"/>
        <v>30000</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30000</v>
      </c>
      <c r="D52" s="190">
        <f>SUM(D53,D75,D173,D187)</f>
        <v>30000</v>
      </c>
      <c r="E52" s="798">
        <f t="shared" ref="E52:F52" si="27">SUM(E53,E75,E173,E187)</f>
        <v>0</v>
      </c>
      <c r="F52" s="799">
        <f t="shared" si="27"/>
        <v>30000</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14">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hidden="1" x14ac:dyDescent="0.2">
      <c r="A75" s="196">
        <v>2000</v>
      </c>
      <c r="B75" s="196" t="s">
        <v>3</v>
      </c>
      <c r="C75" s="197">
        <f t="shared" si="4"/>
        <v>0</v>
      </c>
      <c r="D75" s="198">
        <f>SUM(D76,D83,D130,D164,D165,D172)</f>
        <v>30000</v>
      </c>
      <c r="E75" s="800">
        <f t="shared" ref="E75:F75" si="66">SUM(E76,E83,E130,E164,E165,E172)</f>
        <v>-30000</v>
      </c>
      <c r="F75" s="801">
        <f t="shared" si="66"/>
        <v>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1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hidden="1" x14ac:dyDescent="0.2">
      <c r="A83" s="76">
        <v>2200</v>
      </c>
      <c r="B83" s="203" t="s">
        <v>5</v>
      </c>
      <c r="C83" s="77">
        <f t="shared" si="4"/>
        <v>0</v>
      </c>
      <c r="D83" s="204">
        <f>SUM(D84,D89,D95,D103,D112,D116,D122,D128)</f>
        <v>30000</v>
      </c>
      <c r="E83" s="802">
        <f t="shared" ref="E83:F83" si="90">SUM(E84,E89,E95,E103,E112,E116,E122,E128)</f>
        <v>-30000</v>
      </c>
      <c r="F83" s="769">
        <f t="shared" si="90"/>
        <v>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v>0</v>
      </c>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v>0</v>
      </c>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30000</v>
      </c>
      <c r="E122" s="808">
        <f t="shared" ref="E122:F122" si="143">SUM(E123:E127)</f>
        <v>-30000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v>30000</v>
      </c>
      <c r="E125" s="807">
        <v>-30000</v>
      </c>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v>0</v>
      </c>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111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14">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v>0</v>
      </c>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1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x14ac:dyDescent="0.2">
      <c r="A173" s="196">
        <v>3000</v>
      </c>
      <c r="B173" s="196" t="s">
        <v>98</v>
      </c>
      <c r="C173" s="197">
        <f t="shared" si="185"/>
        <v>30000</v>
      </c>
      <c r="D173" s="198">
        <f>SUM(D174,D184)</f>
        <v>0</v>
      </c>
      <c r="E173" s="800">
        <f t="shared" ref="E173:F173" si="208">SUM(E174,E184)</f>
        <v>30000</v>
      </c>
      <c r="F173" s="801">
        <f t="shared" si="208"/>
        <v>30000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x14ac:dyDescent="0.2">
      <c r="A174" s="76">
        <v>3200</v>
      </c>
      <c r="B174" s="248" t="s">
        <v>239</v>
      </c>
      <c r="C174" s="77">
        <f t="shared" si="185"/>
        <v>30000</v>
      </c>
      <c r="D174" s="204">
        <f>SUM(D175,D179)</f>
        <v>0</v>
      </c>
      <c r="E174" s="802">
        <f t="shared" ref="E174:O174" si="212">SUM(E175,E179)</f>
        <v>30000</v>
      </c>
      <c r="F174" s="769">
        <f t="shared" si="212"/>
        <v>30000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x14ac:dyDescent="0.2">
      <c r="A175" s="1114">
        <v>3260</v>
      </c>
      <c r="B175" s="1" t="s">
        <v>240</v>
      </c>
      <c r="C175" s="89">
        <f t="shared" si="185"/>
        <v>30000</v>
      </c>
      <c r="D175" s="233">
        <f>SUM(D176:D178)</f>
        <v>0</v>
      </c>
      <c r="E175" s="810">
        <f t="shared" ref="E175:F175" si="213">SUM(E176:E178)</f>
        <v>30000</v>
      </c>
      <c r="F175" s="806">
        <f t="shared" si="213"/>
        <v>30000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x14ac:dyDescent="0.2">
      <c r="A178" s="58">
        <v>3263</v>
      </c>
      <c r="B178" s="3" t="s">
        <v>243</v>
      </c>
      <c r="C178" s="98">
        <f t="shared" si="185"/>
        <v>30000</v>
      </c>
      <c r="D178" s="220">
        <v>0</v>
      </c>
      <c r="E178" s="807">
        <v>30000</v>
      </c>
      <c r="F178" s="765">
        <f t="shared" si="217"/>
        <v>30000</v>
      </c>
      <c r="G178" s="220"/>
      <c r="H178" s="103"/>
      <c r="I178" s="221">
        <f t="shared" si="218"/>
        <v>0</v>
      </c>
      <c r="J178" s="103"/>
      <c r="K178" s="104"/>
      <c r="L178" s="221">
        <f t="shared" si="219"/>
        <v>0</v>
      </c>
      <c r="M178" s="222"/>
      <c r="N178" s="104"/>
      <c r="O178" s="221">
        <f t="shared" si="220"/>
        <v>0</v>
      </c>
      <c r="P178" s="223"/>
    </row>
    <row r="179" spans="1:16" ht="84" hidden="1" x14ac:dyDescent="0.2">
      <c r="A179" s="111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14">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1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14">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v>0</v>
      </c>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v>0</v>
      </c>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14">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1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1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1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14">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14">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30000</v>
      </c>
      <c r="D286" s="288">
        <f t="shared" ref="D286:O286" si="382">SUM(D283,D269,D230,D195,D187,D173,D75,D53)</f>
        <v>30000</v>
      </c>
      <c r="E286" s="820">
        <f t="shared" si="382"/>
        <v>0</v>
      </c>
      <c r="F286" s="821">
        <f t="shared" si="382"/>
        <v>30000</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ZGz1duw+LOpxgn2iiNoS/6DCg856c0V2hhIEM7MiSV/GPxn2OYkXQmSiFOWLa6l8hScKEhCnpRGKBdrYXp5WNA==" saltValue="LOdHyHaKQuX+WeZn4sbBRQ==" spinCount="100000" sheet="1" objects="1" scenarios="1" formatCells="0" formatColumns="0" formatRows="0"/>
  <autoFilter ref="A18:P298">
    <filterColumn colId="2">
      <filters>
        <filter val="30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17.pielikums Jūrmalas pilsētas domes
2018.gada 24.maija saistošajiem noteikumiem Nr.22
(protokols Nr.8,  9.punkts)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view="pageLayout" zoomScaleNormal="100" workbookViewId="0">
      <selection activeCell="T7" sqref="T7"/>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797</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798</v>
      </c>
      <c r="D6" s="1386"/>
      <c r="E6" s="1386"/>
      <c r="F6" s="1386"/>
      <c r="G6" s="1386"/>
      <c r="H6" s="1386"/>
      <c r="I6" s="1386"/>
      <c r="J6" s="1386"/>
      <c r="K6" s="1386"/>
      <c r="L6" s="1386"/>
      <c r="M6" s="1386"/>
      <c r="N6" s="1386"/>
      <c r="O6" s="1386"/>
      <c r="P6" s="1387"/>
      <c r="Q6" s="754"/>
    </row>
    <row r="7" spans="1:17" ht="15" customHeight="1" x14ac:dyDescent="0.2">
      <c r="A7" s="9" t="s">
        <v>152</v>
      </c>
      <c r="B7" s="10"/>
      <c r="C7" s="1391" t="s">
        <v>415</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790351</v>
      </c>
      <c r="D20" s="35">
        <f>SUM(D21,D24,D25,D41,D43)</f>
        <v>790351</v>
      </c>
      <c r="E20" s="758">
        <f t="shared" ref="E20:F20" si="0">SUM(E21,E24,E25,E41,E43)</f>
        <v>0</v>
      </c>
      <c r="F20" s="759">
        <f t="shared" si="0"/>
        <v>790351</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790351</v>
      </c>
      <c r="D24" s="67">
        <f>D51</f>
        <v>790351</v>
      </c>
      <c r="E24" s="766"/>
      <c r="F24" s="767">
        <f>D24+E24</f>
        <v>790351</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790351</v>
      </c>
      <c r="D50" s="175">
        <f>SUM(D51,D283)</f>
        <v>790351</v>
      </c>
      <c r="E50" s="794">
        <f t="shared" ref="E50:F50" si="19">SUM(E51,E283)</f>
        <v>0</v>
      </c>
      <c r="F50" s="795">
        <f t="shared" si="19"/>
        <v>790351</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790351</v>
      </c>
      <c r="D51" s="183">
        <f>SUM(D52,D194)</f>
        <v>790351</v>
      </c>
      <c r="E51" s="796">
        <f t="shared" ref="E51:F51" si="23">SUM(E52,E194)</f>
        <v>0</v>
      </c>
      <c r="F51" s="797">
        <f t="shared" si="23"/>
        <v>790351</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790351</v>
      </c>
      <c r="D52" s="190">
        <f>SUM(D53,D75,D173,D187)</f>
        <v>790351</v>
      </c>
      <c r="E52" s="798">
        <f t="shared" ref="E52:F52" si="27">SUM(E53,E75,E173,E187)</f>
        <v>0</v>
      </c>
      <c r="F52" s="799">
        <f t="shared" si="27"/>
        <v>790351</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636">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577097</v>
      </c>
      <c r="D75" s="198">
        <f>SUM(D76,D83,D130,D164,D165,D172)</f>
        <v>741236</v>
      </c>
      <c r="E75" s="800">
        <f t="shared" ref="E75:F75" si="66">SUM(E76,E83,E130,E164,E165,E172)</f>
        <v>-164139</v>
      </c>
      <c r="F75" s="801">
        <f t="shared" si="66"/>
        <v>577097</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636">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575897</v>
      </c>
      <c r="D83" s="204">
        <f>SUM(D84,D89,D95,D103,D112,D116,D122,D128)</f>
        <v>740036</v>
      </c>
      <c r="E83" s="802">
        <f t="shared" ref="E83:F83" si="90">SUM(E84,E89,E95,E103,E112,E116,E122,E128)</f>
        <v>-164139</v>
      </c>
      <c r="F83" s="769">
        <f t="shared" si="90"/>
        <v>575897</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v>0</v>
      </c>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v>0</v>
      </c>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x14ac:dyDescent="0.2">
      <c r="A116" s="224">
        <v>2260</v>
      </c>
      <c r="B116" s="3" t="s">
        <v>25</v>
      </c>
      <c r="C116" s="98">
        <f t="shared" si="98"/>
        <v>600</v>
      </c>
      <c r="D116" s="225">
        <f>SUM(D117:D121)</f>
        <v>600</v>
      </c>
      <c r="E116" s="808">
        <f t="shared" ref="E116:F116" si="135">SUM(E117:E121)</f>
        <v>0</v>
      </c>
      <c r="F116" s="765">
        <f t="shared" si="135"/>
        <v>600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x14ac:dyDescent="0.2">
      <c r="A120" s="58">
        <v>2264</v>
      </c>
      <c r="B120" s="3" t="s">
        <v>225</v>
      </c>
      <c r="C120" s="98">
        <f t="shared" si="98"/>
        <v>600</v>
      </c>
      <c r="D120" s="220">
        <v>600</v>
      </c>
      <c r="E120" s="807"/>
      <c r="F120" s="765">
        <f t="shared" si="139"/>
        <v>600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575297</v>
      </c>
      <c r="D122" s="225">
        <f>SUM(D123:D127)</f>
        <v>739436</v>
      </c>
      <c r="E122" s="808">
        <f t="shared" ref="E122" si="143">SUM(E123:E127)</f>
        <v>-164139</v>
      </c>
      <c r="F122" s="765">
        <f>SUM(F123:F127)</f>
        <v>575297</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x14ac:dyDescent="0.2">
      <c r="A125" s="58">
        <v>2275</v>
      </c>
      <c r="B125" s="3" t="s">
        <v>31</v>
      </c>
      <c r="C125" s="98">
        <f t="shared" si="98"/>
        <v>152460</v>
      </c>
      <c r="D125" s="220">
        <f>663164-326565</f>
        <v>336599</v>
      </c>
      <c r="E125" s="807">
        <v>-184139</v>
      </c>
      <c r="F125" s="765">
        <f t="shared" si="147"/>
        <v>152460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x14ac:dyDescent="0.2">
      <c r="A127" s="58">
        <v>2279</v>
      </c>
      <c r="B127" s="3" t="s">
        <v>32</v>
      </c>
      <c r="C127" s="98">
        <f t="shared" si="98"/>
        <v>422837</v>
      </c>
      <c r="D127" s="220">
        <f>107017+295820</f>
        <v>402837</v>
      </c>
      <c r="E127" s="807">
        <v>20000</v>
      </c>
      <c r="F127" s="765">
        <f t="shared" si="147"/>
        <v>422837</v>
      </c>
      <c r="G127" s="220"/>
      <c r="H127" s="103"/>
      <c r="I127" s="221">
        <f t="shared" si="148"/>
        <v>0</v>
      </c>
      <c r="J127" s="103"/>
      <c r="K127" s="104"/>
      <c r="L127" s="221">
        <f t="shared" si="149"/>
        <v>0</v>
      </c>
      <c r="M127" s="222"/>
      <c r="N127" s="104"/>
      <c r="O127" s="221">
        <f t="shared" si="150"/>
        <v>0</v>
      </c>
      <c r="P127" s="223"/>
    </row>
    <row r="128" spans="1:16" ht="24" hidden="1" x14ac:dyDescent="0.2">
      <c r="A128" s="636">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1200</v>
      </c>
      <c r="D130" s="204">
        <f>SUM(D131,D136,D140,D141,D144,D151,D159,D160,D163)</f>
        <v>1200</v>
      </c>
      <c r="E130" s="802">
        <f t="shared" ref="E130:F130" si="152">SUM(E131,E136,E140,E141,E144,E151,E159,E160,E163)</f>
        <v>0</v>
      </c>
      <c r="F130" s="769">
        <f t="shared" si="152"/>
        <v>1200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x14ac:dyDescent="0.2">
      <c r="A131" s="636">
        <v>2310</v>
      </c>
      <c r="B131" s="1" t="s">
        <v>124</v>
      </c>
      <c r="C131" s="89">
        <f t="shared" si="98"/>
        <v>1200</v>
      </c>
      <c r="D131" s="233">
        <f t="shared" ref="D131:O131" si="156">SUM(D132:D135)</f>
        <v>1200</v>
      </c>
      <c r="E131" s="810">
        <f t="shared" si="156"/>
        <v>0</v>
      </c>
      <c r="F131" s="806">
        <f t="shared" si="156"/>
        <v>1200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customHeight="1" x14ac:dyDescent="0.2">
      <c r="A135" s="58">
        <v>2314</v>
      </c>
      <c r="B135" s="3" t="s">
        <v>133</v>
      </c>
      <c r="C135" s="98">
        <f t="shared" si="98"/>
        <v>1200</v>
      </c>
      <c r="D135" s="220">
        <v>1200</v>
      </c>
      <c r="E135" s="807"/>
      <c r="F135" s="765">
        <f t="shared" si="157"/>
        <v>1200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636">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x14ac:dyDescent="0.2">
      <c r="A173" s="196">
        <v>3000</v>
      </c>
      <c r="B173" s="196" t="s">
        <v>98</v>
      </c>
      <c r="C173" s="197">
        <f t="shared" si="185"/>
        <v>213254</v>
      </c>
      <c r="D173" s="198">
        <f>SUM(D174,D184)</f>
        <v>49115</v>
      </c>
      <c r="E173" s="800">
        <f t="shared" ref="E173:F173" si="208">SUM(E174,E184)</f>
        <v>164139</v>
      </c>
      <c r="F173" s="801">
        <f t="shared" si="208"/>
        <v>213254</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x14ac:dyDescent="0.2">
      <c r="A174" s="76">
        <v>3200</v>
      </c>
      <c r="B174" s="248" t="s">
        <v>239</v>
      </c>
      <c r="C174" s="77">
        <f t="shared" si="185"/>
        <v>213254</v>
      </c>
      <c r="D174" s="204">
        <f>SUM(D175,D179)</f>
        <v>49115</v>
      </c>
      <c r="E174" s="802">
        <f t="shared" ref="E174:O174" si="212">SUM(E175,E179)</f>
        <v>164139</v>
      </c>
      <c r="F174" s="769">
        <f t="shared" si="212"/>
        <v>213254</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x14ac:dyDescent="0.2">
      <c r="A175" s="636">
        <v>3260</v>
      </c>
      <c r="B175" s="1" t="s">
        <v>240</v>
      </c>
      <c r="C175" s="89">
        <f t="shared" si="185"/>
        <v>213254</v>
      </c>
      <c r="D175" s="233">
        <f>SUM(D176:D178)</f>
        <v>49115</v>
      </c>
      <c r="E175" s="810">
        <f t="shared" ref="E175:F175" si="213">SUM(E176:E178)</f>
        <v>164139</v>
      </c>
      <c r="F175" s="806">
        <f t="shared" si="213"/>
        <v>213254</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x14ac:dyDescent="0.2">
      <c r="A178" s="58">
        <v>3263</v>
      </c>
      <c r="B178" s="3" t="s">
        <v>243</v>
      </c>
      <c r="C178" s="98">
        <f t="shared" si="185"/>
        <v>213254</v>
      </c>
      <c r="D178" s="220">
        <f>18370+30745</f>
        <v>49115</v>
      </c>
      <c r="E178" s="807">
        <v>164139</v>
      </c>
      <c r="F178" s="765">
        <f t="shared" si="217"/>
        <v>213254</v>
      </c>
      <c r="G178" s="220"/>
      <c r="H178" s="103"/>
      <c r="I178" s="221">
        <f t="shared" si="218"/>
        <v>0</v>
      </c>
      <c r="J178" s="103"/>
      <c r="K178" s="104"/>
      <c r="L178" s="221">
        <f t="shared" si="219"/>
        <v>0</v>
      </c>
      <c r="M178" s="222"/>
      <c r="N178" s="104"/>
      <c r="O178" s="221">
        <f t="shared" si="220"/>
        <v>0</v>
      </c>
      <c r="P178" s="223"/>
    </row>
    <row r="179" spans="1:16" ht="84" hidden="1" x14ac:dyDescent="0.2">
      <c r="A179" s="636">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636">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636">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636">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v>0</v>
      </c>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v>0</v>
      </c>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636">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636">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636">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636">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636">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636">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790351</v>
      </c>
      <c r="D286" s="288">
        <f t="shared" ref="D286:O286" si="382">SUM(D283,D269,D230,D195,D187,D173,D75,D53)</f>
        <v>790351</v>
      </c>
      <c r="E286" s="820">
        <f t="shared" si="382"/>
        <v>0</v>
      </c>
      <c r="F286" s="821">
        <f t="shared" si="382"/>
        <v>790351</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sheetData>
  <sheetProtection algorithmName="SHA-512" hashValue="Wdp/cQfiGsaL3l3d5ceVZ/Y9vbPzQo0+KAfJtPdtnAI/cCxV9y2P72JWopJ6pCZtrWhwxy2Ew+oxcq6OmolXlQ==" saltValue="y8EpBUPB0JM4Kq63heQK/g==" spinCount="100000" sheet="1" objects="1" scenarios="1" formatCells="0" formatColumns="0" formatRows="0"/>
  <autoFilter ref="A18:P298">
    <filterColumn colId="2">
      <filters blank="1">
        <filter val="1 200"/>
        <filter val="152 460"/>
        <filter val="213 254"/>
        <filter val="422 837"/>
        <filter val="575 297"/>
        <filter val="575 897"/>
        <filter val="577 097"/>
        <filter val="600"/>
        <filter val="790 35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2018.gada 24.maija saistošajiem noteikumiem Nr.22
(protokols Nr.8,  9.punkts)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view="pageLayout" zoomScaleNormal="100" workbookViewId="0">
      <selection activeCell="T2" sqref="T2"/>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799</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798</v>
      </c>
      <c r="D6" s="1386"/>
      <c r="E6" s="1386"/>
      <c r="F6" s="1386"/>
      <c r="G6" s="1386"/>
      <c r="H6" s="1386"/>
      <c r="I6" s="1386"/>
      <c r="J6" s="1386"/>
      <c r="K6" s="1386"/>
      <c r="L6" s="1386"/>
      <c r="M6" s="1386"/>
      <c r="N6" s="1386"/>
      <c r="O6" s="1386"/>
      <c r="P6" s="1387"/>
      <c r="Q6" s="754"/>
    </row>
    <row r="7" spans="1:17" ht="15" customHeight="1" x14ac:dyDescent="0.2">
      <c r="A7" s="9" t="s">
        <v>152</v>
      </c>
      <c r="B7" s="10"/>
      <c r="C7" s="1391" t="s">
        <v>800</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478859</v>
      </c>
      <c r="D20" s="35">
        <f>SUM(D21,D24,D25,D41,D43)</f>
        <v>478859</v>
      </c>
      <c r="E20" s="758">
        <f t="shared" ref="E20:F20" si="0">SUM(E21,E24,E25,E41,E43)</f>
        <v>0</v>
      </c>
      <c r="F20" s="759">
        <f t="shared" si="0"/>
        <v>478859</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478859</v>
      </c>
      <c r="D24" s="67">
        <f>D51</f>
        <v>478859</v>
      </c>
      <c r="E24" s="766"/>
      <c r="F24" s="767">
        <f>D24+E24</f>
        <v>478859</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478859</v>
      </c>
      <c r="D50" s="175">
        <f>SUM(D51,D283)</f>
        <v>478859</v>
      </c>
      <c r="E50" s="794">
        <f t="shared" ref="E50:F50" si="19">SUM(E51,E283)</f>
        <v>0</v>
      </c>
      <c r="F50" s="795">
        <f t="shared" si="19"/>
        <v>478859</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478859</v>
      </c>
      <c r="D51" s="183">
        <f>SUM(D52,D194)</f>
        <v>478859</v>
      </c>
      <c r="E51" s="796">
        <f t="shared" ref="E51:F51" si="23">SUM(E52,E194)</f>
        <v>0</v>
      </c>
      <c r="F51" s="797">
        <f t="shared" si="23"/>
        <v>478859</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476859</v>
      </c>
      <c r="D52" s="190">
        <f>SUM(D53,D75,D173,D187)</f>
        <v>476859</v>
      </c>
      <c r="E52" s="798">
        <f t="shared" ref="E52:F52" si="27">SUM(E53,E75,E173,E187)</f>
        <v>0</v>
      </c>
      <c r="F52" s="799">
        <f t="shared" si="27"/>
        <v>476859</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721">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hidden="1" x14ac:dyDescent="0.2">
      <c r="A75" s="196">
        <v>2000</v>
      </c>
      <c r="B75" s="196" t="s">
        <v>3</v>
      </c>
      <c r="C75" s="197">
        <f t="shared" si="4"/>
        <v>0</v>
      </c>
      <c r="D75" s="198">
        <f>SUM(D76,D83,D130,D164,D165,D172)</f>
        <v>255484</v>
      </c>
      <c r="E75" s="800">
        <f t="shared" ref="E75:F75" si="66">SUM(E76,E83,E130,E164,E165,E172)</f>
        <v>-255484</v>
      </c>
      <c r="F75" s="801">
        <f t="shared" si="66"/>
        <v>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721">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hidden="1" x14ac:dyDescent="0.2">
      <c r="A83" s="76">
        <v>2200</v>
      </c>
      <c r="B83" s="203" t="s">
        <v>5</v>
      </c>
      <c r="C83" s="77">
        <f t="shared" si="4"/>
        <v>0</v>
      </c>
      <c r="D83" s="204">
        <f>SUM(D84,D89,D95,D103,D112,D116,D122,D128)</f>
        <v>255484</v>
      </c>
      <c r="E83" s="802">
        <f t="shared" ref="E83:F83" si="90">SUM(E84,E89,E95,E103,E112,E116,E122,E128)</f>
        <v>-255484</v>
      </c>
      <c r="F83" s="769">
        <f t="shared" si="90"/>
        <v>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v>0</v>
      </c>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v>0</v>
      </c>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255484</v>
      </c>
      <c r="E122" s="808">
        <f t="shared" ref="E122:F122" si="143">SUM(E123:E127)</f>
        <v>-255484</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f>402833-147349</f>
        <v>255484</v>
      </c>
      <c r="E125" s="807">
        <v>-255484</v>
      </c>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v>0</v>
      </c>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721">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721">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v>0</v>
      </c>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721">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x14ac:dyDescent="0.2">
      <c r="A173" s="196">
        <v>3000</v>
      </c>
      <c r="B173" s="196" t="s">
        <v>98</v>
      </c>
      <c r="C173" s="197">
        <f t="shared" si="185"/>
        <v>476859</v>
      </c>
      <c r="D173" s="198">
        <f>SUM(D174,D184)</f>
        <v>221375</v>
      </c>
      <c r="E173" s="800">
        <f t="shared" ref="E173:F173" si="208">SUM(E174,E184)</f>
        <v>255484</v>
      </c>
      <c r="F173" s="801">
        <f t="shared" si="208"/>
        <v>476859</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x14ac:dyDescent="0.2">
      <c r="A174" s="76">
        <v>3200</v>
      </c>
      <c r="B174" s="248" t="s">
        <v>239</v>
      </c>
      <c r="C174" s="77">
        <f t="shared" si="185"/>
        <v>476859</v>
      </c>
      <c r="D174" s="204">
        <f>SUM(D175,D179)</f>
        <v>221375</v>
      </c>
      <c r="E174" s="802">
        <f t="shared" ref="E174:O174" si="212">SUM(E175,E179)</f>
        <v>255484</v>
      </c>
      <c r="F174" s="769">
        <f t="shared" si="212"/>
        <v>476859</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x14ac:dyDescent="0.2">
      <c r="A175" s="721">
        <v>3260</v>
      </c>
      <c r="B175" s="1" t="s">
        <v>240</v>
      </c>
      <c r="C175" s="89">
        <f t="shared" si="185"/>
        <v>476859</v>
      </c>
      <c r="D175" s="233">
        <f>SUM(D176:D178)</f>
        <v>221375</v>
      </c>
      <c r="E175" s="810">
        <f t="shared" ref="E175:F175" si="213">SUM(E176:E178)</f>
        <v>255484</v>
      </c>
      <c r="F175" s="806">
        <f t="shared" si="213"/>
        <v>476859</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x14ac:dyDescent="0.2">
      <c r="A178" s="58">
        <v>3263</v>
      </c>
      <c r="B178" s="3" t="s">
        <v>243</v>
      </c>
      <c r="C178" s="98">
        <f t="shared" si="185"/>
        <v>476859</v>
      </c>
      <c r="D178" s="220">
        <f>76026+145349</f>
        <v>221375</v>
      </c>
      <c r="E178" s="807">
        <v>255484</v>
      </c>
      <c r="F178" s="765">
        <f t="shared" si="217"/>
        <v>476859</v>
      </c>
      <c r="G178" s="220"/>
      <c r="H178" s="103"/>
      <c r="I178" s="221">
        <f t="shared" si="218"/>
        <v>0</v>
      </c>
      <c r="J178" s="103"/>
      <c r="K178" s="104"/>
      <c r="L178" s="221">
        <f t="shared" si="219"/>
        <v>0</v>
      </c>
      <c r="M178" s="222"/>
      <c r="N178" s="104"/>
      <c r="O178" s="221">
        <f t="shared" si="220"/>
        <v>0</v>
      </c>
      <c r="P178" s="223"/>
    </row>
    <row r="179" spans="1:16" ht="84" hidden="1" x14ac:dyDescent="0.2">
      <c r="A179" s="721">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721">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721">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2000</v>
      </c>
      <c r="D194" s="190">
        <f>SUM(D195,D230,D269)</f>
        <v>2000</v>
      </c>
      <c r="E194" s="798">
        <f t="shared" ref="E194:F194" si="251">SUM(E195,E230,E269)</f>
        <v>0</v>
      </c>
      <c r="F194" s="799">
        <f t="shared" si="251"/>
        <v>2000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721">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v>0</v>
      </c>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v>0</v>
      </c>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x14ac:dyDescent="0.2">
      <c r="A230" s="196">
        <v>6000</v>
      </c>
      <c r="B230" s="196" t="s">
        <v>130</v>
      </c>
      <c r="C230" s="197">
        <f t="shared" si="283"/>
        <v>2000</v>
      </c>
      <c r="D230" s="198">
        <f>D231+D251+D259</f>
        <v>2000</v>
      </c>
      <c r="E230" s="800">
        <f t="shared" ref="E230:F230" si="300">E231+E251+E259</f>
        <v>0</v>
      </c>
      <c r="F230" s="801">
        <f t="shared" si="300"/>
        <v>2000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721">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721">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721">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x14ac:dyDescent="0.2">
      <c r="A259" s="76">
        <v>6400</v>
      </c>
      <c r="B259" s="203" t="s">
        <v>140</v>
      </c>
      <c r="C259" s="77">
        <f t="shared" si="283"/>
        <v>2000</v>
      </c>
      <c r="D259" s="204">
        <f>SUM(D260,D264)</f>
        <v>2000</v>
      </c>
      <c r="E259" s="802">
        <f t="shared" ref="E259:O259" si="336">SUM(E260,E264)</f>
        <v>0</v>
      </c>
      <c r="F259" s="769">
        <f t="shared" si="336"/>
        <v>2000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721">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x14ac:dyDescent="0.2">
      <c r="A264" s="224">
        <v>6420</v>
      </c>
      <c r="B264" s="3" t="s">
        <v>290</v>
      </c>
      <c r="C264" s="98">
        <f t="shared" si="283"/>
        <v>2000</v>
      </c>
      <c r="D264" s="225">
        <f>SUM(D265:D268)</f>
        <v>2000</v>
      </c>
      <c r="E264" s="808">
        <f t="shared" ref="E264:F264" si="342">SUM(E265:E268)</f>
        <v>0</v>
      </c>
      <c r="F264" s="765">
        <f t="shared" si="342"/>
        <v>2000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x14ac:dyDescent="0.2">
      <c r="A266" s="58">
        <v>6422</v>
      </c>
      <c r="B266" s="3" t="s">
        <v>292</v>
      </c>
      <c r="C266" s="98">
        <f t="shared" si="283"/>
        <v>2000</v>
      </c>
      <c r="D266" s="220">
        <v>2000</v>
      </c>
      <c r="E266" s="807"/>
      <c r="F266" s="765">
        <f t="shared" si="346"/>
        <v>2000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721">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721">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478859</v>
      </c>
      <c r="D286" s="288">
        <f t="shared" ref="D286:O286" si="382">SUM(D283,D269,D230,D195,D187,D173,D75,D53)</f>
        <v>478859</v>
      </c>
      <c r="E286" s="820">
        <f t="shared" si="382"/>
        <v>0</v>
      </c>
      <c r="F286" s="821">
        <f t="shared" si="382"/>
        <v>478859</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sheetData>
  <sheetProtection algorithmName="SHA-512" hashValue="DhCP5+58n61GX9Nr+hj4/cFPFbArfLA1BzV4yt/jjfO3KOehRsAH18LVUZgmc3f7+yrYXtz5EGSRweSU2rV58A==" saltValue="WrL+9NocdCaBdPqyA/ZZBw==" spinCount="100000" sheet="1" objects="1" scenarios="1" formatCells="0" formatColumns="0" formatRows="0"/>
  <autoFilter ref="A18:P298">
    <filterColumn colId="2">
      <filters blank="1">
        <filter val="2 000"/>
        <filter val="476 859"/>
        <filter val="478 85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2018.gada 24.maija saistošajiem noteikumiem Nr.22
(protokols Nr.8,  9.punkts)  
 </firstHeader>
    <firstFooter>&amp;L&amp;9&amp;D; &amp;T&amp;R&amp;9&amp;P (&amp;N)</firstFooter>
  </headerFooter>
  <ignoredErrors>
    <ignoredError sqref="C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8" sqref="S7:S8"/>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1486</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1487</v>
      </c>
      <c r="D6" s="1386"/>
      <c r="E6" s="1386"/>
      <c r="F6" s="1386"/>
      <c r="G6" s="1386"/>
      <c r="H6" s="1386"/>
      <c r="I6" s="1386"/>
      <c r="J6" s="1386"/>
      <c r="K6" s="1386"/>
      <c r="L6" s="1386"/>
      <c r="M6" s="1386"/>
      <c r="N6" s="1386"/>
      <c r="O6" s="1386"/>
      <c r="P6" s="1387"/>
      <c r="Q6" s="754"/>
    </row>
    <row r="7" spans="1:17" ht="27" customHeight="1" x14ac:dyDescent="0.2">
      <c r="A7" s="9" t="s">
        <v>152</v>
      </c>
      <c r="B7" s="10"/>
      <c r="C7" s="1391" t="s">
        <v>1227</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124240</v>
      </c>
      <c r="D20" s="35">
        <f>SUM(D21,D24,D25,D41,D43)</f>
        <v>113733</v>
      </c>
      <c r="E20" s="758">
        <f t="shared" ref="E20:F20" si="0">SUM(E21,E24,E25,E41,E43)</f>
        <v>10507</v>
      </c>
      <c r="F20" s="759">
        <f t="shared" si="0"/>
        <v>124240</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124240</v>
      </c>
      <c r="D24" s="67">
        <f>D51</f>
        <v>113733</v>
      </c>
      <c r="E24" s="766">
        <v>10507</v>
      </c>
      <c r="F24" s="767">
        <f>D24+E24</f>
        <v>124240</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124240</v>
      </c>
      <c r="D50" s="175">
        <f>SUM(D51,D283)</f>
        <v>113733</v>
      </c>
      <c r="E50" s="794">
        <f t="shared" ref="E50:F50" si="19">SUM(E51,E283)</f>
        <v>10507</v>
      </c>
      <c r="F50" s="795">
        <f t="shared" si="19"/>
        <v>124240</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124240</v>
      </c>
      <c r="D51" s="183">
        <f>SUM(D52,D194)</f>
        <v>113733</v>
      </c>
      <c r="E51" s="796">
        <f t="shared" ref="E51:F51" si="23">SUM(E52,E194)</f>
        <v>10507</v>
      </c>
      <c r="F51" s="797">
        <f t="shared" si="23"/>
        <v>124240</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hidden="1" x14ac:dyDescent="0.2">
      <c r="A52" s="188"/>
      <c r="B52" s="22" t="s">
        <v>209</v>
      </c>
      <c r="C52" s="189">
        <f t="shared" si="4"/>
        <v>0</v>
      </c>
      <c r="D52" s="190">
        <f>SUM(D53,D75,D173,D187)</f>
        <v>0</v>
      </c>
      <c r="E52" s="798">
        <f t="shared" ref="E52:F52" si="27">SUM(E53,E75,E173,E187)</f>
        <v>0</v>
      </c>
      <c r="F52" s="799">
        <f t="shared" si="27"/>
        <v>0</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34">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hidden="1" x14ac:dyDescent="0.2">
      <c r="A75" s="196">
        <v>2000</v>
      </c>
      <c r="B75" s="196" t="s">
        <v>3</v>
      </c>
      <c r="C75" s="197">
        <f t="shared" si="4"/>
        <v>0</v>
      </c>
      <c r="D75" s="198">
        <f>SUM(D76,D83,D130,D164,D165,D172)</f>
        <v>0</v>
      </c>
      <c r="E75" s="800">
        <f t="shared" ref="E75:F75" si="66">SUM(E76,E83,E130,E164,E165,E172)</f>
        <v>0</v>
      </c>
      <c r="F75" s="801">
        <f t="shared" si="66"/>
        <v>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3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hidden="1" x14ac:dyDescent="0.2">
      <c r="A83" s="76">
        <v>2200</v>
      </c>
      <c r="B83" s="203" t="s">
        <v>5</v>
      </c>
      <c r="C83" s="77">
        <f t="shared" si="4"/>
        <v>0</v>
      </c>
      <c r="D83" s="204">
        <f>SUM(D84,D89,D95,D103,D112,D116,D122,D128)</f>
        <v>0</v>
      </c>
      <c r="E83" s="802">
        <f t="shared" ref="E83:F83" si="90">SUM(E84,E89,E95,E103,E112,E116,E122,E128)</f>
        <v>0</v>
      </c>
      <c r="F83" s="769">
        <f t="shared" si="90"/>
        <v>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v>0</v>
      </c>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v>0</v>
      </c>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v>0</v>
      </c>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v>0</v>
      </c>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113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34">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v>0</v>
      </c>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3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3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v>0</v>
      </c>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3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34">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3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124240</v>
      </c>
      <c r="D194" s="190">
        <f>SUM(D195,D230,D269)</f>
        <v>113733</v>
      </c>
      <c r="E194" s="798">
        <f t="shared" ref="E194:F194" si="251">SUM(E195,E230,E269)</f>
        <v>10507</v>
      </c>
      <c r="F194" s="799">
        <f t="shared" si="251"/>
        <v>124240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x14ac:dyDescent="0.2">
      <c r="A195" s="196">
        <v>5000</v>
      </c>
      <c r="B195" s="196" t="s">
        <v>61</v>
      </c>
      <c r="C195" s="197">
        <f t="shared" si="185"/>
        <v>124240</v>
      </c>
      <c r="D195" s="198">
        <f>D196+D204</f>
        <v>113733</v>
      </c>
      <c r="E195" s="800">
        <f t="shared" ref="E195:F195" si="255">E196+E204</f>
        <v>10507</v>
      </c>
      <c r="F195" s="801">
        <f t="shared" si="255"/>
        <v>124240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34">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124240</v>
      </c>
      <c r="D204" s="204">
        <f>D205+D215+D216+D225+D226+D227+D229</f>
        <v>113733</v>
      </c>
      <c r="E204" s="802">
        <f t="shared" ref="E204:F204" si="271">E205+E215+E216+E225+E226+E227+E229</f>
        <v>10507</v>
      </c>
      <c r="F204" s="769">
        <f t="shared" si="271"/>
        <v>124240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v>0</v>
      </c>
      <c r="E225" s="807"/>
      <c r="F225" s="765">
        <f t="shared" si="288"/>
        <v>0</v>
      </c>
      <c r="G225" s="220"/>
      <c r="H225" s="103"/>
      <c r="I225" s="221">
        <f t="shared" si="289"/>
        <v>0</v>
      </c>
      <c r="J225" s="103"/>
      <c r="K225" s="104"/>
      <c r="L225" s="221">
        <f t="shared" si="290"/>
        <v>0</v>
      </c>
      <c r="M225" s="222"/>
      <c r="N225" s="104"/>
      <c r="O225" s="221">
        <f t="shared" si="291"/>
        <v>0</v>
      </c>
      <c r="P225" s="223"/>
    </row>
    <row r="226" spans="1:16" x14ac:dyDescent="0.2">
      <c r="A226" s="224">
        <v>5250</v>
      </c>
      <c r="B226" s="3" t="s">
        <v>79</v>
      </c>
      <c r="C226" s="98">
        <f t="shared" si="283"/>
        <v>124240</v>
      </c>
      <c r="D226" s="220">
        <v>113733</v>
      </c>
      <c r="E226" s="807">
        <v>10507</v>
      </c>
      <c r="F226" s="765">
        <f t="shared" si="288"/>
        <v>124240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34">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3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3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3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34">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34">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124240</v>
      </c>
      <c r="D286" s="288">
        <f t="shared" ref="D286:O286" si="382">SUM(D283,D269,D230,D195,D187,D173,D75,D53)</f>
        <v>113733</v>
      </c>
      <c r="E286" s="820">
        <f t="shared" si="382"/>
        <v>10507</v>
      </c>
      <c r="F286" s="821">
        <f t="shared" si="382"/>
        <v>124240</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row r="316" spans="1:13" x14ac:dyDescent="0.2">
      <c r="A316" s="6"/>
      <c r="B316" s="6"/>
      <c r="C316" s="6"/>
      <c r="D316" s="6"/>
      <c r="E316" s="6"/>
      <c r="F316" s="6"/>
      <c r="G316" s="6"/>
      <c r="H316" s="6"/>
      <c r="I316" s="6"/>
      <c r="J316" s="6"/>
      <c r="K316" s="6"/>
      <c r="L316" s="6"/>
      <c r="M316" s="6"/>
    </row>
  </sheetData>
  <sheetProtection algorithmName="SHA-512" hashValue="jHZKIH2YVAl+JF8pEK2Py1xPmjAll+8H07ASJ/UBkflqRITJnqCfI3HDoOOAtH86LZ8ABXnVL6GZDPt4wJvOUw==" saltValue="6ZatwXLBgto0rpzDXQZ+3g==" spinCount="100000" sheet="1" objects="1" scenarios="1" formatCells="0" formatColumns="0" formatRows="0"/>
  <autoFilter ref="A18:P298">
    <filterColumn colId="2">
      <filters>
        <filter val="124 24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2018.gada 24.maija saistošajiem noteikumiem Nr.22
(protokols Nr.8,  9.punkts)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7" sqref="T7"/>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1129</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1095</v>
      </c>
      <c r="D4" s="1391"/>
      <c r="E4" s="1391"/>
      <c r="F4" s="1391"/>
      <c r="G4" s="1391"/>
      <c r="H4" s="1391"/>
      <c r="I4" s="1391"/>
      <c r="J4" s="1391"/>
      <c r="K4" s="1391"/>
      <c r="L4" s="1391"/>
      <c r="M4" s="1391"/>
      <c r="N4" s="1391"/>
      <c r="O4" s="1391"/>
      <c r="P4" s="1392"/>
      <c r="Q4" s="754"/>
    </row>
    <row r="5" spans="1:17" ht="12.75" customHeight="1" x14ac:dyDescent="0.2">
      <c r="A5" s="9" t="s">
        <v>151</v>
      </c>
      <c r="B5" s="10"/>
      <c r="C5" s="1386" t="s">
        <v>1096</v>
      </c>
      <c r="D5" s="1386"/>
      <c r="E5" s="1386"/>
      <c r="F5" s="1386"/>
      <c r="G5" s="1386"/>
      <c r="H5" s="1386"/>
      <c r="I5" s="1386"/>
      <c r="J5" s="1386"/>
      <c r="K5" s="1386"/>
      <c r="L5" s="1386"/>
      <c r="M5" s="1386"/>
      <c r="N5" s="1386"/>
      <c r="O5" s="1386"/>
      <c r="P5" s="1387"/>
      <c r="Q5" s="754"/>
    </row>
    <row r="6" spans="1:17" ht="12.75" customHeight="1" x14ac:dyDescent="0.2">
      <c r="A6" s="9" t="s">
        <v>87</v>
      </c>
      <c r="B6" s="10"/>
      <c r="C6" s="1386" t="s">
        <v>1130</v>
      </c>
      <c r="D6" s="1386"/>
      <c r="E6" s="1386"/>
      <c r="F6" s="1386"/>
      <c r="G6" s="1386"/>
      <c r="H6" s="1386"/>
      <c r="I6" s="1386"/>
      <c r="J6" s="1386"/>
      <c r="K6" s="1386"/>
      <c r="L6" s="1386"/>
      <c r="M6" s="1386"/>
      <c r="N6" s="1386"/>
      <c r="O6" s="1386"/>
      <c r="P6" s="1387"/>
      <c r="Q6" s="754"/>
    </row>
    <row r="7" spans="1:17" ht="68.25" customHeight="1" x14ac:dyDescent="0.2">
      <c r="A7" s="9" t="s">
        <v>152</v>
      </c>
      <c r="B7" s="10"/>
      <c r="C7" s="1391" t="s">
        <v>1131</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1132</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1517059</v>
      </c>
      <c r="D20" s="35">
        <f>SUM(D21,D24,D25,D41,D43)</f>
        <v>1505746</v>
      </c>
      <c r="E20" s="758">
        <f>SUM(E21,E24,E25,E41,E43)</f>
        <v>11313</v>
      </c>
      <c r="F20" s="759">
        <f>SUM(F21,F24,F25,F41,F43)</f>
        <v>1517059</v>
      </c>
      <c r="G20" s="35">
        <f>SUM(G21,G24,G43)</f>
        <v>0</v>
      </c>
      <c r="H20" s="37">
        <f>SUM(H21,H24,H43)</f>
        <v>0</v>
      </c>
      <c r="I20" s="38">
        <f>SUM(I21,I24,I43)</f>
        <v>0</v>
      </c>
      <c r="J20" s="37">
        <f>SUM(J21,J26,J43)</f>
        <v>0</v>
      </c>
      <c r="K20" s="36">
        <f>SUM(K21,K26,K43)</f>
        <v>0</v>
      </c>
      <c r="L20" s="38">
        <f>SUM(L21,L26,L43)</f>
        <v>0</v>
      </c>
      <c r="M20" s="34">
        <f>SUM(M21,M45)</f>
        <v>0</v>
      </c>
      <c r="N20" s="36">
        <f>SUM(N21,N45)</f>
        <v>0</v>
      </c>
      <c r="O20" s="38">
        <f>SUM(O21,O45)</f>
        <v>0</v>
      </c>
      <c r="P20" s="39"/>
    </row>
    <row r="21" spans="1:16" ht="12.75" hidden="1" thickTop="1" x14ac:dyDescent="0.2">
      <c r="A21" s="40"/>
      <c r="B21" s="41" t="s">
        <v>178</v>
      </c>
      <c r="C21" s="42">
        <f>F21+I21+L21+O21</f>
        <v>0</v>
      </c>
      <c r="D21" s="43">
        <f t="shared" ref="D21:O21" si="0">SUM(D22:D23)</f>
        <v>0</v>
      </c>
      <c r="E21" s="760">
        <f t="shared" si="0"/>
        <v>0</v>
      </c>
      <c r="F21" s="761">
        <f t="shared" si="0"/>
        <v>0</v>
      </c>
      <c r="G21" s="43">
        <f t="shared" si="0"/>
        <v>0</v>
      </c>
      <c r="H21" s="45">
        <f t="shared" si="0"/>
        <v>0</v>
      </c>
      <c r="I21" s="46">
        <f t="shared" si="0"/>
        <v>0</v>
      </c>
      <c r="J21" s="45">
        <f t="shared" si="0"/>
        <v>0</v>
      </c>
      <c r="K21" s="44">
        <f t="shared" si="0"/>
        <v>0</v>
      </c>
      <c r="L21" s="46">
        <f t="shared" si="0"/>
        <v>0</v>
      </c>
      <c r="M21" s="42">
        <f t="shared" si="0"/>
        <v>0</v>
      </c>
      <c r="N21" s="44">
        <f t="shared" si="0"/>
        <v>0</v>
      </c>
      <c r="O21" s="46">
        <f t="shared" si="0"/>
        <v>0</v>
      </c>
      <c r="P21" s="47"/>
    </row>
    <row r="22" spans="1:16" ht="12.75" hidden="1" thickTop="1" x14ac:dyDescent="0.2">
      <c r="A22" s="48"/>
      <c r="B22" s="49" t="s">
        <v>179</v>
      </c>
      <c r="C22" s="50">
        <f>F22+I22+L22+O22</f>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F23+I23+L23+O23</f>
        <v>0</v>
      </c>
      <c r="D23" s="60"/>
      <c r="E23" s="764"/>
      <c r="F23" s="765">
        <f>D23+E23</f>
        <v>0</v>
      </c>
      <c r="G23" s="60"/>
      <c r="H23" s="62"/>
      <c r="I23" s="63">
        <f>G23+H23</f>
        <v>0</v>
      </c>
      <c r="J23" s="62"/>
      <c r="K23" s="61"/>
      <c r="L23" s="63">
        <f>J23+K23</f>
        <v>0</v>
      </c>
      <c r="M23" s="64"/>
      <c r="N23" s="61"/>
      <c r="O23" s="63">
        <f>M23+N23</f>
        <v>0</v>
      </c>
      <c r="P23" s="320"/>
    </row>
    <row r="24" spans="1:16" s="29" customFormat="1" ht="157.5" thickTop="1" thickBot="1" x14ac:dyDescent="0.25">
      <c r="A24" s="65">
        <v>19300</v>
      </c>
      <c r="B24" s="65" t="s">
        <v>181</v>
      </c>
      <c r="C24" s="66">
        <f>F24+I24</f>
        <v>1517059</v>
      </c>
      <c r="D24" s="67">
        <v>1505746</v>
      </c>
      <c r="E24" s="766">
        <v>11313</v>
      </c>
      <c r="F24" s="767">
        <f>D24+E24</f>
        <v>1517059</v>
      </c>
      <c r="G24" s="67"/>
      <c r="H24" s="68"/>
      <c r="I24" s="69">
        <f>G24+H24</f>
        <v>0</v>
      </c>
      <c r="J24" s="70" t="s">
        <v>182</v>
      </c>
      <c r="K24" s="71" t="s">
        <v>182</v>
      </c>
      <c r="L24" s="73" t="s">
        <v>182</v>
      </c>
      <c r="M24" s="72" t="s">
        <v>182</v>
      </c>
      <c r="N24" s="71" t="s">
        <v>182</v>
      </c>
      <c r="O24" s="73" t="s">
        <v>182</v>
      </c>
      <c r="P24" s="894" t="s">
        <v>1133</v>
      </c>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95"/>
    </row>
    <row r="26" spans="1:16" s="29" customFormat="1" ht="36.75" hidden="1" thickTop="1" x14ac:dyDescent="0.2">
      <c r="A26" s="76">
        <v>21300</v>
      </c>
      <c r="B26" s="76" t="s">
        <v>184</v>
      </c>
      <c r="C26" s="77">
        <f t="shared" ref="C26:C40" si="1">L26</f>
        <v>0</v>
      </c>
      <c r="D26" s="80" t="s">
        <v>182</v>
      </c>
      <c r="E26" s="770" t="s">
        <v>182</v>
      </c>
      <c r="F26" s="771" t="s">
        <v>182</v>
      </c>
      <c r="G26" s="80" t="s">
        <v>182</v>
      </c>
      <c r="H26" s="81" t="s">
        <v>182</v>
      </c>
      <c r="I26" s="82" t="s">
        <v>182</v>
      </c>
      <c r="J26" s="86">
        <f>SUM(J27,J31,J33,J36)</f>
        <v>0</v>
      </c>
      <c r="K26" s="87">
        <f>SUM(K27,K31,K33,K36)</f>
        <v>0</v>
      </c>
      <c r="L26" s="205">
        <f>SUM(L27,L31,L33,L36)</f>
        <v>0</v>
      </c>
      <c r="M26" s="84" t="s">
        <v>182</v>
      </c>
      <c r="N26" s="83" t="s">
        <v>182</v>
      </c>
      <c r="O26" s="82" t="s">
        <v>182</v>
      </c>
      <c r="P26" s="85"/>
    </row>
    <row r="27" spans="1:16" s="29" customFormat="1" ht="24.75" hidden="1" thickTop="1" x14ac:dyDescent="0.2">
      <c r="A27" s="88">
        <v>21350</v>
      </c>
      <c r="B27" s="76" t="s">
        <v>185</v>
      </c>
      <c r="C27" s="77">
        <f t="shared" si="1"/>
        <v>0</v>
      </c>
      <c r="D27" s="80" t="s">
        <v>182</v>
      </c>
      <c r="E27" s="770" t="s">
        <v>182</v>
      </c>
      <c r="F27" s="771" t="s">
        <v>182</v>
      </c>
      <c r="G27" s="80" t="s">
        <v>182</v>
      </c>
      <c r="H27" s="81" t="s">
        <v>182</v>
      </c>
      <c r="I27" s="82" t="s">
        <v>182</v>
      </c>
      <c r="J27" s="86">
        <f>SUM(J28:J30)</f>
        <v>0</v>
      </c>
      <c r="K27" s="87">
        <f>SUM(K28:K30)</f>
        <v>0</v>
      </c>
      <c r="L27" s="205">
        <f>SUM(L28:L30)</f>
        <v>0</v>
      </c>
      <c r="M27" s="84" t="s">
        <v>182</v>
      </c>
      <c r="N27" s="83" t="s">
        <v>182</v>
      </c>
      <c r="O27" s="82" t="s">
        <v>182</v>
      </c>
      <c r="P27" s="85"/>
    </row>
    <row r="28" spans="1:16" ht="12.75" hidden="1" thickTop="1" x14ac:dyDescent="0.2">
      <c r="A28" s="48">
        <v>21351</v>
      </c>
      <c r="B28" s="1" t="s">
        <v>186</v>
      </c>
      <c r="C28" s="89">
        <f t="shared" si="1"/>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
        <v>0</v>
      </c>
      <c r="D31" s="80" t="s">
        <v>182</v>
      </c>
      <c r="E31" s="770" t="s">
        <v>182</v>
      </c>
      <c r="F31" s="771" t="s">
        <v>182</v>
      </c>
      <c r="G31" s="80" t="s">
        <v>182</v>
      </c>
      <c r="H31" s="81" t="s">
        <v>182</v>
      </c>
      <c r="I31" s="82" t="s">
        <v>182</v>
      </c>
      <c r="J31" s="86">
        <f>SUM(J32)</f>
        <v>0</v>
      </c>
      <c r="K31" s="87">
        <f>SUM(K32)</f>
        <v>0</v>
      </c>
      <c r="L31" s="205">
        <f>SUM(L32)</f>
        <v>0</v>
      </c>
      <c r="M31" s="84" t="s">
        <v>182</v>
      </c>
      <c r="N31" s="83" t="s">
        <v>182</v>
      </c>
      <c r="O31" s="82" t="s">
        <v>182</v>
      </c>
      <c r="P31" s="85"/>
    </row>
    <row r="32" spans="1:16" ht="36.75" hidden="1" thickTop="1" x14ac:dyDescent="0.2">
      <c r="A32" s="107">
        <v>21379</v>
      </c>
      <c r="B32" s="108" t="s">
        <v>190</v>
      </c>
      <c r="C32" s="109">
        <f t="shared" si="1"/>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
        <v>0</v>
      </c>
      <c r="D33" s="80" t="s">
        <v>182</v>
      </c>
      <c r="E33" s="770" t="s">
        <v>182</v>
      </c>
      <c r="F33" s="771" t="s">
        <v>182</v>
      </c>
      <c r="G33" s="80" t="s">
        <v>182</v>
      </c>
      <c r="H33" s="81" t="s">
        <v>182</v>
      </c>
      <c r="I33" s="82" t="s">
        <v>182</v>
      </c>
      <c r="J33" s="86">
        <f>SUM(J34:J35)</f>
        <v>0</v>
      </c>
      <c r="K33" s="87">
        <f>SUM(K34:K35)</f>
        <v>0</v>
      </c>
      <c r="L33" s="205">
        <f>SUM(L34:L35)</f>
        <v>0</v>
      </c>
      <c r="M33" s="84" t="s">
        <v>182</v>
      </c>
      <c r="N33" s="83" t="s">
        <v>182</v>
      </c>
      <c r="O33" s="82" t="s">
        <v>182</v>
      </c>
      <c r="P33" s="85"/>
    </row>
    <row r="34" spans="1:16" ht="12.75" hidden="1" thickTop="1" x14ac:dyDescent="0.2">
      <c r="A34" s="49">
        <v>21381</v>
      </c>
      <c r="B34" s="1" t="s">
        <v>192</v>
      </c>
      <c r="C34" s="89">
        <f t="shared" si="1"/>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
        <v>0</v>
      </c>
      <c r="D36" s="80" t="s">
        <v>182</v>
      </c>
      <c r="E36" s="770" t="s">
        <v>182</v>
      </c>
      <c r="F36" s="771" t="s">
        <v>182</v>
      </c>
      <c r="G36" s="80" t="s">
        <v>182</v>
      </c>
      <c r="H36" s="81" t="s">
        <v>182</v>
      </c>
      <c r="I36" s="82" t="s">
        <v>182</v>
      </c>
      <c r="J36" s="86">
        <f>SUM(J37:J40)</f>
        <v>0</v>
      </c>
      <c r="K36" s="87">
        <f>SUM(K37:K40)</f>
        <v>0</v>
      </c>
      <c r="L36" s="205">
        <f>SUM(L37:L40)</f>
        <v>0</v>
      </c>
      <c r="M36" s="84" t="s">
        <v>182</v>
      </c>
      <c r="N36" s="83" t="s">
        <v>182</v>
      </c>
      <c r="O36" s="82" t="s">
        <v>182</v>
      </c>
      <c r="P36" s="85"/>
    </row>
    <row r="37" spans="1:16" ht="24.75" hidden="1" thickTop="1" x14ac:dyDescent="0.2">
      <c r="A37" s="49">
        <v>21391</v>
      </c>
      <c r="B37" s="1" t="s">
        <v>195</v>
      </c>
      <c r="C37" s="89">
        <f t="shared" si="1"/>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SUM(E42)</f>
        <v>0</v>
      </c>
      <c r="F41" s="782">
        <f>SUM(F42)</f>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 t="shared" ref="D43:L43" si="2">D44</f>
        <v>0</v>
      </c>
      <c r="E43" s="785">
        <f t="shared" si="2"/>
        <v>0</v>
      </c>
      <c r="F43" s="786">
        <f t="shared" si="2"/>
        <v>0</v>
      </c>
      <c r="G43" s="141">
        <f t="shared" si="2"/>
        <v>0</v>
      </c>
      <c r="H43" s="143">
        <f t="shared" si="2"/>
        <v>0</v>
      </c>
      <c r="I43" s="144">
        <f t="shared" si="2"/>
        <v>0</v>
      </c>
      <c r="J43" s="143">
        <f t="shared" si="2"/>
        <v>0</v>
      </c>
      <c r="K43" s="142">
        <f t="shared" si="2"/>
        <v>0</v>
      </c>
      <c r="L43" s="144">
        <f t="shared" si="2"/>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SUM(N46:N47)</f>
        <v>0</v>
      </c>
      <c r="O45" s="144">
        <f>SUM(O46:O47)</f>
        <v>0</v>
      </c>
      <c r="P45" s="152"/>
    </row>
    <row r="46" spans="1:16" ht="24.75" hidden="1" thickTop="1" x14ac:dyDescent="0.2">
      <c r="A46" s="153">
        <v>23410</v>
      </c>
      <c r="B46" s="154" t="s">
        <v>204</v>
      </c>
      <c r="C46" s="131">
        <f>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O47</f>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ref="C50:C113" si="3">F50+I50+L50+O50</f>
        <v>1517059</v>
      </c>
      <c r="D50" s="175">
        <f t="shared" ref="D50:O50" si="4">SUM(D51,D283)</f>
        <v>1505746</v>
      </c>
      <c r="E50" s="794">
        <f t="shared" si="4"/>
        <v>11313</v>
      </c>
      <c r="F50" s="795">
        <f t="shared" si="4"/>
        <v>1517059</v>
      </c>
      <c r="G50" s="175">
        <f t="shared" si="4"/>
        <v>0</v>
      </c>
      <c r="H50" s="177">
        <f t="shared" si="4"/>
        <v>0</v>
      </c>
      <c r="I50" s="178">
        <f t="shared" si="4"/>
        <v>0</v>
      </c>
      <c r="J50" s="177">
        <f t="shared" si="4"/>
        <v>0</v>
      </c>
      <c r="K50" s="176">
        <f t="shared" si="4"/>
        <v>0</v>
      </c>
      <c r="L50" s="178">
        <f t="shared" si="4"/>
        <v>0</v>
      </c>
      <c r="M50" s="174">
        <f t="shared" si="4"/>
        <v>0</v>
      </c>
      <c r="N50" s="176">
        <f t="shared" si="4"/>
        <v>0</v>
      </c>
      <c r="O50" s="178">
        <f t="shared" si="4"/>
        <v>0</v>
      </c>
      <c r="P50" s="179"/>
    </row>
    <row r="51" spans="1:16" s="29" customFormat="1" ht="36.75" thickTop="1" x14ac:dyDescent="0.2">
      <c r="A51" s="180"/>
      <c r="B51" s="181" t="s">
        <v>208</v>
      </c>
      <c r="C51" s="182">
        <f t="shared" si="3"/>
        <v>1517059</v>
      </c>
      <c r="D51" s="183">
        <f t="shared" ref="D51:O51" si="5">SUM(D52,D194)</f>
        <v>1505746</v>
      </c>
      <c r="E51" s="796">
        <f t="shared" si="5"/>
        <v>11313</v>
      </c>
      <c r="F51" s="797">
        <f t="shared" si="5"/>
        <v>1517059</v>
      </c>
      <c r="G51" s="183">
        <f t="shared" si="5"/>
        <v>0</v>
      </c>
      <c r="H51" s="185">
        <f t="shared" si="5"/>
        <v>0</v>
      </c>
      <c r="I51" s="186">
        <f t="shared" si="5"/>
        <v>0</v>
      </c>
      <c r="J51" s="185">
        <f t="shared" si="5"/>
        <v>0</v>
      </c>
      <c r="K51" s="184">
        <f t="shared" si="5"/>
        <v>0</v>
      </c>
      <c r="L51" s="186">
        <f t="shared" si="5"/>
        <v>0</v>
      </c>
      <c r="M51" s="182">
        <f t="shared" si="5"/>
        <v>0</v>
      </c>
      <c r="N51" s="184">
        <f t="shared" si="5"/>
        <v>0</v>
      </c>
      <c r="O51" s="186">
        <f t="shared" si="5"/>
        <v>0</v>
      </c>
      <c r="P51" s="187"/>
    </row>
    <row r="52" spans="1:16" s="29" customFormat="1" ht="24" x14ac:dyDescent="0.2">
      <c r="A52" s="188"/>
      <c r="B52" s="22" t="s">
        <v>209</v>
      </c>
      <c r="C52" s="189">
        <f t="shared" si="3"/>
        <v>10587</v>
      </c>
      <c r="D52" s="190">
        <f t="shared" ref="D52:O52" si="6">SUM(D53,D75,D173,D187)</f>
        <v>0</v>
      </c>
      <c r="E52" s="798">
        <f t="shared" si="6"/>
        <v>10587</v>
      </c>
      <c r="F52" s="799">
        <f t="shared" si="6"/>
        <v>10587</v>
      </c>
      <c r="G52" s="190">
        <f t="shared" si="6"/>
        <v>0</v>
      </c>
      <c r="H52" s="192">
        <f t="shared" si="6"/>
        <v>0</v>
      </c>
      <c r="I52" s="193">
        <f t="shared" si="6"/>
        <v>0</v>
      </c>
      <c r="J52" s="192">
        <f t="shared" si="6"/>
        <v>0</v>
      </c>
      <c r="K52" s="191">
        <f t="shared" si="6"/>
        <v>0</v>
      </c>
      <c r="L52" s="193">
        <f t="shared" si="6"/>
        <v>0</v>
      </c>
      <c r="M52" s="189">
        <f t="shared" si="6"/>
        <v>0</v>
      </c>
      <c r="N52" s="191">
        <f t="shared" si="6"/>
        <v>0</v>
      </c>
      <c r="O52" s="193">
        <f t="shared" si="6"/>
        <v>0</v>
      </c>
      <c r="P52" s="195"/>
    </row>
    <row r="53" spans="1:16" s="29" customFormat="1" hidden="1" x14ac:dyDescent="0.2">
      <c r="A53" s="196">
        <v>1000</v>
      </c>
      <c r="B53" s="196" t="s">
        <v>1</v>
      </c>
      <c r="C53" s="197">
        <f t="shared" si="3"/>
        <v>0</v>
      </c>
      <c r="D53" s="198">
        <f t="shared" ref="D53:O53" si="7">SUM(D54,D67)</f>
        <v>0</v>
      </c>
      <c r="E53" s="800">
        <f t="shared" si="7"/>
        <v>0</v>
      </c>
      <c r="F53" s="801">
        <f t="shared" si="7"/>
        <v>0</v>
      </c>
      <c r="G53" s="198">
        <f t="shared" si="7"/>
        <v>0</v>
      </c>
      <c r="H53" s="200">
        <f t="shared" si="7"/>
        <v>0</v>
      </c>
      <c r="I53" s="201">
        <f t="shared" si="7"/>
        <v>0</v>
      </c>
      <c r="J53" s="200">
        <f t="shared" si="7"/>
        <v>0</v>
      </c>
      <c r="K53" s="199">
        <f t="shared" si="7"/>
        <v>0</v>
      </c>
      <c r="L53" s="201">
        <f t="shared" si="7"/>
        <v>0</v>
      </c>
      <c r="M53" s="197">
        <f t="shared" si="7"/>
        <v>0</v>
      </c>
      <c r="N53" s="199">
        <f t="shared" si="7"/>
        <v>0</v>
      </c>
      <c r="O53" s="201">
        <f t="shared" si="7"/>
        <v>0</v>
      </c>
      <c r="P53" s="202"/>
    </row>
    <row r="54" spans="1:16" hidden="1" x14ac:dyDescent="0.2">
      <c r="A54" s="76">
        <v>1100</v>
      </c>
      <c r="B54" s="203" t="s">
        <v>210</v>
      </c>
      <c r="C54" s="77">
        <f t="shared" si="3"/>
        <v>0</v>
      </c>
      <c r="D54" s="204">
        <f t="shared" ref="D54:O54" si="8">SUM(D55,D58,D66)</f>
        <v>0</v>
      </c>
      <c r="E54" s="802">
        <f t="shared" si="8"/>
        <v>0</v>
      </c>
      <c r="F54" s="769">
        <f t="shared" si="8"/>
        <v>0</v>
      </c>
      <c r="G54" s="204">
        <f t="shared" si="8"/>
        <v>0</v>
      </c>
      <c r="H54" s="86">
        <f t="shared" si="8"/>
        <v>0</v>
      </c>
      <c r="I54" s="205">
        <f t="shared" si="8"/>
        <v>0</v>
      </c>
      <c r="J54" s="86">
        <f t="shared" si="8"/>
        <v>0</v>
      </c>
      <c r="K54" s="87">
        <f t="shared" si="8"/>
        <v>0</v>
      </c>
      <c r="L54" s="205">
        <f t="shared" si="8"/>
        <v>0</v>
      </c>
      <c r="M54" s="206">
        <f t="shared" si="8"/>
        <v>0</v>
      </c>
      <c r="N54" s="207">
        <f t="shared" si="8"/>
        <v>0</v>
      </c>
      <c r="O54" s="208">
        <f t="shared" si="8"/>
        <v>0</v>
      </c>
      <c r="P54" s="209"/>
    </row>
    <row r="55" spans="1:16" hidden="1" x14ac:dyDescent="0.2">
      <c r="A55" s="210">
        <v>1110</v>
      </c>
      <c r="B55" s="154" t="s">
        <v>88</v>
      </c>
      <c r="C55" s="160">
        <f t="shared" si="3"/>
        <v>0</v>
      </c>
      <c r="D55" s="211">
        <f t="shared" ref="D55:O55" si="9">SUM(D56:D57)</f>
        <v>0</v>
      </c>
      <c r="E55" s="803">
        <f t="shared" si="9"/>
        <v>0</v>
      </c>
      <c r="F55" s="804">
        <f t="shared" si="9"/>
        <v>0</v>
      </c>
      <c r="G55" s="211">
        <f t="shared" si="9"/>
        <v>0</v>
      </c>
      <c r="H55" s="213">
        <f t="shared" si="9"/>
        <v>0</v>
      </c>
      <c r="I55" s="214">
        <f t="shared" si="9"/>
        <v>0</v>
      </c>
      <c r="J55" s="213">
        <f t="shared" si="9"/>
        <v>0</v>
      </c>
      <c r="K55" s="212">
        <f t="shared" si="9"/>
        <v>0</v>
      </c>
      <c r="L55" s="214">
        <f t="shared" si="9"/>
        <v>0</v>
      </c>
      <c r="M55" s="160">
        <f t="shared" si="9"/>
        <v>0</v>
      </c>
      <c r="N55" s="212">
        <f t="shared" si="9"/>
        <v>0</v>
      </c>
      <c r="O55" s="214">
        <f t="shared" si="9"/>
        <v>0</v>
      </c>
      <c r="P55" s="215"/>
    </row>
    <row r="56" spans="1:16" hidden="1" x14ac:dyDescent="0.2">
      <c r="A56" s="49">
        <v>1111</v>
      </c>
      <c r="B56" s="1" t="s">
        <v>211</v>
      </c>
      <c r="C56" s="89">
        <f t="shared" si="3"/>
        <v>0</v>
      </c>
      <c r="D56" s="216"/>
      <c r="E56" s="805"/>
      <c r="F56" s="806">
        <f>D56+E56</f>
        <v>0</v>
      </c>
      <c r="G56" s="216"/>
      <c r="H56" s="94"/>
      <c r="I56" s="217">
        <f>G56+H56</f>
        <v>0</v>
      </c>
      <c r="J56" s="94"/>
      <c r="K56" s="95"/>
      <c r="L56" s="217">
        <f>J56+K56</f>
        <v>0</v>
      </c>
      <c r="M56" s="218"/>
      <c r="N56" s="95"/>
      <c r="O56" s="217">
        <f>M56+N56</f>
        <v>0</v>
      </c>
      <c r="P56" s="219"/>
    </row>
    <row r="57" spans="1:16" ht="24" hidden="1" customHeight="1" x14ac:dyDescent="0.2">
      <c r="A57" s="58">
        <v>1119</v>
      </c>
      <c r="B57" s="3" t="s">
        <v>89</v>
      </c>
      <c r="C57" s="98">
        <f t="shared" si="3"/>
        <v>0</v>
      </c>
      <c r="D57" s="220"/>
      <c r="E57" s="807"/>
      <c r="F57" s="765">
        <f>D57+E57</f>
        <v>0</v>
      </c>
      <c r="G57" s="220"/>
      <c r="H57" s="103"/>
      <c r="I57" s="221">
        <f>G57+H57</f>
        <v>0</v>
      </c>
      <c r="J57" s="103"/>
      <c r="K57" s="104"/>
      <c r="L57" s="221">
        <f>J57+K57</f>
        <v>0</v>
      </c>
      <c r="M57" s="222"/>
      <c r="N57" s="104"/>
      <c r="O57" s="221">
        <f>M57+N57</f>
        <v>0</v>
      </c>
      <c r="P57" s="223"/>
    </row>
    <row r="58" spans="1:16" hidden="1" x14ac:dyDescent="0.2">
      <c r="A58" s="224">
        <v>1140</v>
      </c>
      <c r="B58" s="3" t="s">
        <v>104</v>
      </c>
      <c r="C58" s="98">
        <f t="shared" si="3"/>
        <v>0</v>
      </c>
      <c r="D58" s="225">
        <f t="shared" ref="D58:O58" si="10">SUM(D59:D65)</f>
        <v>0</v>
      </c>
      <c r="E58" s="808">
        <f t="shared" si="10"/>
        <v>0</v>
      </c>
      <c r="F58" s="765">
        <f t="shared" si="10"/>
        <v>0</v>
      </c>
      <c r="G58" s="225">
        <f t="shared" si="10"/>
        <v>0</v>
      </c>
      <c r="H58" s="227">
        <f t="shared" si="10"/>
        <v>0</v>
      </c>
      <c r="I58" s="221">
        <f t="shared" si="10"/>
        <v>0</v>
      </c>
      <c r="J58" s="227">
        <f t="shared" si="10"/>
        <v>0</v>
      </c>
      <c r="K58" s="226">
        <f t="shared" si="10"/>
        <v>0</v>
      </c>
      <c r="L58" s="221">
        <f t="shared" si="10"/>
        <v>0</v>
      </c>
      <c r="M58" s="98">
        <f t="shared" si="10"/>
        <v>0</v>
      </c>
      <c r="N58" s="226">
        <f t="shared" si="10"/>
        <v>0</v>
      </c>
      <c r="O58" s="221">
        <f t="shared" si="10"/>
        <v>0</v>
      </c>
      <c r="P58" s="223"/>
    </row>
    <row r="59" spans="1:16" hidden="1" x14ac:dyDescent="0.2">
      <c r="A59" s="58">
        <v>1141</v>
      </c>
      <c r="B59" s="3" t="s">
        <v>212</v>
      </c>
      <c r="C59" s="98">
        <f t="shared" si="3"/>
        <v>0</v>
      </c>
      <c r="D59" s="220"/>
      <c r="E59" s="807"/>
      <c r="F59" s="765">
        <f t="shared" ref="F59:F66" si="11">D59+E59</f>
        <v>0</v>
      </c>
      <c r="G59" s="220"/>
      <c r="H59" s="103"/>
      <c r="I59" s="221">
        <f t="shared" ref="I59:I66" si="12">G59+H59</f>
        <v>0</v>
      </c>
      <c r="J59" s="103"/>
      <c r="K59" s="104"/>
      <c r="L59" s="221">
        <f t="shared" ref="L59:L66" si="13">J59+K59</f>
        <v>0</v>
      </c>
      <c r="M59" s="222"/>
      <c r="N59" s="104"/>
      <c r="O59" s="221">
        <f t="shared" ref="O59:O66" si="14">M59+N59</f>
        <v>0</v>
      </c>
      <c r="P59" s="223"/>
    </row>
    <row r="60" spans="1:16" ht="24.75" hidden="1" customHeight="1" x14ac:dyDescent="0.2">
      <c r="A60" s="58">
        <v>1142</v>
      </c>
      <c r="B60" s="3" t="s">
        <v>135</v>
      </c>
      <c r="C60" s="98">
        <f t="shared" si="3"/>
        <v>0</v>
      </c>
      <c r="D60" s="220"/>
      <c r="E60" s="807"/>
      <c r="F60" s="765">
        <f t="shared" si="11"/>
        <v>0</v>
      </c>
      <c r="G60" s="220"/>
      <c r="H60" s="103"/>
      <c r="I60" s="221">
        <f t="shared" si="12"/>
        <v>0</v>
      </c>
      <c r="J60" s="103"/>
      <c r="K60" s="104"/>
      <c r="L60" s="221">
        <f t="shared" si="13"/>
        <v>0</v>
      </c>
      <c r="M60" s="222"/>
      <c r="N60" s="104"/>
      <c r="O60" s="221">
        <f t="shared" si="14"/>
        <v>0</v>
      </c>
      <c r="P60" s="223"/>
    </row>
    <row r="61" spans="1:16" ht="24" hidden="1" x14ac:dyDescent="0.2">
      <c r="A61" s="58">
        <v>1145</v>
      </c>
      <c r="B61" s="3" t="s">
        <v>213</v>
      </c>
      <c r="C61" s="98">
        <f t="shared" si="3"/>
        <v>0</v>
      </c>
      <c r="D61" s="220"/>
      <c r="E61" s="807"/>
      <c r="F61" s="765">
        <f t="shared" si="11"/>
        <v>0</v>
      </c>
      <c r="G61" s="220"/>
      <c r="H61" s="103"/>
      <c r="I61" s="221">
        <f t="shared" si="12"/>
        <v>0</v>
      </c>
      <c r="J61" s="103"/>
      <c r="K61" s="104"/>
      <c r="L61" s="221">
        <f t="shared" si="13"/>
        <v>0</v>
      </c>
      <c r="M61" s="222"/>
      <c r="N61" s="104"/>
      <c r="O61" s="221">
        <f t="shared" si="14"/>
        <v>0</v>
      </c>
      <c r="P61" s="223"/>
    </row>
    <row r="62" spans="1:16" ht="27.75" hidden="1" customHeight="1" x14ac:dyDescent="0.2">
      <c r="A62" s="58">
        <v>1146</v>
      </c>
      <c r="B62" s="3" t="s">
        <v>214</v>
      </c>
      <c r="C62" s="98">
        <f t="shared" si="3"/>
        <v>0</v>
      </c>
      <c r="D62" s="220"/>
      <c r="E62" s="807"/>
      <c r="F62" s="765">
        <f t="shared" si="11"/>
        <v>0</v>
      </c>
      <c r="G62" s="220"/>
      <c r="H62" s="103"/>
      <c r="I62" s="221">
        <f t="shared" si="12"/>
        <v>0</v>
      </c>
      <c r="J62" s="103"/>
      <c r="K62" s="104"/>
      <c r="L62" s="221">
        <f t="shared" si="13"/>
        <v>0</v>
      </c>
      <c r="M62" s="222"/>
      <c r="N62" s="104"/>
      <c r="O62" s="221">
        <f t="shared" si="14"/>
        <v>0</v>
      </c>
      <c r="P62" s="223"/>
    </row>
    <row r="63" spans="1:16" hidden="1" x14ac:dyDescent="0.2">
      <c r="A63" s="58">
        <v>1147</v>
      </c>
      <c r="B63" s="3" t="s">
        <v>128</v>
      </c>
      <c r="C63" s="98">
        <f t="shared" si="3"/>
        <v>0</v>
      </c>
      <c r="D63" s="220"/>
      <c r="E63" s="807"/>
      <c r="F63" s="765">
        <f t="shared" si="11"/>
        <v>0</v>
      </c>
      <c r="G63" s="220"/>
      <c r="H63" s="103"/>
      <c r="I63" s="221">
        <f t="shared" si="12"/>
        <v>0</v>
      </c>
      <c r="J63" s="103"/>
      <c r="K63" s="104"/>
      <c r="L63" s="221">
        <f t="shared" si="13"/>
        <v>0</v>
      </c>
      <c r="M63" s="222"/>
      <c r="N63" s="104"/>
      <c r="O63" s="221">
        <f t="shared" si="14"/>
        <v>0</v>
      </c>
      <c r="P63" s="318"/>
    </row>
    <row r="64" spans="1:16" hidden="1" x14ac:dyDescent="0.2">
      <c r="A64" s="58">
        <v>1148</v>
      </c>
      <c r="B64" s="3" t="s">
        <v>136</v>
      </c>
      <c r="C64" s="98">
        <f t="shared" si="3"/>
        <v>0</v>
      </c>
      <c r="D64" s="220"/>
      <c r="E64" s="807"/>
      <c r="F64" s="765">
        <f t="shared" si="11"/>
        <v>0</v>
      </c>
      <c r="G64" s="220"/>
      <c r="H64" s="103"/>
      <c r="I64" s="221">
        <f t="shared" si="12"/>
        <v>0</v>
      </c>
      <c r="J64" s="103"/>
      <c r="K64" s="104"/>
      <c r="L64" s="221">
        <f t="shared" si="13"/>
        <v>0</v>
      </c>
      <c r="M64" s="222"/>
      <c r="N64" s="104"/>
      <c r="O64" s="221">
        <f t="shared" si="14"/>
        <v>0</v>
      </c>
      <c r="P64" s="223"/>
    </row>
    <row r="65" spans="1:16" ht="24" hidden="1" customHeight="1" x14ac:dyDescent="0.2">
      <c r="A65" s="58">
        <v>1149</v>
      </c>
      <c r="B65" s="3" t="s">
        <v>215</v>
      </c>
      <c r="C65" s="98">
        <f t="shared" si="3"/>
        <v>0</v>
      </c>
      <c r="D65" s="220"/>
      <c r="E65" s="807"/>
      <c r="F65" s="765">
        <f t="shared" si="11"/>
        <v>0</v>
      </c>
      <c r="G65" s="220"/>
      <c r="H65" s="103"/>
      <c r="I65" s="221">
        <f t="shared" si="12"/>
        <v>0</v>
      </c>
      <c r="J65" s="103"/>
      <c r="K65" s="104"/>
      <c r="L65" s="221">
        <f t="shared" si="13"/>
        <v>0</v>
      </c>
      <c r="M65" s="222"/>
      <c r="N65" s="104"/>
      <c r="O65" s="221">
        <f t="shared" si="14"/>
        <v>0</v>
      </c>
      <c r="P65" s="223"/>
    </row>
    <row r="66" spans="1:16" ht="36" hidden="1" x14ac:dyDescent="0.2">
      <c r="A66" s="210">
        <v>1150</v>
      </c>
      <c r="B66" s="154" t="s">
        <v>2</v>
      </c>
      <c r="C66" s="160">
        <f t="shared" si="3"/>
        <v>0</v>
      </c>
      <c r="D66" s="228"/>
      <c r="E66" s="809"/>
      <c r="F66" s="804">
        <f t="shared" si="11"/>
        <v>0</v>
      </c>
      <c r="G66" s="228"/>
      <c r="H66" s="230"/>
      <c r="I66" s="214">
        <f t="shared" si="12"/>
        <v>0</v>
      </c>
      <c r="J66" s="230"/>
      <c r="K66" s="229"/>
      <c r="L66" s="214">
        <f t="shared" si="13"/>
        <v>0</v>
      </c>
      <c r="M66" s="231"/>
      <c r="N66" s="229"/>
      <c r="O66" s="214">
        <f t="shared" si="14"/>
        <v>0</v>
      </c>
      <c r="P66" s="215"/>
    </row>
    <row r="67" spans="1:16" ht="24" hidden="1" x14ac:dyDescent="0.2">
      <c r="A67" s="76">
        <v>1200</v>
      </c>
      <c r="B67" s="203" t="s">
        <v>216</v>
      </c>
      <c r="C67" s="77">
        <f t="shared" si="3"/>
        <v>0</v>
      </c>
      <c r="D67" s="204">
        <f t="shared" ref="D67:O67" si="15">SUM(D68:D69)</f>
        <v>0</v>
      </c>
      <c r="E67" s="802">
        <f t="shared" si="15"/>
        <v>0</v>
      </c>
      <c r="F67" s="769">
        <f t="shared" si="15"/>
        <v>0</v>
      </c>
      <c r="G67" s="204">
        <f t="shared" si="15"/>
        <v>0</v>
      </c>
      <c r="H67" s="86">
        <f t="shared" si="15"/>
        <v>0</v>
      </c>
      <c r="I67" s="205">
        <f t="shared" si="15"/>
        <v>0</v>
      </c>
      <c r="J67" s="86">
        <f t="shared" si="15"/>
        <v>0</v>
      </c>
      <c r="K67" s="87">
        <f t="shared" si="15"/>
        <v>0</v>
      </c>
      <c r="L67" s="205">
        <f t="shared" si="15"/>
        <v>0</v>
      </c>
      <c r="M67" s="77">
        <f t="shared" si="15"/>
        <v>0</v>
      </c>
      <c r="N67" s="87">
        <f t="shared" si="15"/>
        <v>0</v>
      </c>
      <c r="O67" s="205">
        <f t="shared" si="15"/>
        <v>0</v>
      </c>
      <c r="P67" s="232"/>
    </row>
    <row r="68" spans="1:16" ht="24" hidden="1" x14ac:dyDescent="0.2">
      <c r="A68" s="1114">
        <v>1210</v>
      </c>
      <c r="B68" s="1" t="s">
        <v>217</v>
      </c>
      <c r="C68" s="89">
        <f t="shared" si="3"/>
        <v>0</v>
      </c>
      <c r="D68" s="216"/>
      <c r="E68" s="805"/>
      <c r="F68" s="806">
        <f>D68+E68</f>
        <v>0</v>
      </c>
      <c r="G68" s="216"/>
      <c r="H68" s="94"/>
      <c r="I68" s="217">
        <f>G68+H68</f>
        <v>0</v>
      </c>
      <c r="J68" s="94"/>
      <c r="K68" s="95"/>
      <c r="L68" s="217">
        <f>J68+K68</f>
        <v>0</v>
      </c>
      <c r="M68" s="218"/>
      <c r="N68" s="95"/>
      <c r="O68" s="217">
        <f>M68+N68</f>
        <v>0</v>
      </c>
      <c r="P68" s="635"/>
    </row>
    <row r="69" spans="1:16" ht="24" hidden="1" x14ac:dyDescent="0.2">
      <c r="A69" s="224">
        <v>1220</v>
      </c>
      <c r="B69" s="3" t="s">
        <v>105</v>
      </c>
      <c r="C69" s="98">
        <f t="shared" si="3"/>
        <v>0</v>
      </c>
      <c r="D69" s="225">
        <f t="shared" ref="D69:O69" si="16">SUM(D70:D74)</f>
        <v>0</v>
      </c>
      <c r="E69" s="808">
        <f t="shared" si="16"/>
        <v>0</v>
      </c>
      <c r="F69" s="765">
        <f t="shared" si="16"/>
        <v>0</v>
      </c>
      <c r="G69" s="225">
        <f t="shared" si="16"/>
        <v>0</v>
      </c>
      <c r="H69" s="227">
        <f t="shared" si="16"/>
        <v>0</v>
      </c>
      <c r="I69" s="221">
        <f t="shared" si="16"/>
        <v>0</v>
      </c>
      <c r="J69" s="227">
        <f t="shared" si="16"/>
        <v>0</v>
      </c>
      <c r="K69" s="226">
        <f t="shared" si="16"/>
        <v>0</v>
      </c>
      <c r="L69" s="221">
        <f t="shared" si="16"/>
        <v>0</v>
      </c>
      <c r="M69" s="98">
        <f t="shared" si="16"/>
        <v>0</v>
      </c>
      <c r="N69" s="226">
        <f t="shared" si="16"/>
        <v>0</v>
      </c>
      <c r="O69" s="221">
        <f t="shared" si="16"/>
        <v>0</v>
      </c>
      <c r="P69" s="223"/>
    </row>
    <row r="70" spans="1:16" ht="48" hidden="1" x14ac:dyDescent="0.2">
      <c r="A70" s="58">
        <v>1221</v>
      </c>
      <c r="B70" s="3" t="s">
        <v>218</v>
      </c>
      <c r="C70" s="98">
        <f t="shared" si="3"/>
        <v>0</v>
      </c>
      <c r="D70" s="220"/>
      <c r="E70" s="807"/>
      <c r="F70" s="765">
        <f>D70+E70</f>
        <v>0</v>
      </c>
      <c r="G70" s="220"/>
      <c r="H70" s="103"/>
      <c r="I70" s="221">
        <f>G70+H70</f>
        <v>0</v>
      </c>
      <c r="J70" s="103"/>
      <c r="K70" s="104"/>
      <c r="L70" s="221">
        <f>J70+K70</f>
        <v>0</v>
      </c>
      <c r="M70" s="222"/>
      <c r="N70" s="104"/>
      <c r="O70" s="221">
        <f>M70+N70</f>
        <v>0</v>
      </c>
      <c r="P70" s="223"/>
    </row>
    <row r="71" spans="1:16" hidden="1" x14ac:dyDescent="0.2">
      <c r="A71" s="58">
        <v>1223</v>
      </c>
      <c r="B71" s="3" t="s">
        <v>219</v>
      </c>
      <c r="C71" s="98">
        <f t="shared" si="3"/>
        <v>0</v>
      </c>
      <c r="D71" s="220"/>
      <c r="E71" s="807"/>
      <c r="F71" s="765">
        <f>D71+E71</f>
        <v>0</v>
      </c>
      <c r="G71" s="220"/>
      <c r="H71" s="103"/>
      <c r="I71" s="221">
        <f>G71+H71</f>
        <v>0</v>
      </c>
      <c r="J71" s="103"/>
      <c r="K71" s="104"/>
      <c r="L71" s="221">
        <f>J71+K71</f>
        <v>0</v>
      </c>
      <c r="M71" s="222"/>
      <c r="N71" s="104"/>
      <c r="O71" s="221">
        <f>M71+N71</f>
        <v>0</v>
      </c>
      <c r="P71" s="223"/>
    </row>
    <row r="72" spans="1:16" hidden="1" x14ac:dyDescent="0.2">
      <c r="A72" s="58">
        <v>1225</v>
      </c>
      <c r="B72" s="3" t="s">
        <v>220</v>
      </c>
      <c r="C72" s="98">
        <f t="shared" si="3"/>
        <v>0</v>
      </c>
      <c r="D72" s="220"/>
      <c r="E72" s="807"/>
      <c r="F72" s="765">
        <f>D72+E72</f>
        <v>0</v>
      </c>
      <c r="G72" s="220"/>
      <c r="H72" s="103"/>
      <c r="I72" s="221">
        <f>G72+H72</f>
        <v>0</v>
      </c>
      <c r="J72" s="103"/>
      <c r="K72" s="104"/>
      <c r="L72" s="221">
        <f>J72+K72</f>
        <v>0</v>
      </c>
      <c r="M72" s="222"/>
      <c r="N72" s="104"/>
      <c r="O72" s="221">
        <f>M72+N72</f>
        <v>0</v>
      </c>
      <c r="P72" s="223"/>
    </row>
    <row r="73" spans="1:16" ht="36" hidden="1" x14ac:dyDescent="0.2">
      <c r="A73" s="58">
        <v>1227</v>
      </c>
      <c r="B73" s="3" t="s">
        <v>137</v>
      </c>
      <c r="C73" s="98">
        <f t="shared" si="3"/>
        <v>0</v>
      </c>
      <c r="D73" s="220"/>
      <c r="E73" s="807"/>
      <c r="F73" s="765">
        <f>D73+E73</f>
        <v>0</v>
      </c>
      <c r="G73" s="220"/>
      <c r="H73" s="103"/>
      <c r="I73" s="221">
        <f>G73+H73</f>
        <v>0</v>
      </c>
      <c r="J73" s="103"/>
      <c r="K73" s="104"/>
      <c r="L73" s="221">
        <f>J73+K73</f>
        <v>0</v>
      </c>
      <c r="M73" s="222"/>
      <c r="N73" s="104"/>
      <c r="O73" s="221">
        <f>M73+N73</f>
        <v>0</v>
      </c>
      <c r="P73" s="223"/>
    </row>
    <row r="74" spans="1:16" ht="48" hidden="1" x14ac:dyDescent="0.2">
      <c r="A74" s="58">
        <v>1228</v>
      </c>
      <c r="B74" s="3" t="s">
        <v>221</v>
      </c>
      <c r="C74" s="98">
        <f t="shared" si="3"/>
        <v>0</v>
      </c>
      <c r="D74" s="220"/>
      <c r="E74" s="807"/>
      <c r="F74" s="765">
        <f>D74+E74</f>
        <v>0</v>
      </c>
      <c r="G74" s="220"/>
      <c r="H74" s="103"/>
      <c r="I74" s="221">
        <f>G74+H74</f>
        <v>0</v>
      </c>
      <c r="J74" s="103"/>
      <c r="K74" s="104"/>
      <c r="L74" s="221">
        <f>J74+K74</f>
        <v>0</v>
      </c>
      <c r="M74" s="222"/>
      <c r="N74" s="104"/>
      <c r="O74" s="221">
        <f>M74+N74</f>
        <v>0</v>
      </c>
      <c r="P74" s="223"/>
    </row>
    <row r="75" spans="1:16" x14ac:dyDescent="0.2">
      <c r="A75" s="196">
        <v>2000</v>
      </c>
      <c r="B75" s="196" t="s">
        <v>3</v>
      </c>
      <c r="C75" s="197">
        <f t="shared" si="3"/>
        <v>10587</v>
      </c>
      <c r="D75" s="198">
        <f t="shared" ref="D75:O75" si="17">SUM(D76,D83,D130,D164,D165,D172)</f>
        <v>0</v>
      </c>
      <c r="E75" s="800">
        <f t="shared" si="17"/>
        <v>10587</v>
      </c>
      <c r="F75" s="801">
        <f t="shared" si="17"/>
        <v>10587</v>
      </c>
      <c r="G75" s="198">
        <f t="shared" si="17"/>
        <v>0</v>
      </c>
      <c r="H75" s="200">
        <f t="shared" si="17"/>
        <v>0</v>
      </c>
      <c r="I75" s="201">
        <f t="shared" si="17"/>
        <v>0</v>
      </c>
      <c r="J75" s="200">
        <f t="shared" si="17"/>
        <v>0</v>
      </c>
      <c r="K75" s="199">
        <f t="shared" si="17"/>
        <v>0</v>
      </c>
      <c r="L75" s="201">
        <f t="shared" si="17"/>
        <v>0</v>
      </c>
      <c r="M75" s="197">
        <f t="shared" si="17"/>
        <v>0</v>
      </c>
      <c r="N75" s="199">
        <f t="shared" si="17"/>
        <v>0</v>
      </c>
      <c r="O75" s="201">
        <f t="shared" si="17"/>
        <v>0</v>
      </c>
      <c r="P75" s="202"/>
    </row>
    <row r="76" spans="1:16" ht="24" hidden="1" x14ac:dyDescent="0.2">
      <c r="A76" s="76">
        <v>2100</v>
      </c>
      <c r="B76" s="203" t="s">
        <v>117</v>
      </c>
      <c r="C76" s="77">
        <f t="shared" si="3"/>
        <v>0</v>
      </c>
      <c r="D76" s="204">
        <f t="shared" ref="D76:O76" si="18">SUM(D77,D80)</f>
        <v>0</v>
      </c>
      <c r="E76" s="802">
        <f t="shared" si="18"/>
        <v>0</v>
      </c>
      <c r="F76" s="769">
        <f t="shared" si="18"/>
        <v>0</v>
      </c>
      <c r="G76" s="204">
        <f t="shared" si="18"/>
        <v>0</v>
      </c>
      <c r="H76" s="86">
        <f t="shared" si="18"/>
        <v>0</v>
      </c>
      <c r="I76" s="205">
        <f t="shared" si="18"/>
        <v>0</v>
      </c>
      <c r="J76" s="86">
        <f t="shared" si="18"/>
        <v>0</v>
      </c>
      <c r="K76" s="87">
        <f t="shared" si="18"/>
        <v>0</v>
      </c>
      <c r="L76" s="205">
        <f t="shared" si="18"/>
        <v>0</v>
      </c>
      <c r="M76" s="77">
        <f t="shared" si="18"/>
        <v>0</v>
      </c>
      <c r="N76" s="87">
        <f t="shared" si="18"/>
        <v>0</v>
      </c>
      <c r="O76" s="205">
        <f t="shared" si="18"/>
        <v>0</v>
      </c>
      <c r="P76" s="232"/>
    </row>
    <row r="77" spans="1:16" ht="24" hidden="1" x14ac:dyDescent="0.2">
      <c r="A77" s="1114">
        <v>2110</v>
      </c>
      <c r="B77" s="1" t="s">
        <v>118</v>
      </c>
      <c r="C77" s="89">
        <f t="shared" si="3"/>
        <v>0</v>
      </c>
      <c r="D77" s="233">
        <f t="shared" ref="D77:O77" si="19">SUM(D78:D79)</f>
        <v>0</v>
      </c>
      <c r="E77" s="810">
        <f t="shared" si="19"/>
        <v>0</v>
      </c>
      <c r="F77" s="806">
        <f t="shared" si="19"/>
        <v>0</v>
      </c>
      <c r="G77" s="233">
        <f t="shared" si="19"/>
        <v>0</v>
      </c>
      <c r="H77" s="235">
        <f t="shared" si="19"/>
        <v>0</v>
      </c>
      <c r="I77" s="217">
        <f t="shared" si="19"/>
        <v>0</v>
      </c>
      <c r="J77" s="235">
        <f t="shared" si="19"/>
        <v>0</v>
      </c>
      <c r="K77" s="234">
        <f t="shared" si="19"/>
        <v>0</v>
      </c>
      <c r="L77" s="217">
        <f t="shared" si="19"/>
        <v>0</v>
      </c>
      <c r="M77" s="89">
        <f t="shared" si="19"/>
        <v>0</v>
      </c>
      <c r="N77" s="234">
        <f t="shared" si="19"/>
        <v>0</v>
      </c>
      <c r="O77" s="217">
        <f t="shared" si="19"/>
        <v>0</v>
      </c>
      <c r="P77" s="219"/>
    </row>
    <row r="78" spans="1:16" hidden="1" x14ac:dyDescent="0.2">
      <c r="A78" s="58">
        <v>2111</v>
      </c>
      <c r="B78" s="3" t="s">
        <v>4</v>
      </c>
      <c r="C78" s="98">
        <f t="shared" si="3"/>
        <v>0</v>
      </c>
      <c r="D78" s="220"/>
      <c r="E78" s="807"/>
      <c r="F78" s="765">
        <f>D78+E78</f>
        <v>0</v>
      </c>
      <c r="G78" s="220"/>
      <c r="H78" s="103"/>
      <c r="I78" s="221">
        <f>G78+H78</f>
        <v>0</v>
      </c>
      <c r="J78" s="103"/>
      <c r="K78" s="104"/>
      <c r="L78" s="221">
        <f>J78+K78</f>
        <v>0</v>
      </c>
      <c r="M78" s="222"/>
      <c r="N78" s="104"/>
      <c r="O78" s="221">
        <f>M78+N78</f>
        <v>0</v>
      </c>
      <c r="P78" s="223"/>
    </row>
    <row r="79" spans="1:16" ht="24" hidden="1" x14ac:dyDescent="0.2">
      <c r="A79" s="58">
        <v>2112</v>
      </c>
      <c r="B79" s="3" t="s">
        <v>119</v>
      </c>
      <c r="C79" s="98">
        <f t="shared" si="3"/>
        <v>0</v>
      </c>
      <c r="D79" s="220"/>
      <c r="E79" s="807"/>
      <c r="F79" s="765">
        <f>D79+E79</f>
        <v>0</v>
      </c>
      <c r="G79" s="220"/>
      <c r="H79" s="103"/>
      <c r="I79" s="221">
        <f>G79+H79</f>
        <v>0</v>
      </c>
      <c r="J79" s="103"/>
      <c r="K79" s="104"/>
      <c r="L79" s="221">
        <f>J79+K79</f>
        <v>0</v>
      </c>
      <c r="M79" s="222"/>
      <c r="N79" s="104"/>
      <c r="O79" s="221">
        <f>M79+N79</f>
        <v>0</v>
      </c>
      <c r="P79" s="223"/>
    </row>
    <row r="80" spans="1:16" ht="24" hidden="1" x14ac:dyDescent="0.2">
      <c r="A80" s="224">
        <v>2120</v>
      </c>
      <c r="B80" s="3" t="s">
        <v>120</v>
      </c>
      <c r="C80" s="98">
        <f t="shared" si="3"/>
        <v>0</v>
      </c>
      <c r="D80" s="225">
        <f t="shared" ref="D80:O80" si="20">SUM(D81:D82)</f>
        <v>0</v>
      </c>
      <c r="E80" s="808">
        <f t="shared" si="20"/>
        <v>0</v>
      </c>
      <c r="F80" s="765">
        <f t="shared" si="20"/>
        <v>0</v>
      </c>
      <c r="G80" s="225">
        <f t="shared" si="20"/>
        <v>0</v>
      </c>
      <c r="H80" s="227">
        <f t="shared" si="20"/>
        <v>0</v>
      </c>
      <c r="I80" s="221">
        <f t="shared" si="20"/>
        <v>0</v>
      </c>
      <c r="J80" s="227">
        <f t="shared" si="20"/>
        <v>0</v>
      </c>
      <c r="K80" s="226">
        <f t="shared" si="20"/>
        <v>0</v>
      </c>
      <c r="L80" s="221">
        <f t="shared" si="20"/>
        <v>0</v>
      </c>
      <c r="M80" s="98">
        <f t="shared" si="20"/>
        <v>0</v>
      </c>
      <c r="N80" s="226">
        <f t="shared" si="20"/>
        <v>0</v>
      </c>
      <c r="O80" s="221">
        <f t="shared" si="20"/>
        <v>0</v>
      </c>
      <c r="P80" s="223"/>
    </row>
    <row r="81" spans="1:16" hidden="1" x14ac:dyDescent="0.2">
      <c r="A81" s="58">
        <v>2121</v>
      </c>
      <c r="B81" s="3" t="s">
        <v>4</v>
      </c>
      <c r="C81" s="98">
        <f t="shared" si="3"/>
        <v>0</v>
      </c>
      <c r="D81" s="220"/>
      <c r="E81" s="807"/>
      <c r="F81" s="765">
        <f>D81+E81</f>
        <v>0</v>
      </c>
      <c r="G81" s="220"/>
      <c r="H81" s="103"/>
      <c r="I81" s="221">
        <f>G81+H81</f>
        <v>0</v>
      </c>
      <c r="J81" s="103"/>
      <c r="K81" s="104"/>
      <c r="L81" s="221">
        <f>J81+K81</f>
        <v>0</v>
      </c>
      <c r="M81" s="222"/>
      <c r="N81" s="104"/>
      <c r="O81" s="221">
        <f>M81+N81</f>
        <v>0</v>
      </c>
      <c r="P81" s="223"/>
    </row>
    <row r="82" spans="1:16" ht="24" hidden="1" x14ac:dyDescent="0.2">
      <c r="A82" s="58">
        <v>2122</v>
      </c>
      <c r="B82" s="3" t="s">
        <v>119</v>
      </c>
      <c r="C82" s="98">
        <f t="shared" si="3"/>
        <v>0</v>
      </c>
      <c r="D82" s="220"/>
      <c r="E82" s="807"/>
      <c r="F82" s="765">
        <f>D82+E82</f>
        <v>0</v>
      </c>
      <c r="G82" s="220"/>
      <c r="H82" s="103"/>
      <c r="I82" s="221">
        <f>G82+H82</f>
        <v>0</v>
      </c>
      <c r="J82" s="103"/>
      <c r="K82" s="104"/>
      <c r="L82" s="221">
        <f>J82+K82</f>
        <v>0</v>
      </c>
      <c r="M82" s="222"/>
      <c r="N82" s="104"/>
      <c r="O82" s="221">
        <f>M82+N82</f>
        <v>0</v>
      </c>
      <c r="P82" s="223"/>
    </row>
    <row r="83" spans="1:16" x14ac:dyDescent="0.2">
      <c r="A83" s="76">
        <v>2200</v>
      </c>
      <c r="B83" s="203" t="s">
        <v>5</v>
      </c>
      <c r="C83" s="77">
        <f t="shared" si="3"/>
        <v>10587</v>
      </c>
      <c r="D83" s="204">
        <f t="shared" ref="D83:O83" si="21">SUM(D84,D89,D95,D103,D112,D116,D122,D128)</f>
        <v>0</v>
      </c>
      <c r="E83" s="802">
        <f t="shared" si="21"/>
        <v>10587</v>
      </c>
      <c r="F83" s="769">
        <f t="shared" si="21"/>
        <v>10587</v>
      </c>
      <c r="G83" s="204">
        <f t="shared" si="21"/>
        <v>0</v>
      </c>
      <c r="H83" s="86">
        <f t="shared" si="21"/>
        <v>0</v>
      </c>
      <c r="I83" s="205">
        <f t="shared" si="21"/>
        <v>0</v>
      </c>
      <c r="J83" s="86">
        <f t="shared" si="21"/>
        <v>0</v>
      </c>
      <c r="K83" s="87">
        <f t="shared" si="21"/>
        <v>0</v>
      </c>
      <c r="L83" s="205">
        <f t="shared" si="21"/>
        <v>0</v>
      </c>
      <c r="M83" s="120">
        <f t="shared" si="21"/>
        <v>0</v>
      </c>
      <c r="N83" s="236">
        <f t="shared" si="21"/>
        <v>0</v>
      </c>
      <c r="O83" s="237">
        <f t="shared" si="21"/>
        <v>0</v>
      </c>
      <c r="P83" s="238"/>
    </row>
    <row r="84" spans="1:16" ht="24" hidden="1" x14ac:dyDescent="0.2">
      <c r="A84" s="210">
        <v>2210</v>
      </c>
      <c r="B84" s="154" t="s">
        <v>6</v>
      </c>
      <c r="C84" s="160">
        <f t="shared" si="3"/>
        <v>0</v>
      </c>
      <c r="D84" s="211">
        <f t="shared" ref="D84:O84" si="22">SUM(D85:D88)</f>
        <v>0</v>
      </c>
      <c r="E84" s="803">
        <f t="shared" si="22"/>
        <v>0</v>
      </c>
      <c r="F84" s="804">
        <f t="shared" si="22"/>
        <v>0</v>
      </c>
      <c r="G84" s="211">
        <f t="shared" si="22"/>
        <v>0</v>
      </c>
      <c r="H84" s="213">
        <f t="shared" si="22"/>
        <v>0</v>
      </c>
      <c r="I84" s="214">
        <f t="shared" si="22"/>
        <v>0</v>
      </c>
      <c r="J84" s="213">
        <f t="shared" si="22"/>
        <v>0</v>
      </c>
      <c r="K84" s="212">
        <f t="shared" si="22"/>
        <v>0</v>
      </c>
      <c r="L84" s="214">
        <f t="shared" si="22"/>
        <v>0</v>
      </c>
      <c r="M84" s="160">
        <f t="shared" si="22"/>
        <v>0</v>
      </c>
      <c r="N84" s="212">
        <f t="shared" si="22"/>
        <v>0</v>
      </c>
      <c r="O84" s="214">
        <f t="shared" si="22"/>
        <v>0</v>
      </c>
      <c r="P84" s="215"/>
    </row>
    <row r="85" spans="1:16" ht="24" hidden="1" x14ac:dyDescent="0.2">
      <c r="A85" s="49">
        <v>2211</v>
      </c>
      <c r="B85" s="1" t="s">
        <v>7</v>
      </c>
      <c r="C85" s="89">
        <f t="shared" si="3"/>
        <v>0</v>
      </c>
      <c r="D85" s="216"/>
      <c r="E85" s="805"/>
      <c r="F85" s="806">
        <f>D85+E85</f>
        <v>0</v>
      </c>
      <c r="G85" s="216"/>
      <c r="H85" s="94"/>
      <c r="I85" s="217">
        <f>G85+H85</f>
        <v>0</v>
      </c>
      <c r="J85" s="94"/>
      <c r="K85" s="95"/>
      <c r="L85" s="217">
        <f>J85+K85</f>
        <v>0</v>
      </c>
      <c r="M85" s="218"/>
      <c r="N85" s="95"/>
      <c r="O85" s="217">
        <f>M85+N85</f>
        <v>0</v>
      </c>
      <c r="P85" s="219"/>
    </row>
    <row r="86" spans="1:16" ht="36" hidden="1" x14ac:dyDescent="0.2">
      <c r="A86" s="58">
        <v>2212</v>
      </c>
      <c r="B86" s="3" t="s">
        <v>85</v>
      </c>
      <c r="C86" s="98">
        <f t="shared" si="3"/>
        <v>0</v>
      </c>
      <c r="D86" s="220"/>
      <c r="E86" s="807"/>
      <c r="F86" s="765">
        <f>D86+E86</f>
        <v>0</v>
      </c>
      <c r="G86" s="220"/>
      <c r="H86" s="103"/>
      <c r="I86" s="221">
        <f>G86+H86</f>
        <v>0</v>
      </c>
      <c r="J86" s="103"/>
      <c r="K86" s="104"/>
      <c r="L86" s="221">
        <f>J86+K86</f>
        <v>0</v>
      </c>
      <c r="M86" s="222"/>
      <c r="N86" s="104"/>
      <c r="O86" s="221">
        <f>M86+N86</f>
        <v>0</v>
      </c>
      <c r="P86" s="223"/>
    </row>
    <row r="87" spans="1:16" ht="24" hidden="1" x14ac:dyDescent="0.2">
      <c r="A87" s="58">
        <v>2214</v>
      </c>
      <c r="B87" s="3" t="s">
        <v>8</v>
      </c>
      <c r="C87" s="98">
        <f t="shared" si="3"/>
        <v>0</v>
      </c>
      <c r="D87" s="220"/>
      <c r="E87" s="807"/>
      <c r="F87" s="765">
        <f>D87+E87</f>
        <v>0</v>
      </c>
      <c r="G87" s="220"/>
      <c r="H87" s="103"/>
      <c r="I87" s="221">
        <f>G87+H87</f>
        <v>0</v>
      </c>
      <c r="J87" s="103"/>
      <c r="K87" s="104"/>
      <c r="L87" s="221">
        <f>J87+K87</f>
        <v>0</v>
      </c>
      <c r="M87" s="222"/>
      <c r="N87" s="104"/>
      <c r="O87" s="221">
        <f>M87+N87</f>
        <v>0</v>
      </c>
      <c r="P87" s="223"/>
    </row>
    <row r="88" spans="1:16" hidden="1" x14ac:dyDescent="0.2">
      <c r="A88" s="58">
        <v>2219</v>
      </c>
      <c r="B88" s="3" t="s">
        <v>9</v>
      </c>
      <c r="C88" s="98">
        <f t="shared" si="3"/>
        <v>0</v>
      </c>
      <c r="D88" s="220"/>
      <c r="E88" s="807"/>
      <c r="F88" s="765">
        <f>D88+E88</f>
        <v>0</v>
      </c>
      <c r="G88" s="220"/>
      <c r="H88" s="103"/>
      <c r="I88" s="221">
        <f>G88+H88</f>
        <v>0</v>
      </c>
      <c r="J88" s="103"/>
      <c r="K88" s="104"/>
      <c r="L88" s="221">
        <f>J88+K88</f>
        <v>0</v>
      </c>
      <c r="M88" s="222"/>
      <c r="N88" s="104"/>
      <c r="O88" s="221">
        <f>M88+N88</f>
        <v>0</v>
      </c>
      <c r="P88" s="223"/>
    </row>
    <row r="89" spans="1:16" ht="24" hidden="1" x14ac:dyDescent="0.2">
      <c r="A89" s="224">
        <v>2220</v>
      </c>
      <c r="B89" s="3" t="s">
        <v>10</v>
      </c>
      <c r="C89" s="98">
        <f t="shared" si="3"/>
        <v>0</v>
      </c>
      <c r="D89" s="225">
        <f t="shared" ref="D89:O89" si="23">SUM(D90:D94)</f>
        <v>0</v>
      </c>
      <c r="E89" s="808">
        <f t="shared" si="23"/>
        <v>0</v>
      </c>
      <c r="F89" s="765">
        <f t="shared" si="23"/>
        <v>0</v>
      </c>
      <c r="G89" s="225">
        <f t="shared" si="23"/>
        <v>0</v>
      </c>
      <c r="H89" s="227">
        <f t="shared" si="23"/>
        <v>0</v>
      </c>
      <c r="I89" s="221">
        <f t="shared" si="23"/>
        <v>0</v>
      </c>
      <c r="J89" s="227">
        <f t="shared" si="23"/>
        <v>0</v>
      </c>
      <c r="K89" s="226">
        <f t="shared" si="23"/>
        <v>0</v>
      </c>
      <c r="L89" s="221">
        <f t="shared" si="23"/>
        <v>0</v>
      </c>
      <c r="M89" s="98">
        <f t="shared" si="23"/>
        <v>0</v>
      </c>
      <c r="N89" s="226">
        <f t="shared" si="23"/>
        <v>0</v>
      </c>
      <c r="O89" s="221">
        <f t="shared" si="23"/>
        <v>0</v>
      </c>
      <c r="P89" s="223"/>
    </row>
    <row r="90" spans="1:16" ht="24" hidden="1" x14ac:dyDescent="0.2">
      <c r="A90" s="58">
        <v>2221</v>
      </c>
      <c r="B90" s="3" t="s">
        <v>131</v>
      </c>
      <c r="C90" s="98">
        <f t="shared" si="3"/>
        <v>0</v>
      </c>
      <c r="D90" s="220"/>
      <c r="E90" s="807"/>
      <c r="F90" s="765">
        <f>D90+E90</f>
        <v>0</v>
      </c>
      <c r="G90" s="220"/>
      <c r="H90" s="103"/>
      <c r="I90" s="221">
        <f>G90+H90</f>
        <v>0</v>
      </c>
      <c r="J90" s="103"/>
      <c r="K90" s="104"/>
      <c r="L90" s="221">
        <f>J90+K90</f>
        <v>0</v>
      </c>
      <c r="M90" s="222"/>
      <c r="N90" s="104"/>
      <c r="O90" s="221">
        <f>M90+N90</f>
        <v>0</v>
      </c>
      <c r="P90" s="223"/>
    </row>
    <row r="91" spans="1:16" hidden="1" x14ac:dyDescent="0.2">
      <c r="A91" s="58">
        <v>2222</v>
      </c>
      <c r="B91" s="3" t="s">
        <v>11</v>
      </c>
      <c r="C91" s="98">
        <f t="shared" si="3"/>
        <v>0</v>
      </c>
      <c r="D91" s="220"/>
      <c r="E91" s="807"/>
      <c r="F91" s="765">
        <f>D91+E91</f>
        <v>0</v>
      </c>
      <c r="G91" s="220"/>
      <c r="H91" s="103"/>
      <c r="I91" s="221">
        <f>G91+H91</f>
        <v>0</v>
      </c>
      <c r="J91" s="103"/>
      <c r="K91" s="104"/>
      <c r="L91" s="221">
        <f>J91+K91</f>
        <v>0</v>
      </c>
      <c r="M91" s="222"/>
      <c r="N91" s="104"/>
      <c r="O91" s="221">
        <f>M91+N91</f>
        <v>0</v>
      </c>
      <c r="P91" s="223"/>
    </row>
    <row r="92" spans="1:16" hidden="1" x14ac:dyDescent="0.2">
      <c r="A92" s="58">
        <v>2223</v>
      </c>
      <c r="B92" s="3" t="s">
        <v>12</v>
      </c>
      <c r="C92" s="98">
        <f t="shared" si="3"/>
        <v>0</v>
      </c>
      <c r="D92" s="220"/>
      <c r="E92" s="807"/>
      <c r="F92" s="765">
        <f>D92+E92</f>
        <v>0</v>
      </c>
      <c r="G92" s="220"/>
      <c r="H92" s="103"/>
      <c r="I92" s="221">
        <f>G92+H92</f>
        <v>0</v>
      </c>
      <c r="J92" s="103"/>
      <c r="K92" s="104"/>
      <c r="L92" s="221">
        <f>J92+K92</f>
        <v>0</v>
      </c>
      <c r="M92" s="222"/>
      <c r="N92" s="104"/>
      <c r="O92" s="221">
        <f>M92+N92</f>
        <v>0</v>
      </c>
      <c r="P92" s="223"/>
    </row>
    <row r="93" spans="1:16" ht="48" hidden="1" x14ac:dyDescent="0.2">
      <c r="A93" s="58">
        <v>2224</v>
      </c>
      <c r="B93" s="3" t="s">
        <v>222</v>
      </c>
      <c r="C93" s="98">
        <f t="shared" si="3"/>
        <v>0</v>
      </c>
      <c r="D93" s="220"/>
      <c r="E93" s="807"/>
      <c r="F93" s="765">
        <f>D93+E93</f>
        <v>0</v>
      </c>
      <c r="G93" s="220"/>
      <c r="H93" s="103"/>
      <c r="I93" s="221">
        <f>G93+H93</f>
        <v>0</v>
      </c>
      <c r="J93" s="103"/>
      <c r="K93" s="104"/>
      <c r="L93" s="221">
        <f>J93+K93</f>
        <v>0</v>
      </c>
      <c r="M93" s="222"/>
      <c r="N93" s="104"/>
      <c r="O93" s="221">
        <f>M93+N93</f>
        <v>0</v>
      </c>
      <c r="P93" s="223"/>
    </row>
    <row r="94" spans="1:16" ht="24" hidden="1" x14ac:dyDescent="0.2">
      <c r="A94" s="58">
        <v>2229</v>
      </c>
      <c r="B94" s="3" t="s">
        <v>13</v>
      </c>
      <c r="C94" s="98">
        <f t="shared" si="3"/>
        <v>0</v>
      </c>
      <c r="D94" s="220"/>
      <c r="E94" s="807"/>
      <c r="F94" s="765">
        <f>D94+E94</f>
        <v>0</v>
      </c>
      <c r="G94" s="220"/>
      <c r="H94" s="103"/>
      <c r="I94" s="221">
        <f>G94+H94</f>
        <v>0</v>
      </c>
      <c r="J94" s="103"/>
      <c r="K94" s="104"/>
      <c r="L94" s="221">
        <f>J94+K94</f>
        <v>0</v>
      </c>
      <c r="M94" s="222"/>
      <c r="N94" s="104"/>
      <c r="O94" s="221">
        <f>M94+N94</f>
        <v>0</v>
      </c>
      <c r="P94" s="223"/>
    </row>
    <row r="95" spans="1:16" ht="36" hidden="1" x14ac:dyDescent="0.2">
      <c r="A95" s="224">
        <v>2230</v>
      </c>
      <c r="B95" s="3" t="s">
        <v>14</v>
      </c>
      <c r="C95" s="98">
        <f t="shared" si="3"/>
        <v>0</v>
      </c>
      <c r="D95" s="225">
        <f t="shared" ref="D95:O95" si="24">SUM(D96:D102)</f>
        <v>0</v>
      </c>
      <c r="E95" s="808">
        <f t="shared" si="24"/>
        <v>0</v>
      </c>
      <c r="F95" s="765">
        <f t="shared" si="24"/>
        <v>0</v>
      </c>
      <c r="G95" s="225">
        <f t="shared" si="24"/>
        <v>0</v>
      </c>
      <c r="H95" s="227">
        <f t="shared" si="24"/>
        <v>0</v>
      </c>
      <c r="I95" s="221">
        <f t="shared" si="24"/>
        <v>0</v>
      </c>
      <c r="J95" s="227">
        <f t="shared" si="24"/>
        <v>0</v>
      </c>
      <c r="K95" s="226">
        <f t="shared" si="24"/>
        <v>0</v>
      </c>
      <c r="L95" s="221">
        <f t="shared" si="24"/>
        <v>0</v>
      </c>
      <c r="M95" s="98">
        <f t="shared" si="24"/>
        <v>0</v>
      </c>
      <c r="N95" s="226">
        <f t="shared" si="24"/>
        <v>0</v>
      </c>
      <c r="O95" s="221">
        <f t="shared" si="24"/>
        <v>0</v>
      </c>
      <c r="P95" s="223"/>
    </row>
    <row r="96" spans="1:16" ht="24" hidden="1" x14ac:dyDescent="0.2">
      <c r="A96" s="58">
        <v>2231</v>
      </c>
      <c r="B96" s="3" t="s">
        <v>121</v>
      </c>
      <c r="C96" s="98">
        <f t="shared" si="3"/>
        <v>0</v>
      </c>
      <c r="D96" s="220"/>
      <c r="E96" s="807"/>
      <c r="F96" s="765">
        <f t="shared" ref="F96:F102" si="25">D96+E96</f>
        <v>0</v>
      </c>
      <c r="G96" s="220"/>
      <c r="H96" s="103"/>
      <c r="I96" s="221">
        <f t="shared" ref="I96:I102" si="26">G96+H96</f>
        <v>0</v>
      </c>
      <c r="J96" s="103"/>
      <c r="K96" s="104"/>
      <c r="L96" s="221">
        <f t="shared" ref="L96:L102" si="27">J96+K96</f>
        <v>0</v>
      </c>
      <c r="M96" s="222"/>
      <c r="N96" s="104"/>
      <c r="O96" s="221">
        <f t="shared" ref="O96:O102" si="28">M96+N96</f>
        <v>0</v>
      </c>
      <c r="P96" s="223"/>
    </row>
    <row r="97" spans="1:16" ht="24.75" hidden="1" customHeight="1" x14ac:dyDescent="0.2">
      <c r="A97" s="58">
        <v>2232</v>
      </c>
      <c r="B97" s="3" t="s">
        <v>90</v>
      </c>
      <c r="C97" s="98">
        <f t="shared" si="3"/>
        <v>0</v>
      </c>
      <c r="D97" s="220"/>
      <c r="E97" s="807"/>
      <c r="F97" s="765">
        <f t="shared" si="25"/>
        <v>0</v>
      </c>
      <c r="G97" s="220"/>
      <c r="H97" s="103"/>
      <c r="I97" s="221">
        <f t="shared" si="26"/>
        <v>0</v>
      </c>
      <c r="J97" s="103"/>
      <c r="K97" s="104"/>
      <c r="L97" s="221">
        <f t="shared" si="27"/>
        <v>0</v>
      </c>
      <c r="M97" s="222"/>
      <c r="N97" s="104"/>
      <c r="O97" s="221">
        <f t="shared" si="28"/>
        <v>0</v>
      </c>
      <c r="P97" s="223"/>
    </row>
    <row r="98" spans="1:16" ht="24" hidden="1" x14ac:dyDescent="0.2">
      <c r="A98" s="49">
        <v>2233</v>
      </c>
      <c r="B98" s="1" t="s">
        <v>15</v>
      </c>
      <c r="C98" s="89">
        <f t="shared" si="3"/>
        <v>0</v>
      </c>
      <c r="D98" s="216"/>
      <c r="E98" s="805"/>
      <c r="F98" s="806">
        <f t="shared" si="25"/>
        <v>0</v>
      </c>
      <c r="G98" s="216"/>
      <c r="H98" s="94"/>
      <c r="I98" s="217">
        <f t="shared" si="26"/>
        <v>0</v>
      </c>
      <c r="J98" s="94"/>
      <c r="K98" s="95"/>
      <c r="L98" s="217">
        <f t="shared" si="27"/>
        <v>0</v>
      </c>
      <c r="M98" s="218"/>
      <c r="N98" s="95"/>
      <c r="O98" s="217">
        <f t="shared" si="28"/>
        <v>0</v>
      </c>
      <c r="P98" s="219"/>
    </row>
    <row r="99" spans="1:16" ht="36" hidden="1" x14ac:dyDescent="0.2">
      <c r="A99" s="58">
        <v>2234</v>
      </c>
      <c r="B99" s="3" t="s">
        <v>16</v>
      </c>
      <c r="C99" s="98">
        <f t="shared" si="3"/>
        <v>0</v>
      </c>
      <c r="D99" s="220"/>
      <c r="E99" s="807"/>
      <c r="F99" s="765">
        <f t="shared" si="25"/>
        <v>0</v>
      </c>
      <c r="G99" s="220"/>
      <c r="H99" s="103"/>
      <c r="I99" s="221">
        <f t="shared" si="26"/>
        <v>0</v>
      </c>
      <c r="J99" s="103"/>
      <c r="K99" s="104"/>
      <c r="L99" s="221">
        <f t="shared" si="27"/>
        <v>0</v>
      </c>
      <c r="M99" s="222"/>
      <c r="N99" s="104"/>
      <c r="O99" s="221">
        <f t="shared" si="28"/>
        <v>0</v>
      </c>
      <c r="P99" s="223"/>
    </row>
    <row r="100" spans="1:16" ht="24" hidden="1" x14ac:dyDescent="0.2">
      <c r="A100" s="58">
        <v>2235</v>
      </c>
      <c r="B100" s="3" t="s">
        <v>122</v>
      </c>
      <c r="C100" s="98">
        <f t="shared" si="3"/>
        <v>0</v>
      </c>
      <c r="D100" s="220"/>
      <c r="E100" s="807"/>
      <c r="F100" s="765">
        <f t="shared" si="25"/>
        <v>0</v>
      </c>
      <c r="G100" s="220"/>
      <c r="H100" s="103"/>
      <c r="I100" s="221">
        <f t="shared" si="26"/>
        <v>0</v>
      </c>
      <c r="J100" s="103"/>
      <c r="K100" s="104"/>
      <c r="L100" s="221">
        <f t="shared" si="27"/>
        <v>0</v>
      </c>
      <c r="M100" s="222"/>
      <c r="N100" s="104"/>
      <c r="O100" s="221">
        <f t="shared" si="28"/>
        <v>0</v>
      </c>
      <c r="P100" s="223"/>
    </row>
    <row r="101" spans="1:16" hidden="1" x14ac:dyDescent="0.2">
      <c r="A101" s="58">
        <v>2236</v>
      </c>
      <c r="B101" s="3" t="s">
        <v>17</v>
      </c>
      <c r="C101" s="98">
        <f t="shared" si="3"/>
        <v>0</v>
      </c>
      <c r="D101" s="220"/>
      <c r="E101" s="807"/>
      <c r="F101" s="765">
        <f t="shared" si="25"/>
        <v>0</v>
      </c>
      <c r="G101" s="220"/>
      <c r="H101" s="103"/>
      <c r="I101" s="221">
        <f t="shared" si="26"/>
        <v>0</v>
      </c>
      <c r="J101" s="103"/>
      <c r="K101" s="104"/>
      <c r="L101" s="221">
        <f t="shared" si="27"/>
        <v>0</v>
      </c>
      <c r="M101" s="222"/>
      <c r="N101" s="104"/>
      <c r="O101" s="221">
        <f t="shared" si="28"/>
        <v>0</v>
      </c>
      <c r="P101" s="223"/>
    </row>
    <row r="102" spans="1:16" ht="24" hidden="1" x14ac:dyDescent="0.2">
      <c r="A102" s="58">
        <v>2239</v>
      </c>
      <c r="B102" s="3" t="s">
        <v>91</v>
      </c>
      <c r="C102" s="98">
        <f t="shared" si="3"/>
        <v>0</v>
      </c>
      <c r="D102" s="220"/>
      <c r="E102" s="807"/>
      <c r="F102" s="765">
        <f t="shared" si="25"/>
        <v>0</v>
      </c>
      <c r="G102" s="220"/>
      <c r="H102" s="103"/>
      <c r="I102" s="221">
        <f t="shared" si="26"/>
        <v>0</v>
      </c>
      <c r="J102" s="103"/>
      <c r="K102" s="104"/>
      <c r="L102" s="221">
        <f t="shared" si="27"/>
        <v>0</v>
      </c>
      <c r="M102" s="222"/>
      <c r="N102" s="104"/>
      <c r="O102" s="221">
        <f t="shared" si="28"/>
        <v>0</v>
      </c>
      <c r="P102" s="223"/>
    </row>
    <row r="103" spans="1:16" ht="36" hidden="1" x14ac:dyDescent="0.2">
      <c r="A103" s="224">
        <v>2240</v>
      </c>
      <c r="B103" s="3" t="s">
        <v>223</v>
      </c>
      <c r="C103" s="98">
        <f t="shared" si="3"/>
        <v>0</v>
      </c>
      <c r="D103" s="225">
        <f t="shared" ref="D103:O103" si="29">SUM(D104:D111)</f>
        <v>0</v>
      </c>
      <c r="E103" s="808">
        <f t="shared" si="29"/>
        <v>0</v>
      </c>
      <c r="F103" s="765">
        <f t="shared" si="29"/>
        <v>0</v>
      </c>
      <c r="G103" s="225">
        <f t="shared" si="29"/>
        <v>0</v>
      </c>
      <c r="H103" s="227">
        <f t="shared" si="29"/>
        <v>0</v>
      </c>
      <c r="I103" s="221">
        <f t="shared" si="29"/>
        <v>0</v>
      </c>
      <c r="J103" s="227">
        <f t="shared" si="29"/>
        <v>0</v>
      </c>
      <c r="K103" s="226">
        <f t="shared" si="29"/>
        <v>0</v>
      </c>
      <c r="L103" s="221">
        <f t="shared" si="29"/>
        <v>0</v>
      </c>
      <c r="M103" s="98">
        <f t="shared" si="29"/>
        <v>0</v>
      </c>
      <c r="N103" s="226">
        <f t="shared" si="29"/>
        <v>0</v>
      </c>
      <c r="O103" s="221">
        <f t="shared" si="29"/>
        <v>0</v>
      </c>
      <c r="P103" s="223"/>
    </row>
    <row r="104" spans="1:16" hidden="1" x14ac:dyDescent="0.2">
      <c r="A104" s="58">
        <v>2241</v>
      </c>
      <c r="B104" s="3" t="s">
        <v>92</v>
      </c>
      <c r="C104" s="98">
        <f t="shared" si="3"/>
        <v>0</v>
      </c>
      <c r="D104" s="220"/>
      <c r="E104" s="807"/>
      <c r="F104" s="765">
        <f t="shared" ref="F104:F111" si="30">D104+E104</f>
        <v>0</v>
      </c>
      <c r="G104" s="220"/>
      <c r="H104" s="103"/>
      <c r="I104" s="221">
        <f t="shared" ref="I104:I111" si="31">G104+H104</f>
        <v>0</v>
      </c>
      <c r="J104" s="103"/>
      <c r="K104" s="104"/>
      <c r="L104" s="221">
        <f t="shared" ref="L104:L111" si="32">J104+K104</f>
        <v>0</v>
      </c>
      <c r="M104" s="222"/>
      <c r="N104" s="104"/>
      <c r="O104" s="221">
        <f t="shared" ref="O104:O111" si="33">M104+N104</f>
        <v>0</v>
      </c>
      <c r="P104" s="223"/>
    </row>
    <row r="105" spans="1:16" ht="24" hidden="1" x14ac:dyDescent="0.2">
      <c r="A105" s="58">
        <v>2242</v>
      </c>
      <c r="B105" s="3" t="s">
        <v>18</v>
      </c>
      <c r="C105" s="98">
        <f t="shared" si="3"/>
        <v>0</v>
      </c>
      <c r="D105" s="220"/>
      <c r="E105" s="807"/>
      <c r="F105" s="765">
        <f t="shared" si="30"/>
        <v>0</v>
      </c>
      <c r="G105" s="220"/>
      <c r="H105" s="103"/>
      <c r="I105" s="221">
        <f t="shared" si="31"/>
        <v>0</v>
      </c>
      <c r="J105" s="103"/>
      <c r="K105" s="104"/>
      <c r="L105" s="221">
        <f t="shared" si="32"/>
        <v>0</v>
      </c>
      <c r="M105" s="222"/>
      <c r="N105" s="104"/>
      <c r="O105" s="221">
        <f t="shared" si="33"/>
        <v>0</v>
      </c>
      <c r="P105" s="223"/>
    </row>
    <row r="106" spans="1:16" ht="24" hidden="1" x14ac:dyDescent="0.2">
      <c r="A106" s="58">
        <v>2243</v>
      </c>
      <c r="B106" s="3" t="s">
        <v>19</v>
      </c>
      <c r="C106" s="98">
        <f t="shared" si="3"/>
        <v>0</v>
      </c>
      <c r="D106" s="220"/>
      <c r="E106" s="807"/>
      <c r="F106" s="765">
        <f t="shared" si="30"/>
        <v>0</v>
      </c>
      <c r="G106" s="220"/>
      <c r="H106" s="103"/>
      <c r="I106" s="221">
        <f t="shared" si="31"/>
        <v>0</v>
      </c>
      <c r="J106" s="103"/>
      <c r="K106" s="104"/>
      <c r="L106" s="221">
        <f t="shared" si="32"/>
        <v>0</v>
      </c>
      <c r="M106" s="222"/>
      <c r="N106" s="104"/>
      <c r="O106" s="221">
        <f t="shared" si="33"/>
        <v>0</v>
      </c>
      <c r="P106" s="223"/>
    </row>
    <row r="107" spans="1:16" hidden="1" x14ac:dyDescent="0.2">
      <c r="A107" s="58">
        <v>2244</v>
      </c>
      <c r="B107" s="3" t="s">
        <v>123</v>
      </c>
      <c r="C107" s="98">
        <f t="shared" si="3"/>
        <v>0</v>
      </c>
      <c r="D107" s="220"/>
      <c r="E107" s="807"/>
      <c r="F107" s="765">
        <f t="shared" si="30"/>
        <v>0</v>
      </c>
      <c r="G107" s="220"/>
      <c r="H107" s="103"/>
      <c r="I107" s="221">
        <f t="shared" si="31"/>
        <v>0</v>
      </c>
      <c r="J107" s="103"/>
      <c r="K107" s="104"/>
      <c r="L107" s="221">
        <f t="shared" si="32"/>
        <v>0</v>
      </c>
      <c r="M107" s="222"/>
      <c r="N107" s="104"/>
      <c r="O107" s="221">
        <f t="shared" si="33"/>
        <v>0</v>
      </c>
      <c r="P107" s="223"/>
    </row>
    <row r="108" spans="1:16" ht="24" hidden="1" x14ac:dyDescent="0.2">
      <c r="A108" s="58">
        <v>2246</v>
      </c>
      <c r="B108" s="3" t="s">
        <v>93</v>
      </c>
      <c r="C108" s="98">
        <f t="shared" si="3"/>
        <v>0</v>
      </c>
      <c r="D108" s="220"/>
      <c r="E108" s="807"/>
      <c r="F108" s="765">
        <f t="shared" si="30"/>
        <v>0</v>
      </c>
      <c r="G108" s="220"/>
      <c r="H108" s="103"/>
      <c r="I108" s="221">
        <f t="shared" si="31"/>
        <v>0</v>
      </c>
      <c r="J108" s="103"/>
      <c r="K108" s="104"/>
      <c r="L108" s="221">
        <f t="shared" si="32"/>
        <v>0</v>
      </c>
      <c r="M108" s="222"/>
      <c r="N108" s="104"/>
      <c r="O108" s="221">
        <f t="shared" si="33"/>
        <v>0</v>
      </c>
      <c r="P108" s="223"/>
    </row>
    <row r="109" spans="1:16" hidden="1" x14ac:dyDescent="0.2">
      <c r="A109" s="58">
        <v>2247</v>
      </c>
      <c r="B109" s="3" t="s">
        <v>94</v>
      </c>
      <c r="C109" s="98">
        <f t="shared" si="3"/>
        <v>0</v>
      </c>
      <c r="D109" s="220"/>
      <c r="E109" s="807"/>
      <c r="F109" s="765">
        <f t="shared" si="30"/>
        <v>0</v>
      </c>
      <c r="G109" s="220"/>
      <c r="H109" s="103"/>
      <c r="I109" s="221">
        <f t="shared" si="31"/>
        <v>0</v>
      </c>
      <c r="J109" s="103"/>
      <c r="K109" s="104"/>
      <c r="L109" s="221">
        <f t="shared" si="32"/>
        <v>0</v>
      </c>
      <c r="M109" s="222"/>
      <c r="N109" s="104"/>
      <c r="O109" s="221">
        <f t="shared" si="33"/>
        <v>0</v>
      </c>
      <c r="P109" s="223"/>
    </row>
    <row r="110" spans="1:16" ht="24" hidden="1" x14ac:dyDescent="0.2">
      <c r="A110" s="58">
        <v>2248</v>
      </c>
      <c r="B110" s="3" t="s">
        <v>224</v>
      </c>
      <c r="C110" s="98">
        <f t="shared" si="3"/>
        <v>0</v>
      </c>
      <c r="D110" s="220"/>
      <c r="E110" s="807"/>
      <c r="F110" s="765">
        <f t="shared" si="30"/>
        <v>0</v>
      </c>
      <c r="G110" s="220"/>
      <c r="H110" s="103"/>
      <c r="I110" s="221">
        <f t="shared" si="31"/>
        <v>0</v>
      </c>
      <c r="J110" s="103"/>
      <c r="K110" s="104"/>
      <c r="L110" s="221">
        <f t="shared" si="32"/>
        <v>0</v>
      </c>
      <c r="M110" s="222"/>
      <c r="N110" s="104"/>
      <c r="O110" s="221">
        <f t="shared" si="33"/>
        <v>0</v>
      </c>
      <c r="P110" s="223"/>
    </row>
    <row r="111" spans="1:16" ht="24" hidden="1" x14ac:dyDescent="0.2">
      <c r="A111" s="58">
        <v>2249</v>
      </c>
      <c r="B111" s="3" t="s">
        <v>20</v>
      </c>
      <c r="C111" s="98">
        <f t="shared" si="3"/>
        <v>0</v>
      </c>
      <c r="D111" s="220"/>
      <c r="E111" s="807"/>
      <c r="F111" s="765">
        <f t="shared" si="30"/>
        <v>0</v>
      </c>
      <c r="G111" s="220"/>
      <c r="H111" s="103"/>
      <c r="I111" s="221">
        <f t="shared" si="31"/>
        <v>0</v>
      </c>
      <c r="J111" s="103"/>
      <c r="K111" s="104"/>
      <c r="L111" s="221">
        <f t="shared" si="32"/>
        <v>0</v>
      </c>
      <c r="M111" s="222"/>
      <c r="N111" s="104"/>
      <c r="O111" s="221">
        <f t="shared" si="33"/>
        <v>0</v>
      </c>
      <c r="P111" s="223"/>
    </row>
    <row r="112" spans="1:16" hidden="1" x14ac:dyDescent="0.2">
      <c r="A112" s="224">
        <v>2250</v>
      </c>
      <c r="B112" s="3" t="s">
        <v>21</v>
      </c>
      <c r="C112" s="98">
        <f t="shared" si="3"/>
        <v>0</v>
      </c>
      <c r="D112" s="225">
        <f t="shared" ref="D112:O112" si="34">SUM(D113:D115)</f>
        <v>0</v>
      </c>
      <c r="E112" s="808">
        <f t="shared" si="34"/>
        <v>0</v>
      </c>
      <c r="F112" s="765">
        <f t="shared" si="34"/>
        <v>0</v>
      </c>
      <c r="G112" s="225">
        <f t="shared" si="34"/>
        <v>0</v>
      </c>
      <c r="H112" s="227">
        <f t="shared" si="34"/>
        <v>0</v>
      </c>
      <c r="I112" s="221">
        <f t="shared" si="34"/>
        <v>0</v>
      </c>
      <c r="J112" s="227">
        <f t="shared" si="34"/>
        <v>0</v>
      </c>
      <c r="K112" s="226">
        <f t="shared" si="34"/>
        <v>0</v>
      </c>
      <c r="L112" s="221">
        <f t="shared" si="34"/>
        <v>0</v>
      </c>
      <c r="M112" s="98">
        <f t="shared" si="34"/>
        <v>0</v>
      </c>
      <c r="N112" s="226">
        <f t="shared" si="34"/>
        <v>0</v>
      </c>
      <c r="O112" s="221">
        <f t="shared" si="34"/>
        <v>0</v>
      </c>
      <c r="P112" s="223"/>
    </row>
    <row r="113" spans="1:16" hidden="1" x14ac:dyDescent="0.2">
      <c r="A113" s="58">
        <v>2251</v>
      </c>
      <c r="B113" s="3" t="s">
        <v>22</v>
      </c>
      <c r="C113" s="98">
        <f t="shared" si="3"/>
        <v>0</v>
      </c>
      <c r="D113" s="220"/>
      <c r="E113" s="807"/>
      <c r="F113" s="765">
        <f>D113+E113</f>
        <v>0</v>
      </c>
      <c r="G113" s="220"/>
      <c r="H113" s="103"/>
      <c r="I113" s="221">
        <f>G113+H113</f>
        <v>0</v>
      </c>
      <c r="J113" s="103"/>
      <c r="K113" s="104"/>
      <c r="L113" s="221">
        <f>J113+K113</f>
        <v>0</v>
      </c>
      <c r="M113" s="222"/>
      <c r="N113" s="104"/>
      <c r="O113" s="221">
        <f>M113+N113</f>
        <v>0</v>
      </c>
      <c r="P113" s="223"/>
    </row>
    <row r="114" spans="1:16" ht="24" hidden="1" x14ac:dyDescent="0.2">
      <c r="A114" s="58">
        <v>2252</v>
      </c>
      <c r="B114" s="3" t="s">
        <v>23</v>
      </c>
      <c r="C114" s="98">
        <f t="shared" ref="C114:C177" si="35">F114+I114+L114+O114</f>
        <v>0</v>
      </c>
      <c r="D114" s="220"/>
      <c r="E114" s="807"/>
      <c r="F114" s="765">
        <f>D114+E114</f>
        <v>0</v>
      </c>
      <c r="G114" s="220"/>
      <c r="H114" s="103"/>
      <c r="I114" s="221">
        <f>G114+H114</f>
        <v>0</v>
      </c>
      <c r="J114" s="103"/>
      <c r="K114" s="104"/>
      <c r="L114" s="221">
        <f>J114+K114</f>
        <v>0</v>
      </c>
      <c r="M114" s="222"/>
      <c r="N114" s="104"/>
      <c r="O114" s="221">
        <f>M114+N114</f>
        <v>0</v>
      </c>
      <c r="P114" s="223"/>
    </row>
    <row r="115" spans="1:16" ht="24" hidden="1" x14ac:dyDescent="0.2">
      <c r="A115" s="58">
        <v>2259</v>
      </c>
      <c r="B115" s="3" t="s">
        <v>24</v>
      </c>
      <c r="C115" s="98">
        <f t="shared" si="35"/>
        <v>0</v>
      </c>
      <c r="D115" s="220"/>
      <c r="E115" s="807"/>
      <c r="F115" s="765">
        <f>D115+E115</f>
        <v>0</v>
      </c>
      <c r="G115" s="220"/>
      <c r="H115" s="103"/>
      <c r="I115" s="221">
        <f>G115+H115</f>
        <v>0</v>
      </c>
      <c r="J115" s="103"/>
      <c r="K115" s="104"/>
      <c r="L115" s="221">
        <f>J115+K115</f>
        <v>0</v>
      </c>
      <c r="M115" s="222"/>
      <c r="N115" s="104"/>
      <c r="O115" s="221">
        <f>M115+N115</f>
        <v>0</v>
      </c>
      <c r="P115" s="223"/>
    </row>
    <row r="116" spans="1:16" hidden="1" x14ac:dyDescent="0.2">
      <c r="A116" s="224">
        <v>2260</v>
      </c>
      <c r="B116" s="3" t="s">
        <v>25</v>
      </c>
      <c r="C116" s="98">
        <f t="shared" si="35"/>
        <v>0</v>
      </c>
      <c r="D116" s="225">
        <f t="shared" ref="D116:O116" si="36">SUM(D117:D121)</f>
        <v>0</v>
      </c>
      <c r="E116" s="808">
        <f t="shared" si="36"/>
        <v>0</v>
      </c>
      <c r="F116" s="765">
        <f t="shared" si="36"/>
        <v>0</v>
      </c>
      <c r="G116" s="225">
        <f t="shared" si="36"/>
        <v>0</v>
      </c>
      <c r="H116" s="227">
        <f t="shared" si="36"/>
        <v>0</v>
      </c>
      <c r="I116" s="221">
        <f t="shared" si="36"/>
        <v>0</v>
      </c>
      <c r="J116" s="227">
        <f t="shared" si="36"/>
        <v>0</v>
      </c>
      <c r="K116" s="226">
        <f t="shared" si="36"/>
        <v>0</v>
      </c>
      <c r="L116" s="221">
        <f t="shared" si="36"/>
        <v>0</v>
      </c>
      <c r="M116" s="98">
        <f t="shared" si="36"/>
        <v>0</v>
      </c>
      <c r="N116" s="226">
        <f t="shared" si="36"/>
        <v>0</v>
      </c>
      <c r="O116" s="221">
        <f t="shared" si="36"/>
        <v>0</v>
      </c>
      <c r="P116" s="223"/>
    </row>
    <row r="117" spans="1:16" hidden="1" x14ac:dyDescent="0.2">
      <c r="A117" s="58">
        <v>2261</v>
      </c>
      <c r="B117" s="3" t="s">
        <v>26</v>
      </c>
      <c r="C117" s="98">
        <f t="shared" si="35"/>
        <v>0</v>
      </c>
      <c r="D117" s="220"/>
      <c r="E117" s="807"/>
      <c r="F117" s="765">
        <f>D117+E117</f>
        <v>0</v>
      </c>
      <c r="G117" s="220"/>
      <c r="H117" s="103"/>
      <c r="I117" s="221">
        <f>G117+H117</f>
        <v>0</v>
      </c>
      <c r="J117" s="103"/>
      <c r="K117" s="104"/>
      <c r="L117" s="221">
        <f>J117+K117</f>
        <v>0</v>
      </c>
      <c r="M117" s="222"/>
      <c r="N117" s="104"/>
      <c r="O117" s="221">
        <f>M117+N117</f>
        <v>0</v>
      </c>
      <c r="P117" s="223"/>
    </row>
    <row r="118" spans="1:16" hidden="1" x14ac:dyDescent="0.2">
      <c r="A118" s="58">
        <v>2262</v>
      </c>
      <c r="B118" s="3" t="s">
        <v>27</v>
      </c>
      <c r="C118" s="98">
        <f t="shared" si="35"/>
        <v>0</v>
      </c>
      <c r="D118" s="220"/>
      <c r="E118" s="807"/>
      <c r="F118" s="765">
        <f>D118+E118</f>
        <v>0</v>
      </c>
      <c r="G118" s="220"/>
      <c r="H118" s="103"/>
      <c r="I118" s="221">
        <f>G118+H118</f>
        <v>0</v>
      </c>
      <c r="J118" s="103"/>
      <c r="K118" s="104"/>
      <c r="L118" s="221">
        <f>J118+K118</f>
        <v>0</v>
      </c>
      <c r="M118" s="222"/>
      <c r="N118" s="104"/>
      <c r="O118" s="221">
        <f>M118+N118</f>
        <v>0</v>
      </c>
      <c r="P118" s="223"/>
    </row>
    <row r="119" spans="1:16" hidden="1" x14ac:dyDescent="0.2">
      <c r="A119" s="58">
        <v>2263</v>
      </c>
      <c r="B119" s="3" t="s">
        <v>28</v>
      </c>
      <c r="C119" s="98">
        <f t="shared" si="35"/>
        <v>0</v>
      </c>
      <c r="D119" s="220"/>
      <c r="E119" s="807"/>
      <c r="F119" s="765">
        <f>D119+E119</f>
        <v>0</v>
      </c>
      <c r="G119" s="220"/>
      <c r="H119" s="103"/>
      <c r="I119" s="221">
        <f>G119+H119</f>
        <v>0</v>
      </c>
      <c r="J119" s="103"/>
      <c r="K119" s="104"/>
      <c r="L119" s="221">
        <f>J119+K119</f>
        <v>0</v>
      </c>
      <c r="M119" s="222"/>
      <c r="N119" s="104"/>
      <c r="O119" s="221">
        <f>M119+N119</f>
        <v>0</v>
      </c>
      <c r="P119" s="223"/>
    </row>
    <row r="120" spans="1:16" ht="24" hidden="1" x14ac:dyDescent="0.2">
      <c r="A120" s="58">
        <v>2264</v>
      </c>
      <c r="B120" s="3" t="s">
        <v>225</v>
      </c>
      <c r="C120" s="98">
        <f t="shared" si="35"/>
        <v>0</v>
      </c>
      <c r="D120" s="220"/>
      <c r="E120" s="807"/>
      <c r="F120" s="765">
        <f>D120+E120</f>
        <v>0</v>
      </c>
      <c r="G120" s="220"/>
      <c r="H120" s="103"/>
      <c r="I120" s="221">
        <f>G120+H120</f>
        <v>0</v>
      </c>
      <c r="J120" s="103"/>
      <c r="K120" s="104"/>
      <c r="L120" s="221">
        <f>J120+K120</f>
        <v>0</v>
      </c>
      <c r="M120" s="222"/>
      <c r="N120" s="104"/>
      <c r="O120" s="221">
        <f>M120+N120</f>
        <v>0</v>
      </c>
      <c r="P120" s="223"/>
    </row>
    <row r="121" spans="1:16" hidden="1" x14ac:dyDescent="0.2">
      <c r="A121" s="58">
        <v>2269</v>
      </c>
      <c r="B121" s="3" t="s">
        <v>29</v>
      </c>
      <c r="C121" s="98">
        <f t="shared" si="35"/>
        <v>0</v>
      </c>
      <c r="D121" s="220"/>
      <c r="E121" s="807"/>
      <c r="F121" s="765">
        <f>D121+E121</f>
        <v>0</v>
      </c>
      <c r="G121" s="220"/>
      <c r="H121" s="103"/>
      <c r="I121" s="221">
        <f>G121+H121</f>
        <v>0</v>
      </c>
      <c r="J121" s="103"/>
      <c r="K121" s="104"/>
      <c r="L121" s="221">
        <f>J121+K121</f>
        <v>0</v>
      </c>
      <c r="M121" s="222"/>
      <c r="N121" s="104"/>
      <c r="O121" s="221">
        <f>M121+N121</f>
        <v>0</v>
      </c>
      <c r="P121" s="223"/>
    </row>
    <row r="122" spans="1:16" x14ac:dyDescent="0.2">
      <c r="A122" s="224">
        <v>2270</v>
      </c>
      <c r="B122" s="3" t="s">
        <v>30</v>
      </c>
      <c r="C122" s="98">
        <f t="shared" si="35"/>
        <v>10587</v>
      </c>
      <c r="D122" s="225">
        <f t="shared" ref="D122:O122" si="37">SUM(D123:D127)</f>
        <v>0</v>
      </c>
      <c r="E122" s="808">
        <f t="shared" si="37"/>
        <v>10587</v>
      </c>
      <c r="F122" s="765">
        <f t="shared" si="37"/>
        <v>10587</v>
      </c>
      <c r="G122" s="225">
        <f t="shared" si="37"/>
        <v>0</v>
      </c>
      <c r="H122" s="227">
        <f t="shared" si="37"/>
        <v>0</v>
      </c>
      <c r="I122" s="221">
        <f t="shared" si="37"/>
        <v>0</v>
      </c>
      <c r="J122" s="227">
        <f t="shared" si="37"/>
        <v>0</v>
      </c>
      <c r="K122" s="226">
        <f t="shared" si="37"/>
        <v>0</v>
      </c>
      <c r="L122" s="221">
        <f t="shared" si="37"/>
        <v>0</v>
      </c>
      <c r="M122" s="98">
        <f t="shared" si="37"/>
        <v>0</v>
      </c>
      <c r="N122" s="226">
        <f t="shared" si="37"/>
        <v>0</v>
      </c>
      <c r="O122" s="221">
        <f t="shared" si="37"/>
        <v>0</v>
      </c>
      <c r="P122" s="223"/>
    </row>
    <row r="123" spans="1:16" hidden="1" x14ac:dyDescent="0.2">
      <c r="A123" s="58">
        <v>2272</v>
      </c>
      <c r="B123" s="2" t="s">
        <v>226</v>
      </c>
      <c r="C123" s="98">
        <f t="shared" si="35"/>
        <v>0</v>
      </c>
      <c r="D123" s="220"/>
      <c r="E123" s="807"/>
      <c r="F123" s="765">
        <f>D123+E123</f>
        <v>0</v>
      </c>
      <c r="G123" s="220"/>
      <c r="H123" s="103"/>
      <c r="I123" s="221">
        <f>G123+H123</f>
        <v>0</v>
      </c>
      <c r="J123" s="103"/>
      <c r="K123" s="104"/>
      <c r="L123" s="221">
        <f>J123+K123</f>
        <v>0</v>
      </c>
      <c r="M123" s="222"/>
      <c r="N123" s="104"/>
      <c r="O123" s="221">
        <f>M123+N123</f>
        <v>0</v>
      </c>
      <c r="P123" s="223"/>
    </row>
    <row r="124" spans="1:16" ht="24" hidden="1" x14ac:dyDescent="0.2">
      <c r="A124" s="58">
        <v>2274</v>
      </c>
      <c r="B124" s="239" t="s">
        <v>132</v>
      </c>
      <c r="C124" s="98">
        <f t="shared" si="35"/>
        <v>0</v>
      </c>
      <c r="D124" s="220"/>
      <c r="E124" s="807"/>
      <c r="F124" s="765">
        <f>D124+E124</f>
        <v>0</v>
      </c>
      <c r="G124" s="220"/>
      <c r="H124" s="103"/>
      <c r="I124" s="221">
        <f>G124+H124</f>
        <v>0</v>
      </c>
      <c r="J124" s="103"/>
      <c r="K124" s="104"/>
      <c r="L124" s="221">
        <f>J124+K124</f>
        <v>0</v>
      </c>
      <c r="M124" s="222"/>
      <c r="N124" s="104"/>
      <c r="O124" s="221">
        <f>M124+N124</f>
        <v>0</v>
      </c>
      <c r="P124" s="223"/>
    </row>
    <row r="125" spans="1:16" ht="48" x14ac:dyDescent="0.2">
      <c r="A125" s="58">
        <v>2275</v>
      </c>
      <c r="B125" s="3" t="s">
        <v>31</v>
      </c>
      <c r="C125" s="98">
        <f t="shared" si="35"/>
        <v>10587</v>
      </c>
      <c r="D125" s="220"/>
      <c r="E125" s="807">
        <v>10587</v>
      </c>
      <c r="F125" s="765">
        <f>D125+E125</f>
        <v>10587</v>
      </c>
      <c r="G125" s="220"/>
      <c r="H125" s="103"/>
      <c r="I125" s="221">
        <f>G125+H125</f>
        <v>0</v>
      </c>
      <c r="J125" s="103"/>
      <c r="K125" s="104"/>
      <c r="L125" s="221">
        <f>J125+K125</f>
        <v>0</v>
      </c>
      <c r="M125" s="222"/>
      <c r="N125" s="104"/>
      <c r="O125" s="221">
        <f>M125+N125</f>
        <v>0</v>
      </c>
      <c r="P125" s="897" t="s">
        <v>1134</v>
      </c>
    </row>
    <row r="126" spans="1:16" ht="36" hidden="1" x14ac:dyDescent="0.2">
      <c r="A126" s="58">
        <v>2276</v>
      </c>
      <c r="B126" s="3" t="s">
        <v>95</v>
      </c>
      <c r="C126" s="98">
        <f t="shared" si="35"/>
        <v>0</v>
      </c>
      <c r="D126" s="220"/>
      <c r="E126" s="807"/>
      <c r="F126" s="765">
        <f>D126+E126</f>
        <v>0</v>
      </c>
      <c r="G126" s="220"/>
      <c r="H126" s="103"/>
      <c r="I126" s="221">
        <f>G126+H126</f>
        <v>0</v>
      </c>
      <c r="J126" s="103"/>
      <c r="K126" s="104"/>
      <c r="L126" s="221">
        <f>J126+K126</f>
        <v>0</v>
      </c>
      <c r="M126" s="222"/>
      <c r="N126" s="104"/>
      <c r="O126" s="221">
        <f>M126+N126</f>
        <v>0</v>
      </c>
      <c r="P126" s="223"/>
    </row>
    <row r="127" spans="1:16" ht="24" hidden="1" x14ac:dyDescent="0.2">
      <c r="A127" s="58">
        <v>2279</v>
      </c>
      <c r="B127" s="3" t="s">
        <v>32</v>
      </c>
      <c r="C127" s="98">
        <f t="shared" si="35"/>
        <v>0</v>
      </c>
      <c r="D127" s="220"/>
      <c r="E127" s="807"/>
      <c r="F127" s="765">
        <f>D127+E127</f>
        <v>0</v>
      </c>
      <c r="G127" s="220"/>
      <c r="H127" s="103"/>
      <c r="I127" s="221">
        <f>G127+H127</f>
        <v>0</v>
      </c>
      <c r="J127" s="103"/>
      <c r="K127" s="104"/>
      <c r="L127" s="221">
        <f>J127+K127</f>
        <v>0</v>
      </c>
      <c r="M127" s="222"/>
      <c r="N127" s="104"/>
      <c r="O127" s="221">
        <f>M127+N127</f>
        <v>0</v>
      </c>
      <c r="P127" s="318"/>
    </row>
    <row r="128" spans="1:16" ht="24" hidden="1" x14ac:dyDescent="0.2">
      <c r="A128" s="1114">
        <v>2280</v>
      </c>
      <c r="B128" s="1" t="s">
        <v>227</v>
      </c>
      <c r="C128" s="89">
        <f t="shared" si="35"/>
        <v>0</v>
      </c>
      <c r="D128" s="233">
        <f t="shared" ref="D128:O128" si="38">SUM(D129)</f>
        <v>0</v>
      </c>
      <c r="E128" s="810">
        <f t="shared" si="38"/>
        <v>0</v>
      </c>
      <c r="F128" s="806">
        <f t="shared" si="38"/>
        <v>0</v>
      </c>
      <c r="G128" s="233">
        <f t="shared" si="38"/>
        <v>0</v>
      </c>
      <c r="H128" s="235">
        <f t="shared" si="38"/>
        <v>0</v>
      </c>
      <c r="I128" s="217">
        <f t="shared" si="38"/>
        <v>0</v>
      </c>
      <c r="J128" s="235">
        <f t="shared" si="38"/>
        <v>0</v>
      </c>
      <c r="K128" s="234">
        <f t="shared" si="38"/>
        <v>0</v>
      </c>
      <c r="L128" s="217">
        <f t="shared" si="38"/>
        <v>0</v>
      </c>
      <c r="M128" s="98">
        <f t="shared" si="38"/>
        <v>0</v>
      </c>
      <c r="N128" s="226">
        <f t="shared" si="38"/>
        <v>0</v>
      </c>
      <c r="O128" s="221">
        <f t="shared" si="38"/>
        <v>0</v>
      </c>
      <c r="P128" s="223"/>
    </row>
    <row r="129" spans="1:16" ht="24" hidden="1" x14ac:dyDescent="0.2">
      <c r="A129" s="58">
        <v>2283</v>
      </c>
      <c r="B129" s="3" t="s">
        <v>228</v>
      </c>
      <c r="C129" s="98">
        <f t="shared" si="35"/>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35"/>
        <v>0</v>
      </c>
      <c r="D130" s="204">
        <f t="shared" ref="D130:O130" si="39">SUM(D131,D136,D140,D141,D144,D151,D159,D160,D163)</f>
        <v>0</v>
      </c>
      <c r="E130" s="802">
        <f t="shared" si="39"/>
        <v>0</v>
      </c>
      <c r="F130" s="769">
        <f t="shared" si="39"/>
        <v>0</v>
      </c>
      <c r="G130" s="204">
        <f t="shared" si="39"/>
        <v>0</v>
      </c>
      <c r="H130" s="86">
        <f t="shared" si="39"/>
        <v>0</v>
      </c>
      <c r="I130" s="205">
        <f t="shared" si="39"/>
        <v>0</v>
      </c>
      <c r="J130" s="86">
        <f t="shared" si="39"/>
        <v>0</v>
      </c>
      <c r="K130" s="87">
        <f t="shared" si="39"/>
        <v>0</v>
      </c>
      <c r="L130" s="205">
        <f t="shared" si="39"/>
        <v>0</v>
      </c>
      <c r="M130" s="77">
        <f t="shared" si="39"/>
        <v>0</v>
      </c>
      <c r="N130" s="87">
        <f t="shared" si="39"/>
        <v>0</v>
      </c>
      <c r="O130" s="205">
        <f t="shared" si="39"/>
        <v>0</v>
      </c>
      <c r="P130" s="232"/>
    </row>
    <row r="131" spans="1:16" ht="24" hidden="1" x14ac:dyDescent="0.2">
      <c r="A131" s="1114">
        <v>2310</v>
      </c>
      <c r="B131" s="1" t="s">
        <v>124</v>
      </c>
      <c r="C131" s="89">
        <f t="shared" si="35"/>
        <v>0</v>
      </c>
      <c r="D131" s="233">
        <f t="shared" ref="D131:O131" si="40">SUM(D132:D135)</f>
        <v>0</v>
      </c>
      <c r="E131" s="810">
        <f t="shared" si="40"/>
        <v>0</v>
      </c>
      <c r="F131" s="806">
        <f t="shared" si="40"/>
        <v>0</v>
      </c>
      <c r="G131" s="233">
        <f t="shared" si="40"/>
        <v>0</v>
      </c>
      <c r="H131" s="235">
        <f t="shared" si="40"/>
        <v>0</v>
      </c>
      <c r="I131" s="217">
        <f t="shared" si="40"/>
        <v>0</v>
      </c>
      <c r="J131" s="235">
        <f t="shared" si="40"/>
        <v>0</v>
      </c>
      <c r="K131" s="234">
        <f t="shared" si="40"/>
        <v>0</v>
      </c>
      <c r="L131" s="217">
        <f t="shared" si="40"/>
        <v>0</v>
      </c>
      <c r="M131" s="89">
        <f t="shared" si="40"/>
        <v>0</v>
      </c>
      <c r="N131" s="234">
        <f t="shared" si="40"/>
        <v>0</v>
      </c>
      <c r="O131" s="217">
        <f t="shared" si="40"/>
        <v>0</v>
      </c>
      <c r="P131" s="219"/>
    </row>
    <row r="132" spans="1:16" hidden="1" x14ac:dyDescent="0.2">
      <c r="A132" s="58">
        <v>2311</v>
      </c>
      <c r="B132" s="3" t="s">
        <v>34</v>
      </c>
      <c r="C132" s="98">
        <f t="shared" si="35"/>
        <v>0</v>
      </c>
      <c r="D132" s="220"/>
      <c r="E132" s="807"/>
      <c r="F132" s="765">
        <f>D132+E132</f>
        <v>0</v>
      </c>
      <c r="G132" s="220"/>
      <c r="H132" s="103"/>
      <c r="I132" s="221">
        <f>G132+H132</f>
        <v>0</v>
      </c>
      <c r="J132" s="103"/>
      <c r="K132" s="104"/>
      <c r="L132" s="221">
        <f>J132+K132</f>
        <v>0</v>
      </c>
      <c r="M132" s="222"/>
      <c r="N132" s="104"/>
      <c r="O132" s="221">
        <f>M132+N132</f>
        <v>0</v>
      </c>
      <c r="P132" s="223"/>
    </row>
    <row r="133" spans="1:16" hidden="1" x14ac:dyDescent="0.2">
      <c r="A133" s="58">
        <v>2312</v>
      </c>
      <c r="B133" s="3" t="s">
        <v>35</v>
      </c>
      <c r="C133" s="98">
        <f t="shared" si="35"/>
        <v>0</v>
      </c>
      <c r="D133" s="220"/>
      <c r="E133" s="807"/>
      <c r="F133" s="765">
        <f>D133+E133</f>
        <v>0</v>
      </c>
      <c r="G133" s="220"/>
      <c r="H133" s="103"/>
      <c r="I133" s="221">
        <f>G133+H133</f>
        <v>0</v>
      </c>
      <c r="J133" s="103"/>
      <c r="K133" s="104"/>
      <c r="L133" s="221">
        <f>J133+K133</f>
        <v>0</v>
      </c>
      <c r="M133" s="222"/>
      <c r="N133" s="104"/>
      <c r="O133" s="221">
        <f>M133+N133</f>
        <v>0</v>
      </c>
      <c r="P133" s="223"/>
    </row>
    <row r="134" spans="1:16" hidden="1" x14ac:dyDescent="0.2">
      <c r="A134" s="58">
        <v>2313</v>
      </c>
      <c r="B134" s="3" t="s">
        <v>36</v>
      </c>
      <c r="C134" s="98">
        <f t="shared" si="35"/>
        <v>0</v>
      </c>
      <c r="D134" s="220"/>
      <c r="E134" s="807"/>
      <c r="F134" s="765">
        <f>D134+E134</f>
        <v>0</v>
      </c>
      <c r="G134" s="220"/>
      <c r="H134" s="103"/>
      <c r="I134" s="221">
        <f>G134+H134</f>
        <v>0</v>
      </c>
      <c r="J134" s="103"/>
      <c r="K134" s="104"/>
      <c r="L134" s="221">
        <f>J134+K134</f>
        <v>0</v>
      </c>
      <c r="M134" s="222"/>
      <c r="N134" s="104"/>
      <c r="O134" s="221">
        <f>M134+N134</f>
        <v>0</v>
      </c>
      <c r="P134" s="223"/>
    </row>
    <row r="135" spans="1:16" ht="36" hidden="1" customHeight="1" x14ac:dyDescent="0.2">
      <c r="A135" s="58">
        <v>2314</v>
      </c>
      <c r="B135" s="3" t="s">
        <v>133</v>
      </c>
      <c r="C135" s="98">
        <f t="shared" si="35"/>
        <v>0</v>
      </c>
      <c r="D135" s="220"/>
      <c r="E135" s="807"/>
      <c r="F135" s="765">
        <f>D135+E135</f>
        <v>0</v>
      </c>
      <c r="G135" s="220"/>
      <c r="H135" s="103"/>
      <c r="I135" s="221">
        <f>G135+H135</f>
        <v>0</v>
      </c>
      <c r="J135" s="103"/>
      <c r="K135" s="104"/>
      <c r="L135" s="221">
        <f>J135+K135</f>
        <v>0</v>
      </c>
      <c r="M135" s="222"/>
      <c r="N135" s="104"/>
      <c r="O135" s="221">
        <f>M135+N135</f>
        <v>0</v>
      </c>
      <c r="P135" s="223"/>
    </row>
    <row r="136" spans="1:16" hidden="1" x14ac:dyDescent="0.2">
      <c r="A136" s="224">
        <v>2320</v>
      </c>
      <c r="B136" s="3" t="s">
        <v>37</v>
      </c>
      <c r="C136" s="98">
        <f t="shared" si="35"/>
        <v>0</v>
      </c>
      <c r="D136" s="225">
        <f t="shared" ref="D136:O136" si="41">SUM(D137:D139)</f>
        <v>0</v>
      </c>
      <c r="E136" s="808">
        <f t="shared" si="41"/>
        <v>0</v>
      </c>
      <c r="F136" s="765">
        <f t="shared" si="41"/>
        <v>0</v>
      </c>
      <c r="G136" s="225">
        <f t="shared" si="41"/>
        <v>0</v>
      </c>
      <c r="H136" s="227">
        <f t="shared" si="41"/>
        <v>0</v>
      </c>
      <c r="I136" s="221">
        <f t="shared" si="41"/>
        <v>0</v>
      </c>
      <c r="J136" s="227">
        <f t="shared" si="41"/>
        <v>0</v>
      </c>
      <c r="K136" s="226">
        <f t="shared" si="41"/>
        <v>0</v>
      </c>
      <c r="L136" s="221">
        <f t="shared" si="41"/>
        <v>0</v>
      </c>
      <c r="M136" s="98">
        <f t="shared" si="41"/>
        <v>0</v>
      </c>
      <c r="N136" s="226">
        <f t="shared" si="41"/>
        <v>0</v>
      </c>
      <c r="O136" s="221">
        <f t="shared" si="41"/>
        <v>0</v>
      </c>
      <c r="P136" s="223"/>
    </row>
    <row r="137" spans="1:16" hidden="1" x14ac:dyDescent="0.2">
      <c r="A137" s="58">
        <v>2321</v>
      </c>
      <c r="B137" s="3" t="s">
        <v>38</v>
      </c>
      <c r="C137" s="98">
        <f t="shared" si="35"/>
        <v>0</v>
      </c>
      <c r="D137" s="220"/>
      <c r="E137" s="807"/>
      <c r="F137" s="765">
        <f>D137+E137</f>
        <v>0</v>
      </c>
      <c r="G137" s="220"/>
      <c r="H137" s="103"/>
      <c r="I137" s="221">
        <f>G137+H137</f>
        <v>0</v>
      </c>
      <c r="J137" s="103"/>
      <c r="K137" s="104"/>
      <c r="L137" s="221">
        <f>J137+K137</f>
        <v>0</v>
      </c>
      <c r="M137" s="222"/>
      <c r="N137" s="104"/>
      <c r="O137" s="221">
        <f>M137+N137</f>
        <v>0</v>
      </c>
      <c r="P137" s="223"/>
    </row>
    <row r="138" spans="1:16" hidden="1" x14ac:dyDescent="0.2">
      <c r="A138" s="58">
        <v>2322</v>
      </c>
      <c r="B138" s="3" t="s">
        <v>39</v>
      </c>
      <c r="C138" s="98">
        <f t="shared" si="35"/>
        <v>0</v>
      </c>
      <c r="D138" s="220"/>
      <c r="E138" s="807"/>
      <c r="F138" s="765">
        <f>D138+E138</f>
        <v>0</v>
      </c>
      <c r="G138" s="220"/>
      <c r="H138" s="103"/>
      <c r="I138" s="221">
        <f>G138+H138</f>
        <v>0</v>
      </c>
      <c r="J138" s="103"/>
      <c r="K138" s="104"/>
      <c r="L138" s="221">
        <f>J138+K138</f>
        <v>0</v>
      </c>
      <c r="M138" s="222"/>
      <c r="N138" s="104"/>
      <c r="O138" s="221">
        <f>M138+N138</f>
        <v>0</v>
      </c>
      <c r="P138" s="223"/>
    </row>
    <row r="139" spans="1:16" ht="10.5" hidden="1" customHeight="1" x14ac:dyDescent="0.2">
      <c r="A139" s="58">
        <v>2329</v>
      </c>
      <c r="B139" s="3" t="s">
        <v>40</v>
      </c>
      <c r="C139" s="98">
        <f t="shared" si="35"/>
        <v>0</v>
      </c>
      <c r="D139" s="220"/>
      <c r="E139" s="807"/>
      <c r="F139" s="765">
        <f>D139+E139</f>
        <v>0</v>
      </c>
      <c r="G139" s="220"/>
      <c r="H139" s="103"/>
      <c r="I139" s="221">
        <f>G139+H139</f>
        <v>0</v>
      </c>
      <c r="J139" s="103"/>
      <c r="K139" s="104"/>
      <c r="L139" s="221">
        <f>J139+K139</f>
        <v>0</v>
      </c>
      <c r="M139" s="222"/>
      <c r="N139" s="104"/>
      <c r="O139" s="221">
        <f>M139+N139</f>
        <v>0</v>
      </c>
      <c r="P139" s="223"/>
    </row>
    <row r="140" spans="1:16" hidden="1" x14ac:dyDescent="0.2">
      <c r="A140" s="224">
        <v>2330</v>
      </c>
      <c r="B140" s="3" t="s">
        <v>41</v>
      </c>
      <c r="C140" s="98">
        <f t="shared" si="35"/>
        <v>0</v>
      </c>
      <c r="D140" s="220"/>
      <c r="E140" s="807"/>
      <c r="F140" s="765">
        <f>D140+E140</f>
        <v>0</v>
      </c>
      <c r="G140" s="220"/>
      <c r="H140" s="103"/>
      <c r="I140" s="221">
        <f>G140+H140</f>
        <v>0</v>
      </c>
      <c r="J140" s="103"/>
      <c r="K140" s="104"/>
      <c r="L140" s="221">
        <f>J140+K140</f>
        <v>0</v>
      </c>
      <c r="M140" s="222"/>
      <c r="N140" s="104"/>
      <c r="O140" s="221">
        <f>M140+N140</f>
        <v>0</v>
      </c>
      <c r="P140" s="223"/>
    </row>
    <row r="141" spans="1:16" ht="48" hidden="1" x14ac:dyDescent="0.2">
      <c r="A141" s="224">
        <v>2340</v>
      </c>
      <c r="B141" s="3" t="s">
        <v>229</v>
      </c>
      <c r="C141" s="98">
        <f t="shared" si="35"/>
        <v>0</v>
      </c>
      <c r="D141" s="225">
        <f t="shared" ref="D141:O141" si="42">SUM(D142:D143)</f>
        <v>0</v>
      </c>
      <c r="E141" s="808">
        <f t="shared" si="42"/>
        <v>0</v>
      </c>
      <c r="F141" s="765">
        <f t="shared" si="42"/>
        <v>0</v>
      </c>
      <c r="G141" s="225">
        <f t="shared" si="42"/>
        <v>0</v>
      </c>
      <c r="H141" s="227">
        <f t="shared" si="42"/>
        <v>0</v>
      </c>
      <c r="I141" s="221">
        <f t="shared" si="42"/>
        <v>0</v>
      </c>
      <c r="J141" s="227">
        <f t="shared" si="42"/>
        <v>0</v>
      </c>
      <c r="K141" s="226">
        <f t="shared" si="42"/>
        <v>0</v>
      </c>
      <c r="L141" s="221">
        <f t="shared" si="42"/>
        <v>0</v>
      </c>
      <c r="M141" s="98">
        <f t="shared" si="42"/>
        <v>0</v>
      </c>
      <c r="N141" s="226">
        <f t="shared" si="42"/>
        <v>0</v>
      </c>
      <c r="O141" s="221">
        <f t="shared" si="42"/>
        <v>0</v>
      </c>
      <c r="P141" s="223"/>
    </row>
    <row r="142" spans="1:16" hidden="1" x14ac:dyDescent="0.2">
      <c r="A142" s="58">
        <v>2341</v>
      </c>
      <c r="B142" s="3" t="s">
        <v>42</v>
      </c>
      <c r="C142" s="98">
        <f t="shared" si="35"/>
        <v>0</v>
      </c>
      <c r="D142" s="220"/>
      <c r="E142" s="807"/>
      <c r="F142" s="765">
        <f>D142+E142</f>
        <v>0</v>
      </c>
      <c r="G142" s="220"/>
      <c r="H142" s="103"/>
      <c r="I142" s="221">
        <f>G142+H142</f>
        <v>0</v>
      </c>
      <c r="J142" s="103"/>
      <c r="K142" s="104"/>
      <c r="L142" s="221">
        <f>J142+K142</f>
        <v>0</v>
      </c>
      <c r="M142" s="222"/>
      <c r="N142" s="104"/>
      <c r="O142" s="221">
        <f>M142+N142</f>
        <v>0</v>
      </c>
      <c r="P142" s="223"/>
    </row>
    <row r="143" spans="1:16" ht="24" hidden="1" x14ac:dyDescent="0.2">
      <c r="A143" s="58">
        <v>2344</v>
      </c>
      <c r="B143" s="3" t="s">
        <v>43</v>
      </c>
      <c r="C143" s="98">
        <f t="shared" si="35"/>
        <v>0</v>
      </c>
      <c r="D143" s="220"/>
      <c r="E143" s="807"/>
      <c r="F143" s="765">
        <f>D143+E143</f>
        <v>0</v>
      </c>
      <c r="G143" s="220"/>
      <c r="H143" s="103"/>
      <c r="I143" s="221">
        <f>G143+H143</f>
        <v>0</v>
      </c>
      <c r="J143" s="103"/>
      <c r="K143" s="104"/>
      <c r="L143" s="221">
        <f>J143+K143</f>
        <v>0</v>
      </c>
      <c r="M143" s="222"/>
      <c r="N143" s="104"/>
      <c r="O143" s="221">
        <f>M143+N143</f>
        <v>0</v>
      </c>
      <c r="P143" s="223"/>
    </row>
    <row r="144" spans="1:16" ht="24" hidden="1" x14ac:dyDescent="0.2">
      <c r="A144" s="210">
        <v>2350</v>
      </c>
      <c r="B144" s="154" t="s">
        <v>44</v>
      </c>
      <c r="C144" s="160">
        <f t="shared" si="35"/>
        <v>0</v>
      </c>
      <c r="D144" s="211">
        <f t="shared" ref="D144:O144" si="43">SUM(D145:D150)</f>
        <v>0</v>
      </c>
      <c r="E144" s="803">
        <f t="shared" si="43"/>
        <v>0</v>
      </c>
      <c r="F144" s="804">
        <f t="shared" si="43"/>
        <v>0</v>
      </c>
      <c r="G144" s="211">
        <f t="shared" si="43"/>
        <v>0</v>
      </c>
      <c r="H144" s="213">
        <f t="shared" si="43"/>
        <v>0</v>
      </c>
      <c r="I144" s="214">
        <f t="shared" si="43"/>
        <v>0</v>
      </c>
      <c r="J144" s="213">
        <f t="shared" si="43"/>
        <v>0</v>
      </c>
      <c r="K144" s="212">
        <f t="shared" si="43"/>
        <v>0</v>
      </c>
      <c r="L144" s="214">
        <f t="shared" si="43"/>
        <v>0</v>
      </c>
      <c r="M144" s="160">
        <f t="shared" si="43"/>
        <v>0</v>
      </c>
      <c r="N144" s="212">
        <f t="shared" si="43"/>
        <v>0</v>
      </c>
      <c r="O144" s="214">
        <f t="shared" si="43"/>
        <v>0</v>
      </c>
      <c r="P144" s="215"/>
    </row>
    <row r="145" spans="1:16" hidden="1" x14ac:dyDescent="0.2">
      <c r="A145" s="49">
        <v>2351</v>
      </c>
      <c r="B145" s="1" t="s">
        <v>45</v>
      </c>
      <c r="C145" s="89">
        <f t="shared" si="35"/>
        <v>0</v>
      </c>
      <c r="D145" s="216"/>
      <c r="E145" s="805"/>
      <c r="F145" s="806">
        <f t="shared" ref="F145:F150" si="44">D145+E145</f>
        <v>0</v>
      </c>
      <c r="G145" s="216"/>
      <c r="H145" s="94"/>
      <c r="I145" s="217">
        <f t="shared" ref="I145:I150" si="45">G145+H145</f>
        <v>0</v>
      </c>
      <c r="J145" s="94"/>
      <c r="K145" s="95"/>
      <c r="L145" s="217">
        <f t="shared" ref="L145:L150" si="46">J145+K145</f>
        <v>0</v>
      </c>
      <c r="M145" s="218"/>
      <c r="N145" s="95"/>
      <c r="O145" s="217">
        <f t="shared" ref="O145:O150" si="47">M145+N145</f>
        <v>0</v>
      </c>
      <c r="P145" s="219"/>
    </row>
    <row r="146" spans="1:16" hidden="1" x14ac:dyDescent="0.2">
      <c r="A146" s="58">
        <v>2352</v>
      </c>
      <c r="B146" s="3" t="s">
        <v>46</v>
      </c>
      <c r="C146" s="98">
        <f t="shared" si="35"/>
        <v>0</v>
      </c>
      <c r="D146" s="220"/>
      <c r="E146" s="807"/>
      <c r="F146" s="765">
        <f t="shared" si="44"/>
        <v>0</v>
      </c>
      <c r="G146" s="220"/>
      <c r="H146" s="103"/>
      <c r="I146" s="221">
        <f t="shared" si="45"/>
        <v>0</v>
      </c>
      <c r="J146" s="103"/>
      <c r="K146" s="104"/>
      <c r="L146" s="221">
        <f t="shared" si="46"/>
        <v>0</v>
      </c>
      <c r="M146" s="222"/>
      <c r="N146" s="104"/>
      <c r="O146" s="221">
        <f t="shared" si="47"/>
        <v>0</v>
      </c>
      <c r="P146" s="223"/>
    </row>
    <row r="147" spans="1:16" ht="24" hidden="1" x14ac:dyDescent="0.2">
      <c r="A147" s="58">
        <v>2353</v>
      </c>
      <c r="B147" s="3" t="s">
        <v>47</v>
      </c>
      <c r="C147" s="98">
        <f t="shared" si="35"/>
        <v>0</v>
      </c>
      <c r="D147" s="220"/>
      <c r="E147" s="807"/>
      <c r="F147" s="765">
        <f t="shared" si="44"/>
        <v>0</v>
      </c>
      <c r="G147" s="220"/>
      <c r="H147" s="103"/>
      <c r="I147" s="221">
        <f t="shared" si="45"/>
        <v>0</v>
      </c>
      <c r="J147" s="103"/>
      <c r="K147" s="104"/>
      <c r="L147" s="221">
        <f t="shared" si="46"/>
        <v>0</v>
      </c>
      <c r="M147" s="222"/>
      <c r="N147" s="104"/>
      <c r="O147" s="221">
        <f t="shared" si="47"/>
        <v>0</v>
      </c>
      <c r="P147" s="223"/>
    </row>
    <row r="148" spans="1:16" ht="24" hidden="1" x14ac:dyDescent="0.2">
      <c r="A148" s="58">
        <v>2354</v>
      </c>
      <c r="B148" s="3" t="s">
        <v>48</v>
      </c>
      <c r="C148" s="98">
        <f t="shared" si="35"/>
        <v>0</v>
      </c>
      <c r="D148" s="220"/>
      <c r="E148" s="807"/>
      <c r="F148" s="765">
        <f t="shared" si="44"/>
        <v>0</v>
      </c>
      <c r="G148" s="220"/>
      <c r="H148" s="103"/>
      <c r="I148" s="221">
        <f t="shared" si="45"/>
        <v>0</v>
      </c>
      <c r="J148" s="103"/>
      <c r="K148" s="104"/>
      <c r="L148" s="221">
        <f t="shared" si="46"/>
        <v>0</v>
      </c>
      <c r="M148" s="222"/>
      <c r="N148" s="104"/>
      <c r="O148" s="221">
        <f t="shared" si="47"/>
        <v>0</v>
      </c>
      <c r="P148" s="223"/>
    </row>
    <row r="149" spans="1:16" ht="24" hidden="1" x14ac:dyDescent="0.2">
      <c r="A149" s="58">
        <v>2355</v>
      </c>
      <c r="B149" s="3" t="s">
        <v>49</v>
      </c>
      <c r="C149" s="98">
        <f t="shared" si="35"/>
        <v>0</v>
      </c>
      <c r="D149" s="220"/>
      <c r="E149" s="807"/>
      <c r="F149" s="765">
        <f t="shared" si="44"/>
        <v>0</v>
      </c>
      <c r="G149" s="220"/>
      <c r="H149" s="103"/>
      <c r="I149" s="221">
        <f t="shared" si="45"/>
        <v>0</v>
      </c>
      <c r="J149" s="103"/>
      <c r="K149" s="104"/>
      <c r="L149" s="221">
        <f t="shared" si="46"/>
        <v>0</v>
      </c>
      <c r="M149" s="222"/>
      <c r="N149" s="104"/>
      <c r="O149" s="221">
        <f t="shared" si="47"/>
        <v>0</v>
      </c>
      <c r="P149" s="223"/>
    </row>
    <row r="150" spans="1:16" ht="24" hidden="1" x14ac:dyDescent="0.2">
      <c r="A150" s="58">
        <v>2359</v>
      </c>
      <c r="B150" s="3" t="s">
        <v>50</v>
      </c>
      <c r="C150" s="98">
        <f t="shared" si="35"/>
        <v>0</v>
      </c>
      <c r="D150" s="220"/>
      <c r="E150" s="807"/>
      <c r="F150" s="765">
        <f t="shared" si="44"/>
        <v>0</v>
      </c>
      <c r="G150" s="220"/>
      <c r="H150" s="103"/>
      <c r="I150" s="221">
        <f t="shared" si="45"/>
        <v>0</v>
      </c>
      <c r="J150" s="103"/>
      <c r="K150" s="104"/>
      <c r="L150" s="221">
        <f t="shared" si="46"/>
        <v>0</v>
      </c>
      <c r="M150" s="222"/>
      <c r="N150" s="104"/>
      <c r="O150" s="221">
        <f t="shared" si="47"/>
        <v>0</v>
      </c>
      <c r="P150" s="223"/>
    </row>
    <row r="151" spans="1:16" ht="24.75" hidden="1" customHeight="1" x14ac:dyDescent="0.2">
      <c r="A151" s="224">
        <v>2360</v>
      </c>
      <c r="B151" s="3" t="s">
        <v>51</v>
      </c>
      <c r="C151" s="98">
        <f t="shared" si="35"/>
        <v>0</v>
      </c>
      <c r="D151" s="225">
        <f t="shared" ref="D151:O151" si="48">SUM(D152:D158)</f>
        <v>0</v>
      </c>
      <c r="E151" s="808">
        <f t="shared" si="48"/>
        <v>0</v>
      </c>
      <c r="F151" s="765">
        <f t="shared" si="48"/>
        <v>0</v>
      </c>
      <c r="G151" s="225">
        <f t="shared" si="48"/>
        <v>0</v>
      </c>
      <c r="H151" s="227">
        <f t="shared" si="48"/>
        <v>0</v>
      </c>
      <c r="I151" s="221">
        <f t="shared" si="48"/>
        <v>0</v>
      </c>
      <c r="J151" s="227">
        <f t="shared" si="48"/>
        <v>0</v>
      </c>
      <c r="K151" s="226">
        <f t="shared" si="48"/>
        <v>0</v>
      </c>
      <c r="L151" s="221">
        <f t="shared" si="48"/>
        <v>0</v>
      </c>
      <c r="M151" s="98">
        <f t="shared" si="48"/>
        <v>0</v>
      </c>
      <c r="N151" s="226">
        <f t="shared" si="48"/>
        <v>0</v>
      </c>
      <c r="O151" s="221">
        <f t="shared" si="48"/>
        <v>0</v>
      </c>
      <c r="P151" s="223"/>
    </row>
    <row r="152" spans="1:16" hidden="1" x14ac:dyDescent="0.2">
      <c r="A152" s="57">
        <v>2361</v>
      </c>
      <c r="B152" s="3" t="s">
        <v>52</v>
      </c>
      <c r="C152" s="98">
        <f t="shared" si="35"/>
        <v>0</v>
      </c>
      <c r="D152" s="220"/>
      <c r="E152" s="807"/>
      <c r="F152" s="765">
        <f t="shared" ref="F152:F159" si="49">D152+E152</f>
        <v>0</v>
      </c>
      <c r="G152" s="220"/>
      <c r="H152" s="103"/>
      <c r="I152" s="221">
        <f t="shared" ref="I152:I159" si="50">G152+H152</f>
        <v>0</v>
      </c>
      <c r="J152" s="103"/>
      <c r="K152" s="104"/>
      <c r="L152" s="221">
        <f t="shared" ref="L152:L159" si="51">J152+K152</f>
        <v>0</v>
      </c>
      <c r="M152" s="222"/>
      <c r="N152" s="104"/>
      <c r="O152" s="221">
        <f t="shared" ref="O152:O159" si="52">M152+N152</f>
        <v>0</v>
      </c>
      <c r="P152" s="223"/>
    </row>
    <row r="153" spans="1:16" ht="24" hidden="1" x14ac:dyDescent="0.2">
      <c r="A153" s="57">
        <v>2362</v>
      </c>
      <c r="B153" s="3" t="s">
        <v>53</v>
      </c>
      <c r="C153" s="98">
        <f t="shared" si="35"/>
        <v>0</v>
      </c>
      <c r="D153" s="220"/>
      <c r="E153" s="807"/>
      <c r="F153" s="765">
        <f t="shared" si="49"/>
        <v>0</v>
      </c>
      <c r="G153" s="220"/>
      <c r="H153" s="103"/>
      <c r="I153" s="221">
        <f t="shared" si="50"/>
        <v>0</v>
      </c>
      <c r="J153" s="103"/>
      <c r="K153" s="104"/>
      <c r="L153" s="221">
        <f t="shared" si="51"/>
        <v>0</v>
      </c>
      <c r="M153" s="222"/>
      <c r="N153" s="104"/>
      <c r="O153" s="221">
        <f t="shared" si="52"/>
        <v>0</v>
      </c>
      <c r="P153" s="223"/>
    </row>
    <row r="154" spans="1:16" hidden="1" x14ac:dyDescent="0.2">
      <c r="A154" s="57">
        <v>2363</v>
      </c>
      <c r="B154" s="3" t="s">
        <v>54</v>
      </c>
      <c r="C154" s="98">
        <f t="shared" si="35"/>
        <v>0</v>
      </c>
      <c r="D154" s="220"/>
      <c r="E154" s="807"/>
      <c r="F154" s="765">
        <f t="shared" si="49"/>
        <v>0</v>
      </c>
      <c r="G154" s="220"/>
      <c r="H154" s="103"/>
      <c r="I154" s="221">
        <f t="shared" si="50"/>
        <v>0</v>
      </c>
      <c r="J154" s="103"/>
      <c r="K154" s="104"/>
      <c r="L154" s="221">
        <f t="shared" si="51"/>
        <v>0</v>
      </c>
      <c r="M154" s="222"/>
      <c r="N154" s="104"/>
      <c r="O154" s="221">
        <f t="shared" si="52"/>
        <v>0</v>
      </c>
      <c r="P154" s="223"/>
    </row>
    <row r="155" spans="1:16" hidden="1" x14ac:dyDescent="0.2">
      <c r="A155" s="57">
        <v>2364</v>
      </c>
      <c r="B155" s="3" t="s">
        <v>96</v>
      </c>
      <c r="C155" s="98">
        <f t="shared" si="35"/>
        <v>0</v>
      </c>
      <c r="D155" s="220"/>
      <c r="E155" s="807"/>
      <c r="F155" s="765">
        <f t="shared" si="49"/>
        <v>0</v>
      </c>
      <c r="G155" s="220"/>
      <c r="H155" s="103"/>
      <c r="I155" s="221">
        <f t="shared" si="50"/>
        <v>0</v>
      </c>
      <c r="J155" s="103"/>
      <c r="K155" s="104"/>
      <c r="L155" s="221">
        <f t="shared" si="51"/>
        <v>0</v>
      </c>
      <c r="M155" s="222"/>
      <c r="N155" s="104"/>
      <c r="O155" s="221">
        <f t="shared" si="52"/>
        <v>0</v>
      </c>
      <c r="P155" s="223"/>
    </row>
    <row r="156" spans="1:16" ht="12.75" hidden="1" customHeight="1" x14ac:dyDescent="0.2">
      <c r="A156" s="57">
        <v>2365</v>
      </c>
      <c r="B156" s="3" t="s">
        <v>55</v>
      </c>
      <c r="C156" s="98">
        <f t="shared" si="35"/>
        <v>0</v>
      </c>
      <c r="D156" s="220"/>
      <c r="E156" s="807"/>
      <c r="F156" s="765">
        <f t="shared" si="49"/>
        <v>0</v>
      </c>
      <c r="G156" s="220"/>
      <c r="H156" s="103"/>
      <c r="I156" s="221">
        <f t="shared" si="50"/>
        <v>0</v>
      </c>
      <c r="J156" s="103"/>
      <c r="K156" s="104"/>
      <c r="L156" s="221">
        <f t="shared" si="51"/>
        <v>0</v>
      </c>
      <c r="M156" s="222"/>
      <c r="N156" s="104"/>
      <c r="O156" s="221">
        <f t="shared" si="52"/>
        <v>0</v>
      </c>
      <c r="P156" s="223"/>
    </row>
    <row r="157" spans="1:16" ht="36" hidden="1" x14ac:dyDescent="0.2">
      <c r="A157" s="57">
        <v>2366</v>
      </c>
      <c r="B157" s="3" t="s">
        <v>103</v>
      </c>
      <c r="C157" s="98">
        <f t="shared" si="35"/>
        <v>0</v>
      </c>
      <c r="D157" s="220"/>
      <c r="E157" s="807"/>
      <c r="F157" s="765">
        <f t="shared" si="49"/>
        <v>0</v>
      </c>
      <c r="G157" s="220"/>
      <c r="H157" s="103"/>
      <c r="I157" s="221">
        <f t="shared" si="50"/>
        <v>0</v>
      </c>
      <c r="J157" s="103"/>
      <c r="K157" s="104"/>
      <c r="L157" s="221">
        <f t="shared" si="51"/>
        <v>0</v>
      </c>
      <c r="M157" s="222"/>
      <c r="N157" s="104"/>
      <c r="O157" s="221">
        <f t="shared" si="52"/>
        <v>0</v>
      </c>
      <c r="P157" s="223"/>
    </row>
    <row r="158" spans="1:16" ht="48" hidden="1" x14ac:dyDescent="0.2">
      <c r="A158" s="57">
        <v>2369</v>
      </c>
      <c r="B158" s="3" t="s">
        <v>97</v>
      </c>
      <c r="C158" s="98">
        <f t="shared" si="35"/>
        <v>0</v>
      </c>
      <c r="D158" s="220"/>
      <c r="E158" s="807"/>
      <c r="F158" s="765">
        <f t="shared" si="49"/>
        <v>0</v>
      </c>
      <c r="G158" s="220"/>
      <c r="H158" s="103"/>
      <c r="I158" s="221">
        <f t="shared" si="50"/>
        <v>0</v>
      </c>
      <c r="J158" s="103"/>
      <c r="K158" s="104"/>
      <c r="L158" s="221">
        <f t="shared" si="51"/>
        <v>0</v>
      </c>
      <c r="M158" s="222"/>
      <c r="N158" s="104"/>
      <c r="O158" s="221">
        <f t="shared" si="52"/>
        <v>0</v>
      </c>
      <c r="P158" s="223"/>
    </row>
    <row r="159" spans="1:16" hidden="1" x14ac:dyDescent="0.2">
      <c r="A159" s="210">
        <v>2370</v>
      </c>
      <c r="B159" s="154" t="s">
        <v>56</v>
      </c>
      <c r="C159" s="160">
        <f t="shared" si="35"/>
        <v>0</v>
      </c>
      <c r="D159" s="228"/>
      <c r="E159" s="809"/>
      <c r="F159" s="804">
        <f t="shared" si="49"/>
        <v>0</v>
      </c>
      <c r="G159" s="228"/>
      <c r="H159" s="230"/>
      <c r="I159" s="214">
        <f t="shared" si="50"/>
        <v>0</v>
      </c>
      <c r="J159" s="230"/>
      <c r="K159" s="229"/>
      <c r="L159" s="214">
        <f t="shared" si="51"/>
        <v>0</v>
      </c>
      <c r="M159" s="231"/>
      <c r="N159" s="229"/>
      <c r="O159" s="214">
        <f t="shared" si="52"/>
        <v>0</v>
      </c>
      <c r="P159" s="215"/>
    </row>
    <row r="160" spans="1:16" hidden="1" x14ac:dyDescent="0.2">
      <c r="A160" s="210">
        <v>2380</v>
      </c>
      <c r="B160" s="154" t="s">
        <v>57</v>
      </c>
      <c r="C160" s="160">
        <f t="shared" si="35"/>
        <v>0</v>
      </c>
      <c r="D160" s="211">
        <f t="shared" ref="D160:O160" si="53">SUM(D161:D162)</f>
        <v>0</v>
      </c>
      <c r="E160" s="803">
        <f t="shared" si="53"/>
        <v>0</v>
      </c>
      <c r="F160" s="804">
        <f t="shared" si="53"/>
        <v>0</v>
      </c>
      <c r="G160" s="211">
        <f t="shared" si="53"/>
        <v>0</v>
      </c>
      <c r="H160" s="213">
        <f t="shared" si="53"/>
        <v>0</v>
      </c>
      <c r="I160" s="214">
        <f t="shared" si="53"/>
        <v>0</v>
      </c>
      <c r="J160" s="213">
        <f t="shared" si="53"/>
        <v>0</v>
      </c>
      <c r="K160" s="212">
        <f t="shared" si="53"/>
        <v>0</v>
      </c>
      <c r="L160" s="214">
        <f t="shared" si="53"/>
        <v>0</v>
      </c>
      <c r="M160" s="160">
        <f t="shared" si="53"/>
        <v>0</v>
      </c>
      <c r="N160" s="212">
        <f t="shared" si="53"/>
        <v>0</v>
      </c>
      <c r="O160" s="214">
        <f t="shared" si="53"/>
        <v>0</v>
      </c>
      <c r="P160" s="215"/>
    </row>
    <row r="161" spans="1:16" hidden="1" x14ac:dyDescent="0.2">
      <c r="A161" s="48">
        <v>2381</v>
      </c>
      <c r="B161" s="1" t="s">
        <v>58</v>
      </c>
      <c r="C161" s="89">
        <f t="shared" si="35"/>
        <v>0</v>
      </c>
      <c r="D161" s="216"/>
      <c r="E161" s="805"/>
      <c r="F161" s="806">
        <f>D161+E161</f>
        <v>0</v>
      </c>
      <c r="G161" s="216"/>
      <c r="H161" s="94"/>
      <c r="I161" s="217">
        <f>G161+H161</f>
        <v>0</v>
      </c>
      <c r="J161" s="94"/>
      <c r="K161" s="95"/>
      <c r="L161" s="217">
        <f>J161+K161</f>
        <v>0</v>
      </c>
      <c r="M161" s="218"/>
      <c r="N161" s="95"/>
      <c r="O161" s="217">
        <f>M161+N161</f>
        <v>0</v>
      </c>
      <c r="P161" s="219"/>
    </row>
    <row r="162" spans="1:16" ht="24" hidden="1" x14ac:dyDescent="0.2">
      <c r="A162" s="57">
        <v>2389</v>
      </c>
      <c r="B162" s="3" t="s">
        <v>59</v>
      </c>
      <c r="C162" s="98">
        <f t="shared" si="35"/>
        <v>0</v>
      </c>
      <c r="D162" s="220"/>
      <c r="E162" s="807"/>
      <c r="F162" s="765">
        <f>D162+E162</f>
        <v>0</v>
      </c>
      <c r="G162" s="220"/>
      <c r="H162" s="103"/>
      <c r="I162" s="221">
        <f>G162+H162</f>
        <v>0</v>
      </c>
      <c r="J162" s="103"/>
      <c r="K162" s="104"/>
      <c r="L162" s="221">
        <f>J162+K162</f>
        <v>0</v>
      </c>
      <c r="M162" s="222"/>
      <c r="N162" s="104"/>
      <c r="O162" s="221">
        <f>M162+N162</f>
        <v>0</v>
      </c>
      <c r="P162" s="223"/>
    </row>
    <row r="163" spans="1:16" hidden="1" x14ac:dyDescent="0.2">
      <c r="A163" s="210">
        <v>2390</v>
      </c>
      <c r="B163" s="154" t="s">
        <v>60</v>
      </c>
      <c r="C163" s="160">
        <f t="shared" si="35"/>
        <v>0</v>
      </c>
      <c r="D163" s="228"/>
      <c r="E163" s="809"/>
      <c r="F163" s="804">
        <f>D163+E163</f>
        <v>0</v>
      </c>
      <c r="G163" s="228"/>
      <c r="H163" s="230"/>
      <c r="I163" s="214">
        <f>G163+H163</f>
        <v>0</v>
      </c>
      <c r="J163" s="230"/>
      <c r="K163" s="229"/>
      <c r="L163" s="214">
        <f>J163+K163</f>
        <v>0</v>
      </c>
      <c r="M163" s="231"/>
      <c r="N163" s="229"/>
      <c r="O163" s="214">
        <f>M163+N163</f>
        <v>0</v>
      </c>
      <c r="P163" s="215"/>
    </row>
    <row r="164" spans="1:16" hidden="1" x14ac:dyDescent="0.2">
      <c r="A164" s="76">
        <v>2400</v>
      </c>
      <c r="B164" s="203" t="s">
        <v>230</v>
      </c>
      <c r="C164" s="77">
        <f t="shared" si="35"/>
        <v>0</v>
      </c>
      <c r="D164" s="240"/>
      <c r="E164" s="811"/>
      <c r="F164" s="769">
        <f>D164+E164</f>
        <v>0</v>
      </c>
      <c r="G164" s="240"/>
      <c r="H164" s="242"/>
      <c r="I164" s="205">
        <f>G164+H164</f>
        <v>0</v>
      </c>
      <c r="J164" s="242"/>
      <c r="K164" s="241"/>
      <c r="L164" s="205">
        <f>J164+K164</f>
        <v>0</v>
      </c>
      <c r="M164" s="243"/>
      <c r="N164" s="241"/>
      <c r="O164" s="205">
        <f>M164+N164</f>
        <v>0</v>
      </c>
      <c r="P164" s="232"/>
    </row>
    <row r="165" spans="1:16" ht="24" hidden="1" x14ac:dyDescent="0.2">
      <c r="A165" s="76">
        <v>2500</v>
      </c>
      <c r="B165" s="203" t="s">
        <v>231</v>
      </c>
      <c r="C165" s="77">
        <f t="shared" si="35"/>
        <v>0</v>
      </c>
      <c r="D165" s="204">
        <f t="shared" ref="D165:O165" si="54">SUM(D166,D171)</f>
        <v>0</v>
      </c>
      <c r="E165" s="802">
        <f t="shared" si="54"/>
        <v>0</v>
      </c>
      <c r="F165" s="769">
        <f t="shared" si="54"/>
        <v>0</v>
      </c>
      <c r="G165" s="204">
        <f t="shared" si="54"/>
        <v>0</v>
      </c>
      <c r="H165" s="86">
        <f t="shared" si="54"/>
        <v>0</v>
      </c>
      <c r="I165" s="205">
        <f t="shared" si="54"/>
        <v>0</v>
      </c>
      <c r="J165" s="86">
        <f t="shared" si="54"/>
        <v>0</v>
      </c>
      <c r="K165" s="87">
        <f t="shared" si="54"/>
        <v>0</v>
      </c>
      <c r="L165" s="205">
        <f t="shared" si="54"/>
        <v>0</v>
      </c>
      <c r="M165" s="206">
        <f t="shared" si="54"/>
        <v>0</v>
      </c>
      <c r="N165" s="207">
        <f t="shared" si="54"/>
        <v>0</v>
      </c>
      <c r="O165" s="208">
        <f t="shared" si="54"/>
        <v>0</v>
      </c>
      <c r="P165" s="209"/>
    </row>
    <row r="166" spans="1:16" ht="16.5" hidden="1" customHeight="1" x14ac:dyDescent="0.2">
      <c r="A166" s="1114">
        <v>2510</v>
      </c>
      <c r="B166" s="1" t="s">
        <v>232</v>
      </c>
      <c r="C166" s="89">
        <f t="shared" si="35"/>
        <v>0</v>
      </c>
      <c r="D166" s="233">
        <f t="shared" ref="D166:O166" si="55">SUM(D167:D170)</f>
        <v>0</v>
      </c>
      <c r="E166" s="810">
        <f t="shared" si="55"/>
        <v>0</v>
      </c>
      <c r="F166" s="806">
        <f t="shared" si="55"/>
        <v>0</v>
      </c>
      <c r="G166" s="233">
        <f t="shared" si="55"/>
        <v>0</v>
      </c>
      <c r="H166" s="235">
        <f t="shared" si="55"/>
        <v>0</v>
      </c>
      <c r="I166" s="217">
        <f t="shared" si="55"/>
        <v>0</v>
      </c>
      <c r="J166" s="235">
        <f t="shared" si="55"/>
        <v>0</v>
      </c>
      <c r="K166" s="234">
        <f t="shared" si="55"/>
        <v>0</v>
      </c>
      <c r="L166" s="217">
        <f t="shared" si="55"/>
        <v>0</v>
      </c>
      <c r="M166" s="109">
        <f t="shared" si="55"/>
        <v>0</v>
      </c>
      <c r="N166" s="244">
        <f t="shared" si="55"/>
        <v>0</v>
      </c>
      <c r="O166" s="245">
        <f t="shared" si="55"/>
        <v>0</v>
      </c>
      <c r="P166" s="246"/>
    </row>
    <row r="167" spans="1:16" ht="24" hidden="1" x14ac:dyDescent="0.2">
      <c r="A167" s="58">
        <v>2512</v>
      </c>
      <c r="B167" s="3" t="s">
        <v>233</v>
      </c>
      <c r="C167" s="98">
        <f t="shared" si="35"/>
        <v>0</v>
      </c>
      <c r="D167" s="220"/>
      <c r="E167" s="807"/>
      <c r="F167" s="765">
        <f t="shared" ref="F167:F172" si="56">D167+E167</f>
        <v>0</v>
      </c>
      <c r="G167" s="220"/>
      <c r="H167" s="103"/>
      <c r="I167" s="221">
        <f t="shared" ref="I167:I172" si="57">G167+H167</f>
        <v>0</v>
      </c>
      <c r="J167" s="103"/>
      <c r="K167" s="104"/>
      <c r="L167" s="221">
        <f t="shared" ref="L167:L172" si="58">J167+K167</f>
        <v>0</v>
      </c>
      <c r="M167" s="222"/>
      <c r="N167" s="104"/>
      <c r="O167" s="221">
        <f t="shared" ref="O167:O172" si="59">M167+N167</f>
        <v>0</v>
      </c>
      <c r="P167" s="223"/>
    </row>
    <row r="168" spans="1:16" ht="36" hidden="1" x14ac:dyDescent="0.2">
      <c r="A168" s="58">
        <v>2513</v>
      </c>
      <c r="B168" s="3" t="s">
        <v>234</v>
      </c>
      <c r="C168" s="98">
        <f t="shared" si="35"/>
        <v>0</v>
      </c>
      <c r="D168" s="220"/>
      <c r="E168" s="807"/>
      <c r="F168" s="765">
        <f t="shared" si="56"/>
        <v>0</v>
      </c>
      <c r="G168" s="220"/>
      <c r="H168" s="103"/>
      <c r="I168" s="221">
        <f t="shared" si="57"/>
        <v>0</v>
      </c>
      <c r="J168" s="103"/>
      <c r="K168" s="104"/>
      <c r="L168" s="221">
        <f t="shared" si="58"/>
        <v>0</v>
      </c>
      <c r="M168" s="222"/>
      <c r="N168" s="104"/>
      <c r="O168" s="221">
        <f t="shared" si="59"/>
        <v>0</v>
      </c>
      <c r="P168" s="223"/>
    </row>
    <row r="169" spans="1:16" ht="24" hidden="1" x14ac:dyDescent="0.2">
      <c r="A169" s="58">
        <v>2515</v>
      </c>
      <c r="B169" s="3" t="s">
        <v>235</v>
      </c>
      <c r="C169" s="98">
        <f t="shared" si="35"/>
        <v>0</v>
      </c>
      <c r="D169" s="220"/>
      <c r="E169" s="807"/>
      <c r="F169" s="765">
        <f t="shared" si="56"/>
        <v>0</v>
      </c>
      <c r="G169" s="220"/>
      <c r="H169" s="103"/>
      <c r="I169" s="221">
        <f t="shared" si="57"/>
        <v>0</v>
      </c>
      <c r="J169" s="103"/>
      <c r="K169" s="104"/>
      <c r="L169" s="221">
        <f t="shared" si="58"/>
        <v>0</v>
      </c>
      <c r="M169" s="222"/>
      <c r="N169" s="104"/>
      <c r="O169" s="221">
        <f t="shared" si="59"/>
        <v>0</v>
      </c>
      <c r="P169" s="223"/>
    </row>
    <row r="170" spans="1:16" ht="24" hidden="1" x14ac:dyDescent="0.2">
      <c r="A170" s="58">
        <v>2519</v>
      </c>
      <c r="B170" s="3" t="s">
        <v>236</v>
      </c>
      <c r="C170" s="98">
        <f t="shared" si="35"/>
        <v>0</v>
      </c>
      <c r="D170" s="220"/>
      <c r="E170" s="807"/>
      <c r="F170" s="765">
        <f t="shared" si="56"/>
        <v>0</v>
      </c>
      <c r="G170" s="220"/>
      <c r="H170" s="103"/>
      <c r="I170" s="221">
        <f t="shared" si="57"/>
        <v>0</v>
      </c>
      <c r="J170" s="103"/>
      <c r="K170" s="104"/>
      <c r="L170" s="221">
        <f t="shared" si="58"/>
        <v>0</v>
      </c>
      <c r="M170" s="222"/>
      <c r="N170" s="104"/>
      <c r="O170" s="221">
        <f t="shared" si="59"/>
        <v>0</v>
      </c>
      <c r="P170" s="223"/>
    </row>
    <row r="171" spans="1:16" ht="24" hidden="1" x14ac:dyDescent="0.2">
      <c r="A171" s="224">
        <v>2520</v>
      </c>
      <c r="B171" s="3" t="s">
        <v>237</v>
      </c>
      <c r="C171" s="98">
        <f t="shared" si="35"/>
        <v>0</v>
      </c>
      <c r="D171" s="220"/>
      <c r="E171" s="807"/>
      <c r="F171" s="765">
        <f t="shared" si="56"/>
        <v>0</v>
      </c>
      <c r="G171" s="220"/>
      <c r="H171" s="103"/>
      <c r="I171" s="221">
        <f t="shared" si="57"/>
        <v>0</v>
      </c>
      <c r="J171" s="103"/>
      <c r="K171" s="104"/>
      <c r="L171" s="221">
        <f t="shared" si="58"/>
        <v>0</v>
      </c>
      <c r="M171" s="222"/>
      <c r="N171" s="104"/>
      <c r="O171" s="221">
        <f t="shared" si="59"/>
        <v>0</v>
      </c>
      <c r="P171" s="223"/>
    </row>
    <row r="172" spans="1:16" s="247" customFormat="1" ht="36" hidden="1" customHeight="1" x14ac:dyDescent="0.2">
      <c r="A172" s="23">
        <v>2800</v>
      </c>
      <c r="B172" s="1" t="s">
        <v>238</v>
      </c>
      <c r="C172" s="89">
        <f t="shared" si="35"/>
        <v>0</v>
      </c>
      <c r="D172" s="51"/>
      <c r="E172" s="762"/>
      <c r="F172" s="763">
        <f t="shared" si="56"/>
        <v>0</v>
      </c>
      <c r="G172" s="51"/>
      <c r="H172" s="53"/>
      <c r="I172" s="54">
        <f t="shared" si="57"/>
        <v>0</v>
      </c>
      <c r="J172" s="53"/>
      <c r="K172" s="52"/>
      <c r="L172" s="54">
        <f t="shared" si="58"/>
        <v>0</v>
      </c>
      <c r="M172" s="55"/>
      <c r="N172" s="52"/>
      <c r="O172" s="54">
        <f t="shared" si="59"/>
        <v>0</v>
      </c>
      <c r="P172" s="56"/>
    </row>
    <row r="173" spans="1:16" hidden="1" x14ac:dyDescent="0.2">
      <c r="A173" s="196">
        <v>3000</v>
      </c>
      <c r="B173" s="196" t="s">
        <v>98</v>
      </c>
      <c r="C173" s="197">
        <f t="shared" si="35"/>
        <v>0</v>
      </c>
      <c r="D173" s="198">
        <f t="shared" ref="D173:O173" si="60">SUM(D174,D184)</f>
        <v>0</v>
      </c>
      <c r="E173" s="800">
        <f t="shared" si="60"/>
        <v>0</v>
      </c>
      <c r="F173" s="801">
        <f t="shared" si="60"/>
        <v>0</v>
      </c>
      <c r="G173" s="198">
        <f t="shared" si="60"/>
        <v>0</v>
      </c>
      <c r="H173" s="200">
        <f t="shared" si="60"/>
        <v>0</v>
      </c>
      <c r="I173" s="201">
        <f t="shared" si="60"/>
        <v>0</v>
      </c>
      <c r="J173" s="200">
        <f t="shared" si="60"/>
        <v>0</v>
      </c>
      <c r="K173" s="199">
        <f t="shared" si="60"/>
        <v>0</v>
      </c>
      <c r="L173" s="201">
        <f t="shared" si="60"/>
        <v>0</v>
      </c>
      <c r="M173" s="197">
        <f t="shared" si="60"/>
        <v>0</v>
      </c>
      <c r="N173" s="199">
        <f t="shared" si="60"/>
        <v>0</v>
      </c>
      <c r="O173" s="201">
        <f t="shared" si="60"/>
        <v>0</v>
      </c>
      <c r="P173" s="202"/>
    </row>
    <row r="174" spans="1:16" ht="24" hidden="1" x14ac:dyDescent="0.2">
      <c r="A174" s="76">
        <v>3200</v>
      </c>
      <c r="B174" s="248" t="s">
        <v>239</v>
      </c>
      <c r="C174" s="77">
        <f t="shared" si="35"/>
        <v>0</v>
      </c>
      <c r="D174" s="204">
        <f t="shared" ref="D174:O174" si="61">SUM(D175,D179)</f>
        <v>0</v>
      </c>
      <c r="E174" s="802">
        <f t="shared" si="61"/>
        <v>0</v>
      </c>
      <c r="F174" s="769">
        <f t="shared" si="61"/>
        <v>0</v>
      </c>
      <c r="G174" s="204">
        <f t="shared" si="61"/>
        <v>0</v>
      </c>
      <c r="H174" s="86">
        <f t="shared" si="61"/>
        <v>0</v>
      </c>
      <c r="I174" s="205">
        <f t="shared" si="61"/>
        <v>0</v>
      </c>
      <c r="J174" s="86">
        <f t="shared" si="61"/>
        <v>0</v>
      </c>
      <c r="K174" s="87">
        <f t="shared" si="61"/>
        <v>0</v>
      </c>
      <c r="L174" s="205">
        <f t="shared" si="61"/>
        <v>0</v>
      </c>
      <c r="M174" s="206">
        <f t="shared" si="61"/>
        <v>0</v>
      </c>
      <c r="N174" s="207">
        <f t="shared" si="61"/>
        <v>0</v>
      </c>
      <c r="O174" s="208">
        <f t="shared" si="61"/>
        <v>0</v>
      </c>
      <c r="P174" s="209"/>
    </row>
    <row r="175" spans="1:16" ht="36" hidden="1" x14ac:dyDescent="0.2">
      <c r="A175" s="1114">
        <v>3260</v>
      </c>
      <c r="B175" s="1" t="s">
        <v>240</v>
      </c>
      <c r="C175" s="89">
        <f t="shared" si="35"/>
        <v>0</v>
      </c>
      <c r="D175" s="233">
        <f t="shared" ref="D175:O175" si="62">SUM(D176:D178)</f>
        <v>0</v>
      </c>
      <c r="E175" s="810">
        <f t="shared" si="62"/>
        <v>0</v>
      </c>
      <c r="F175" s="806">
        <f t="shared" si="62"/>
        <v>0</v>
      </c>
      <c r="G175" s="233">
        <f t="shared" si="62"/>
        <v>0</v>
      </c>
      <c r="H175" s="235">
        <f t="shared" si="62"/>
        <v>0</v>
      </c>
      <c r="I175" s="217">
        <f t="shared" si="62"/>
        <v>0</v>
      </c>
      <c r="J175" s="235">
        <f t="shared" si="62"/>
        <v>0</v>
      </c>
      <c r="K175" s="234">
        <f t="shared" si="62"/>
        <v>0</v>
      </c>
      <c r="L175" s="217">
        <f t="shared" si="62"/>
        <v>0</v>
      </c>
      <c r="M175" s="89">
        <f t="shared" si="62"/>
        <v>0</v>
      </c>
      <c r="N175" s="234">
        <f t="shared" si="62"/>
        <v>0</v>
      </c>
      <c r="O175" s="217">
        <f t="shared" si="62"/>
        <v>0</v>
      </c>
      <c r="P175" s="219"/>
    </row>
    <row r="176" spans="1:16" ht="24" hidden="1" x14ac:dyDescent="0.2">
      <c r="A176" s="58">
        <v>3261</v>
      </c>
      <c r="B176" s="3" t="s">
        <v>241</v>
      </c>
      <c r="C176" s="98">
        <f t="shared" si="35"/>
        <v>0</v>
      </c>
      <c r="D176" s="220"/>
      <c r="E176" s="807"/>
      <c r="F176" s="765">
        <f>D176+E176</f>
        <v>0</v>
      </c>
      <c r="G176" s="220"/>
      <c r="H176" s="103"/>
      <c r="I176" s="221">
        <f>G176+H176</f>
        <v>0</v>
      </c>
      <c r="J176" s="103"/>
      <c r="K176" s="104"/>
      <c r="L176" s="221">
        <f>J176+K176</f>
        <v>0</v>
      </c>
      <c r="M176" s="222"/>
      <c r="N176" s="104"/>
      <c r="O176" s="221">
        <f>M176+N176</f>
        <v>0</v>
      </c>
      <c r="P176" s="223"/>
    </row>
    <row r="177" spans="1:16" ht="36" hidden="1" x14ac:dyDescent="0.2">
      <c r="A177" s="58">
        <v>3262</v>
      </c>
      <c r="B177" s="3" t="s">
        <v>242</v>
      </c>
      <c r="C177" s="98">
        <f t="shared" si="35"/>
        <v>0</v>
      </c>
      <c r="D177" s="220"/>
      <c r="E177" s="807"/>
      <c r="F177" s="765">
        <f>D177+E177</f>
        <v>0</v>
      </c>
      <c r="G177" s="220"/>
      <c r="H177" s="103"/>
      <c r="I177" s="221">
        <f>G177+H177</f>
        <v>0</v>
      </c>
      <c r="J177" s="103"/>
      <c r="K177" s="104"/>
      <c r="L177" s="221">
        <f>J177+K177</f>
        <v>0</v>
      </c>
      <c r="M177" s="222"/>
      <c r="N177" s="104"/>
      <c r="O177" s="221">
        <f>M177+N177</f>
        <v>0</v>
      </c>
      <c r="P177" s="223"/>
    </row>
    <row r="178" spans="1:16" ht="24" hidden="1" x14ac:dyDescent="0.2">
      <c r="A178" s="58">
        <v>3263</v>
      </c>
      <c r="B178" s="3" t="s">
        <v>243</v>
      </c>
      <c r="C178" s="98">
        <f t="shared" ref="C178:C241" si="63">F178+I178+L178+O178</f>
        <v>0</v>
      </c>
      <c r="D178" s="220"/>
      <c r="E178" s="807"/>
      <c r="F178" s="765">
        <f>D178+E178</f>
        <v>0</v>
      </c>
      <c r="G178" s="220"/>
      <c r="H178" s="103"/>
      <c r="I178" s="221">
        <f>G178+H178</f>
        <v>0</v>
      </c>
      <c r="J178" s="103"/>
      <c r="K178" s="104"/>
      <c r="L178" s="221">
        <f>J178+K178</f>
        <v>0</v>
      </c>
      <c r="M178" s="222"/>
      <c r="N178" s="104"/>
      <c r="O178" s="221">
        <f>M178+N178</f>
        <v>0</v>
      </c>
      <c r="P178" s="223"/>
    </row>
    <row r="179" spans="1:16" ht="84" hidden="1" x14ac:dyDescent="0.2">
      <c r="A179" s="1114">
        <v>3290</v>
      </c>
      <c r="B179" s="1" t="s">
        <v>244</v>
      </c>
      <c r="C179" s="249">
        <f t="shared" si="63"/>
        <v>0</v>
      </c>
      <c r="D179" s="233">
        <f t="shared" ref="D179:O179" si="64">SUM(D180:D183)</f>
        <v>0</v>
      </c>
      <c r="E179" s="810">
        <f t="shared" si="64"/>
        <v>0</v>
      </c>
      <c r="F179" s="806">
        <f t="shared" si="64"/>
        <v>0</v>
      </c>
      <c r="G179" s="233">
        <f t="shared" si="64"/>
        <v>0</v>
      </c>
      <c r="H179" s="235">
        <f t="shared" si="64"/>
        <v>0</v>
      </c>
      <c r="I179" s="217">
        <f t="shared" si="64"/>
        <v>0</v>
      </c>
      <c r="J179" s="235">
        <f t="shared" si="64"/>
        <v>0</v>
      </c>
      <c r="K179" s="234">
        <f t="shared" si="64"/>
        <v>0</v>
      </c>
      <c r="L179" s="217">
        <f t="shared" si="64"/>
        <v>0</v>
      </c>
      <c r="M179" s="249">
        <f t="shared" si="64"/>
        <v>0</v>
      </c>
      <c r="N179" s="250">
        <f t="shared" si="64"/>
        <v>0</v>
      </c>
      <c r="O179" s="251">
        <f t="shared" si="64"/>
        <v>0</v>
      </c>
      <c r="P179" s="252"/>
    </row>
    <row r="180" spans="1:16" ht="72" hidden="1" x14ac:dyDescent="0.2">
      <c r="A180" s="58">
        <v>3291</v>
      </c>
      <c r="B180" s="3" t="s">
        <v>99</v>
      </c>
      <c r="C180" s="98">
        <f t="shared" si="63"/>
        <v>0</v>
      </c>
      <c r="D180" s="220"/>
      <c r="E180" s="807"/>
      <c r="F180" s="765">
        <f>D180+E180</f>
        <v>0</v>
      </c>
      <c r="G180" s="220"/>
      <c r="H180" s="103"/>
      <c r="I180" s="221">
        <f>G180+H180</f>
        <v>0</v>
      </c>
      <c r="J180" s="103"/>
      <c r="K180" s="104"/>
      <c r="L180" s="221">
        <f>J180+K180</f>
        <v>0</v>
      </c>
      <c r="M180" s="222"/>
      <c r="N180" s="104"/>
      <c r="O180" s="221">
        <f>M180+N180</f>
        <v>0</v>
      </c>
      <c r="P180" s="223"/>
    </row>
    <row r="181" spans="1:16" ht="72" hidden="1" x14ac:dyDescent="0.2">
      <c r="A181" s="58">
        <v>3292</v>
      </c>
      <c r="B181" s="3" t="s">
        <v>125</v>
      </c>
      <c r="C181" s="98">
        <f t="shared" si="63"/>
        <v>0</v>
      </c>
      <c r="D181" s="220"/>
      <c r="E181" s="807"/>
      <c r="F181" s="765">
        <f>D181+E181</f>
        <v>0</v>
      </c>
      <c r="G181" s="220"/>
      <c r="H181" s="103"/>
      <c r="I181" s="221">
        <f>G181+H181</f>
        <v>0</v>
      </c>
      <c r="J181" s="103"/>
      <c r="K181" s="104"/>
      <c r="L181" s="221">
        <f>J181+K181</f>
        <v>0</v>
      </c>
      <c r="M181" s="222"/>
      <c r="N181" s="104"/>
      <c r="O181" s="221">
        <f>M181+N181</f>
        <v>0</v>
      </c>
      <c r="P181" s="223"/>
    </row>
    <row r="182" spans="1:16" ht="72" hidden="1" x14ac:dyDescent="0.2">
      <c r="A182" s="58">
        <v>3293</v>
      </c>
      <c r="B182" s="3" t="s">
        <v>126</v>
      </c>
      <c r="C182" s="98">
        <f t="shared" si="63"/>
        <v>0</v>
      </c>
      <c r="D182" s="220"/>
      <c r="E182" s="807"/>
      <c r="F182" s="765">
        <f>D182+E182</f>
        <v>0</v>
      </c>
      <c r="G182" s="220"/>
      <c r="H182" s="103"/>
      <c r="I182" s="221">
        <f>G182+H182</f>
        <v>0</v>
      </c>
      <c r="J182" s="103"/>
      <c r="K182" s="104"/>
      <c r="L182" s="221">
        <f>J182+K182</f>
        <v>0</v>
      </c>
      <c r="M182" s="222"/>
      <c r="N182" s="104"/>
      <c r="O182" s="221">
        <f>M182+N182</f>
        <v>0</v>
      </c>
      <c r="P182" s="223"/>
    </row>
    <row r="183" spans="1:16" ht="60" hidden="1" x14ac:dyDescent="0.2">
      <c r="A183" s="253">
        <v>3294</v>
      </c>
      <c r="B183" s="3" t="s">
        <v>100</v>
      </c>
      <c r="C183" s="249">
        <f t="shared" si="63"/>
        <v>0</v>
      </c>
      <c r="D183" s="254"/>
      <c r="E183" s="812"/>
      <c r="F183" s="813">
        <f>D183+E183</f>
        <v>0</v>
      </c>
      <c r="G183" s="254"/>
      <c r="H183" s="256"/>
      <c r="I183" s="251">
        <f>G183+H183</f>
        <v>0</v>
      </c>
      <c r="J183" s="256"/>
      <c r="K183" s="255"/>
      <c r="L183" s="251">
        <f>J183+K183</f>
        <v>0</v>
      </c>
      <c r="M183" s="257"/>
      <c r="N183" s="255"/>
      <c r="O183" s="251">
        <f>M183+N183</f>
        <v>0</v>
      </c>
      <c r="P183" s="252"/>
    </row>
    <row r="184" spans="1:16" ht="48" hidden="1" x14ac:dyDescent="0.2">
      <c r="A184" s="258">
        <v>3300</v>
      </c>
      <c r="B184" s="248" t="s">
        <v>245</v>
      </c>
      <c r="C184" s="206">
        <f t="shared" si="63"/>
        <v>0</v>
      </c>
      <c r="D184" s="259">
        <f t="shared" ref="D184:O184" si="65">SUM(D185:D186)</f>
        <v>0</v>
      </c>
      <c r="E184" s="814">
        <f t="shared" si="65"/>
        <v>0</v>
      </c>
      <c r="F184" s="815">
        <f t="shared" si="65"/>
        <v>0</v>
      </c>
      <c r="G184" s="259">
        <f t="shared" si="65"/>
        <v>0</v>
      </c>
      <c r="H184" s="260">
        <f t="shared" si="65"/>
        <v>0</v>
      </c>
      <c r="I184" s="208">
        <f t="shared" si="65"/>
        <v>0</v>
      </c>
      <c r="J184" s="260">
        <f t="shared" si="65"/>
        <v>0</v>
      </c>
      <c r="K184" s="207">
        <f t="shared" si="65"/>
        <v>0</v>
      </c>
      <c r="L184" s="208">
        <f t="shared" si="65"/>
        <v>0</v>
      </c>
      <c r="M184" s="206">
        <f t="shared" si="65"/>
        <v>0</v>
      </c>
      <c r="N184" s="207">
        <f t="shared" si="65"/>
        <v>0</v>
      </c>
      <c r="O184" s="208">
        <f t="shared" si="65"/>
        <v>0</v>
      </c>
      <c r="P184" s="209"/>
    </row>
    <row r="185" spans="1:16" ht="48" hidden="1" x14ac:dyDescent="0.2">
      <c r="A185" s="153">
        <v>3310</v>
      </c>
      <c r="B185" s="154" t="s">
        <v>246</v>
      </c>
      <c r="C185" s="160">
        <f t="shared" si="63"/>
        <v>0</v>
      </c>
      <c r="D185" s="228"/>
      <c r="E185" s="809"/>
      <c r="F185" s="804">
        <f>D185+E185</f>
        <v>0</v>
      </c>
      <c r="G185" s="228"/>
      <c r="H185" s="230"/>
      <c r="I185" s="214">
        <f>G185+H185</f>
        <v>0</v>
      </c>
      <c r="J185" s="230"/>
      <c r="K185" s="229"/>
      <c r="L185" s="214">
        <f>J185+K185</f>
        <v>0</v>
      </c>
      <c r="M185" s="231"/>
      <c r="N185" s="229"/>
      <c r="O185" s="214">
        <f>M185+N185</f>
        <v>0</v>
      </c>
      <c r="P185" s="215"/>
    </row>
    <row r="186" spans="1:16" ht="48.75" hidden="1" customHeight="1" x14ac:dyDescent="0.2">
      <c r="A186" s="49">
        <v>3320</v>
      </c>
      <c r="B186" s="1" t="s">
        <v>247</v>
      </c>
      <c r="C186" s="89">
        <f t="shared" si="63"/>
        <v>0</v>
      </c>
      <c r="D186" s="216"/>
      <c r="E186" s="805"/>
      <c r="F186" s="806">
        <f>D186+E186</f>
        <v>0</v>
      </c>
      <c r="G186" s="216"/>
      <c r="H186" s="94"/>
      <c r="I186" s="217">
        <f>G186+H186</f>
        <v>0</v>
      </c>
      <c r="J186" s="94"/>
      <c r="K186" s="95"/>
      <c r="L186" s="217">
        <f>J186+K186</f>
        <v>0</v>
      </c>
      <c r="M186" s="218"/>
      <c r="N186" s="95"/>
      <c r="O186" s="217">
        <f>M186+N186</f>
        <v>0</v>
      </c>
      <c r="P186" s="219"/>
    </row>
    <row r="187" spans="1:16" hidden="1" x14ac:dyDescent="0.2">
      <c r="A187" s="261">
        <v>4000</v>
      </c>
      <c r="B187" s="196" t="s">
        <v>248</v>
      </c>
      <c r="C187" s="197">
        <f t="shared" si="63"/>
        <v>0</v>
      </c>
      <c r="D187" s="198">
        <f t="shared" ref="D187:O187" si="66">SUM(D188,D191)</f>
        <v>0</v>
      </c>
      <c r="E187" s="800">
        <f t="shared" si="66"/>
        <v>0</v>
      </c>
      <c r="F187" s="801">
        <f t="shared" si="66"/>
        <v>0</v>
      </c>
      <c r="G187" s="198">
        <f t="shared" si="66"/>
        <v>0</v>
      </c>
      <c r="H187" s="200">
        <f t="shared" si="66"/>
        <v>0</v>
      </c>
      <c r="I187" s="201">
        <f t="shared" si="66"/>
        <v>0</v>
      </c>
      <c r="J187" s="200">
        <f t="shared" si="66"/>
        <v>0</v>
      </c>
      <c r="K187" s="199">
        <f t="shared" si="66"/>
        <v>0</v>
      </c>
      <c r="L187" s="201">
        <f t="shared" si="66"/>
        <v>0</v>
      </c>
      <c r="M187" s="197">
        <f t="shared" si="66"/>
        <v>0</v>
      </c>
      <c r="N187" s="199">
        <f t="shared" si="66"/>
        <v>0</v>
      </c>
      <c r="O187" s="201">
        <f t="shared" si="66"/>
        <v>0</v>
      </c>
      <c r="P187" s="202"/>
    </row>
    <row r="188" spans="1:16" ht="24" hidden="1" x14ac:dyDescent="0.2">
      <c r="A188" s="262">
        <v>4200</v>
      </c>
      <c r="B188" s="203" t="s">
        <v>249</v>
      </c>
      <c r="C188" s="77">
        <f t="shared" si="63"/>
        <v>0</v>
      </c>
      <c r="D188" s="204">
        <f t="shared" ref="D188:O188" si="67">SUM(D189,D190)</f>
        <v>0</v>
      </c>
      <c r="E188" s="802">
        <f t="shared" si="67"/>
        <v>0</v>
      </c>
      <c r="F188" s="769">
        <f t="shared" si="67"/>
        <v>0</v>
      </c>
      <c r="G188" s="204">
        <f t="shared" si="67"/>
        <v>0</v>
      </c>
      <c r="H188" s="86">
        <f t="shared" si="67"/>
        <v>0</v>
      </c>
      <c r="I188" s="205">
        <f t="shared" si="67"/>
        <v>0</v>
      </c>
      <c r="J188" s="86">
        <f t="shared" si="67"/>
        <v>0</v>
      </c>
      <c r="K188" s="87">
        <f t="shared" si="67"/>
        <v>0</v>
      </c>
      <c r="L188" s="205">
        <f t="shared" si="67"/>
        <v>0</v>
      </c>
      <c r="M188" s="77">
        <f t="shared" si="67"/>
        <v>0</v>
      </c>
      <c r="N188" s="87">
        <f t="shared" si="67"/>
        <v>0</v>
      </c>
      <c r="O188" s="205">
        <f t="shared" si="67"/>
        <v>0</v>
      </c>
      <c r="P188" s="232"/>
    </row>
    <row r="189" spans="1:16" ht="36" hidden="1" x14ac:dyDescent="0.2">
      <c r="A189" s="1114">
        <v>4240</v>
      </c>
      <c r="B189" s="1" t="s">
        <v>250</v>
      </c>
      <c r="C189" s="89">
        <f t="shared" si="63"/>
        <v>0</v>
      </c>
      <c r="D189" s="216"/>
      <c r="E189" s="805"/>
      <c r="F189" s="806">
        <f>D189+E189</f>
        <v>0</v>
      </c>
      <c r="G189" s="216"/>
      <c r="H189" s="94"/>
      <c r="I189" s="217">
        <f>G189+H189</f>
        <v>0</v>
      </c>
      <c r="J189" s="94"/>
      <c r="K189" s="95"/>
      <c r="L189" s="217">
        <f>J189+K189</f>
        <v>0</v>
      </c>
      <c r="M189" s="218"/>
      <c r="N189" s="95"/>
      <c r="O189" s="217">
        <f>M189+N189</f>
        <v>0</v>
      </c>
      <c r="P189" s="219"/>
    </row>
    <row r="190" spans="1:16" ht="24" hidden="1" x14ac:dyDescent="0.2">
      <c r="A190" s="224">
        <v>4250</v>
      </c>
      <c r="B190" s="3" t="s">
        <v>251</v>
      </c>
      <c r="C190" s="98">
        <f t="shared" si="63"/>
        <v>0</v>
      </c>
      <c r="D190" s="220"/>
      <c r="E190" s="807"/>
      <c r="F190" s="765">
        <f>D190+E190</f>
        <v>0</v>
      </c>
      <c r="G190" s="220"/>
      <c r="H190" s="103"/>
      <c r="I190" s="221">
        <f>G190+H190</f>
        <v>0</v>
      </c>
      <c r="J190" s="103"/>
      <c r="K190" s="104"/>
      <c r="L190" s="221">
        <f>J190+K190</f>
        <v>0</v>
      </c>
      <c r="M190" s="222"/>
      <c r="N190" s="104"/>
      <c r="O190" s="221">
        <f>M190+N190</f>
        <v>0</v>
      </c>
      <c r="P190" s="223"/>
    </row>
    <row r="191" spans="1:16" hidden="1" x14ac:dyDescent="0.2">
      <c r="A191" s="76">
        <v>4300</v>
      </c>
      <c r="B191" s="203" t="s">
        <v>252</v>
      </c>
      <c r="C191" s="77">
        <f t="shared" si="63"/>
        <v>0</v>
      </c>
      <c r="D191" s="204">
        <f t="shared" ref="D191:O191" si="68">SUM(D192)</f>
        <v>0</v>
      </c>
      <c r="E191" s="802">
        <f t="shared" si="68"/>
        <v>0</v>
      </c>
      <c r="F191" s="769">
        <f t="shared" si="68"/>
        <v>0</v>
      </c>
      <c r="G191" s="204">
        <f t="shared" si="68"/>
        <v>0</v>
      </c>
      <c r="H191" s="86">
        <f t="shared" si="68"/>
        <v>0</v>
      </c>
      <c r="I191" s="205">
        <f t="shared" si="68"/>
        <v>0</v>
      </c>
      <c r="J191" s="86">
        <f t="shared" si="68"/>
        <v>0</v>
      </c>
      <c r="K191" s="87">
        <f t="shared" si="68"/>
        <v>0</v>
      </c>
      <c r="L191" s="205">
        <f t="shared" si="68"/>
        <v>0</v>
      </c>
      <c r="M191" s="77">
        <f t="shared" si="68"/>
        <v>0</v>
      </c>
      <c r="N191" s="87">
        <f t="shared" si="68"/>
        <v>0</v>
      </c>
      <c r="O191" s="205">
        <f t="shared" si="68"/>
        <v>0</v>
      </c>
      <c r="P191" s="232"/>
    </row>
    <row r="192" spans="1:16" ht="24" hidden="1" x14ac:dyDescent="0.2">
      <c r="A192" s="1114">
        <v>4310</v>
      </c>
      <c r="B192" s="1" t="s">
        <v>253</v>
      </c>
      <c r="C192" s="89">
        <f t="shared" si="63"/>
        <v>0</v>
      </c>
      <c r="D192" s="233">
        <f t="shared" ref="D192:O192" si="69">SUM(D193:D193)</f>
        <v>0</v>
      </c>
      <c r="E192" s="810">
        <f t="shared" si="69"/>
        <v>0</v>
      </c>
      <c r="F192" s="806">
        <f t="shared" si="69"/>
        <v>0</v>
      </c>
      <c r="G192" s="233">
        <f t="shared" si="69"/>
        <v>0</v>
      </c>
      <c r="H192" s="235">
        <f t="shared" si="69"/>
        <v>0</v>
      </c>
      <c r="I192" s="217">
        <f t="shared" si="69"/>
        <v>0</v>
      </c>
      <c r="J192" s="235">
        <f t="shared" si="69"/>
        <v>0</v>
      </c>
      <c r="K192" s="234">
        <f t="shared" si="69"/>
        <v>0</v>
      </c>
      <c r="L192" s="217">
        <f t="shared" si="69"/>
        <v>0</v>
      </c>
      <c r="M192" s="89">
        <f t="shared" si="69"/>
        <v>0</v>
      </c>
      <c r="N192" s="234">
        <f t="shared" si="69"/>
        <v>0</v>
      </c>
      <c r="O192" s="217">
        <f t="shared" si="69"/>
        <v>0</v>
      </c>
      <c r="P192" s="219"/>
    </row>
    <row r="193" spans="1:16" ht="36" hidden="1" x14ac:dyDescent="0.2">
      <c r="A193" s="58">
        <v>4311</v>
      </c>
      <c r="B193" s="3" t="s">
        <v>254</v>
      </c>
      <c r="C193" s="98">
        <f t="shared" si="63"/>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63"/>
        <v>1506472</v>
      </c>
      <c r="D194" s="190">
        <f t="shared" ref="D194:O194" si="70">SUM(D195,D230,D269)</f>
        <v>1505746</v>
      </c>
      <c r="E194" s="798">
        <f t="shared" si="70"/>
        <v>726</v>
      </c>
      <c r="F194" s="799">
        <f t="shared" si="70"/>
        <v>1506472</v>
      </c>
      <c r="G194" s="190">
        <f t="shared" si="70"/>
        <v>0</v>
      </c>
      <c r="H194" s="192">
        <f t="shared" si="70"/>
        <v>0</v>
      </c>
      <c r="I194" s="193">
        <f t="shared" si="70"/>
        <v>0</v>
      </c>
      <c r="J194" s="192">
        <f t="shared" si="70"/>
        <v>0</v>
      </c>
      <c r="K194" s="191">
        <f t="shared" si="70"/>
        <v>0</v>
      </c>
      <c r="L194" s="193">
        <f t="shared" si="70"/>
        <v>0</v>
      </c>
      <c r="M194" s="264">
        <f t="shared" si="70"/>
        <v>0</v>
      </c>
      <c r="N194" s="265">
        <f t="shared" si="70"/>
        <v>0</v>
      </c>
      <c r="O194" s="266">
        <f t="shared" si="70"/>
        <v>0</v>
      </c>
      <c r="P194" s="267"/>
    </row>
    <row r="195" spans="1:16" x14ac:dyDescent="0.2">
      <c r="A195" s="196">
        <v>5000</v>
      </c>
      <c r="B195" s="196" t="s">
        <v>61</v>
      </c>
      <c r="C195" s="197">
        <f t="shared" si="63"/>
        <v>1506472</v>
      </c>
      <c r="D195" s="198">
        <f t="shared" ref="D195:O195" si="71">D196+D204</f>
        <v>1505746</v>
      </c>
      <c r="E195" s="800">
        <f t="shared" si="71"/>
        <v>726</v>
      </c>
      <c r="F195" s="801">
        <f t="shared" si="71"/>
        <v>1506472</v>
      </c>
      <c r="G195" s="198">
        <f t="shared" si="71"/>
        <v>0</v>
      </c>
      <c r="H195" s="200">
        <f t="shared" si="71"/>
        <v>0</v>
      </c>
      <c r="I195" s="201">
        <f t="shared" si="71"/>
        <v>0</v>
      </c>
      <c r="J195" s="200">
        <f t="shared" si="71"/>
        <v>0</v>
      </c>
      <c r="K195" s="199">
        <f t="shared" si="71"/>
        <v>0</v>
      </c>
      <c r="L195" s="201">
        <f t="shared" si="71"/>
        <v>0</v>
      </c>
      <c r="M195" s="197">
        <f t="shared" si="71"/>
        <v>0</v>
      </c>
      <c r="N195" s="199">
        <f t="shared" si="71"/>
        <v>0</v>
      </c>
      <c r="O195" s="201">
        <f t="shared" si="71"/>
        <v>0</v>
      </c>
      <c r="P195" s="202"/>
    </row>
    <row r="196" spans="1:16" hidden="1" x14ac:dyDescent="0.2">
      <c r="A196" s="76">
        <v>5100</v>
      </c>
      <c r="B196" s="203" t="s">
        <v>62</v>
      </c>
      <c r="C196" s="77">
        <f t="shared" si="63"/>
        <v>0</v>
      </c>
      <c r="D196" s="204">
        <f t="shared" ref="D196:O196" si="72">D197+D198+D201+D202+D203</f>
        <v>0</v>
      </c>
      <c r="E196" s="802">
        <f t="shared" si="72"/>
        <v>0</v>
      </c>
      <c r="F196" s="769">
        <f t="shared" si="72"/>
        <v>0</v>
      </c>
      <c r="G196" s="204">
        <f t="shared" si="72"/>
        <v>0</v>
      </c>
      <c r="H196" s="86">
        <f t="shared" si="72"/>
        <v>0</v>
      </c>
      <c r="I196" s="205">
        <f t="shared" si="72"/>
        <v>0</v>
      </c>
      <c r="J196" s="86">
        <f t="shared" si="72"/>
        <v>0</v>
      </c>
      <c r="K196" s="87">
        <f t="shared" si="72"/>
        <v>0</v>
      </c>
      <c r="L196" s="205">
        <f t="shared" si="72"/>
        <v>0</v>
      </c>
      <c r="M196" s="77">
        <f t="shared" si="72"/>
        <v>0</v>
      </c>
      <c r="N196" s="87">
        <f t="shared" si="72"/>
        <v>0</v>
      </c>
      <c r="O196" s="205">
        <f t="shared" si="72"/>
        <v>0</v>
      </c>
      <c r="P196" s="232"/>
    </row>
    <row r="197" spans="1:16" hidden="1" x14ac:dyDescent="0.2">
      <c r="A197" s="1114">
        <v>5110</v>
      </c>
      <c r="B197" s="1" t="s">
        <v>63</v>
      </c>
      <c r="C197" s="89">
        <f t="shared" si="63"/>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63"/>
        <v>0</v>
      </c>
      <c r="D198" s="225">
        <f t="shared" ref="D198:O198" si="73">D199+D200</f>
        <v>0</v>
      </c>
      <c r="E198" s="808">
        <f t="shared" si="73"/>
        <v>0</v>
      </c>
      <c r="F198" s="765">
        <f t="shared" si="73"/>
        <v>0</v>
      </c>
      <c r="G198" s="225">
        <f t="shared" si="73"/>
        <v>0</v>
      </c>
      <c r="H198" s="227">
        <f t="shared" si="73"/>
        <v>0</v>
      </c>
      <c r="I198" s="221">
        <f t="shared" si="73"/>
        <v>0</v>
      </c>
      <c r="J198" s="227">
        <f t="shared" si="73"/>
        <v>0</v>
      </c>
      <c r="K198" s="226">
        <f t="shared" si="73"/>
        <v>0</v>
      </c>
      <c r="L198" s="221">
        <f t="shared" si="73"/>
        <v>0</v>
      </c>
      <c r="M198" s="98">
        <f t="shared" si="73"/>
        <v>0</v>
      </c>
      <c r="N198" s="226">
        <f t="shared" si="73"/>
        <v>0</v>
      </c>
      <c r="O198" s="221">
        <f t="shared" si="73"/>
        <v>0</v>
      </c>
      <c r="P198" s="223"/>
    </row>
    <row r="199" spans="1:16" hidden="1" x14ac:dyDescent="0.2">
      <c r="A199" s="58">
        <v>5121</v>
      </c>
      <c r="B199" s="3" t="s">
        <v>65</v>
      </c>
      <c r="C199" s="98">
        <f t="shared" si="63"/>
        <v>0</v>
      </c>
      <c r="D199" s="220"/>
      <c r="E199" s="807"/>
      <c r="F199" s="765">
        <f>D199+E199</f>
        <v>0</v>
      </c>
      <c r="G199" s="220"/>
      <c r="H199" s="103"/>
      <c r="I199" s="221">
        <f>G199+H199</f>
        <v>0</v>
      </c>
      <c r="J199" s="103"/>
      <c r="K199" s="104"/>
      <c r="L199" s="221">
        <f>J199+K199</f>
        <v>0</v>
      </c>
      <c r="M199" s="222"/>
      <c r="N199" s="104"/>
      <c r="O199" s="221">
        <f>M199+N199</f>
        <v>0</v>
      </c>
      <c r="P199" s="223"/>
    </row>
    <row r="200" spans="1:16" ht="24" hidden="1" x14ac:dyDescent="0.2">
      <c r="A200" s="58">
        <v>5129</v>
      </c>
      <c r="B200" s="3" t="s">
        <v>66</v>
      </c>
      <c r="C200" s="98">
        <f t="shared" si="63"/>
        <v>0</v>
      </c>
      <c r="D200" s="220"/>
      <c r="E200" s="807"/>
      <c r="F200" s="765">
        <f>D200+E200</f>
        <v>0</v>
      </c>
      <c r="G200" s="220"/>
      <c r="H200" s="103"/>
      <c r="I200" s="221">
        <f>G200+H200</f>
        <v>0</v>
      </c>
      <c r="J200" s="103"/>
      <c r="K200" s="104"/>
      <c r="L200" s="221">
        <f>J200+K200</f>
        <v>0</v>
      </c>
      <c r="M200" s="222"/>
      <c r="N200" s="104"/>
      <c r="O200" s="221">
        <f>M200+N200</f>
        <v>0</v>
      </c>
      <c r="P200" s="223"/>
    </row>
    <row r="201" spans="1:16" hidden="1" x14ac:dyDescent="0.2">
      <c r="A201" s="224">
        <v>5130</v>
      </c>
      <c r="B201" s="3" t="s">
        <v>256</v>
      </c>
      <c r="C201" s="98">
        <f t="shared" si="63"/>
        <v>0</v>
      </c>
      <c r="D201" s="220"/>
      <c r="E201" s="807"/>
      <c r="F201" s="765">
        <f>D201+E201</f>
        <v>0</v>
      </c>
      <c r="G201" s="220"/>
      <c r="H201" s="103"/>
      <c r="I201" s="221">
        <f>G201+H201</f>
        <v>0</v>
      </c>
      <c r="J201" s="103"/>
      <c r="K201" s="104"/>
      <c r="L201" s="221">
        <f>J201+K201</f>
        <v>0</v>
      </c>
      <c r="M201" s="222"/>
      <c r="N201" s="104"/>
      <c r="O201" s="221">
        <f>M201+N201</f>
        <v>0</v>
      </c>
      <c r="P201" s="223"/>
    </row>
    <row r="202" spans="1:16" hidden="1" x14ac:dyDescent="0.2">
      <c r="A202" s="224">
        <v>5140</v>
      </c>
      <c r="B202" s="3" t="s">
        <v>257</v>
      </c>
      <c r="C202" s="98">
        <f t="shared" si="63"/>
        <v>0</v>
      </c>
      <c r="D202" s="220"/>
      <c r="E202" s="807"/>
      <c r="F202" s="765">
        <f>D202+E202</f>
        <v>0</v>
      </c>
      <c r="G202" s="220"/>
      <c r="H202" s="103"/>
      <c r="I202" s="221">
        <f>G202+H202</f>
        <v>0</v>
      </c>
      <c r="J202" s="103"/>
      <c r="K202" s="104"/>
      <c r="L202" s="221">
        <f>J202+K202</f>
        <v>0</v>
      </c>
      <c r="M202" s="222"/>
      <c r="N202" s="104"/>
      <c r="O202" s="221">
        <f>M202+N202</f>
        <v>0</v>
      </c>
      <c r="P202" s="223"/>
    </row>
    <row r="203" spans="1:16" ht="24" hidden="1" x14ac:dyDescent="0.2">
      <c r="A203" s="224">
        <v>5170</v>
      </c>
      <c r="B203" s="3" t="s">
        <v>258</v>
      </c>
      <c r="C203" s="98">
        <f t="shared" si="63"/>
        <v>0</v>
      </c>
      <c r="D203" s="220"/>
      <c r="E203" s="807"/>
      <c r="F203" s="765">
        <f>D203+E203</f>
        <v>0</v>
      </c>
      <c r="G203" s="220"/>
      <c r="H203" s="103"/>
      <c r="I203" s="221">
        <f>G203+H203</f>
        <v>0</v>
      </c>
      <c r="J203" s="103"/>
      <c r="K203" s="104"/>
      <c r="L203" s="221">
        <f>J203+K203</f>
        <v>0</v>
      </c>
      <c r="M203" s="222"/>
      <c r="N203" s="104"/>
      <c r="O203" s="221">
        <f>M203+N203</f>
        <v>0</v>
      </c>
      <c r="P203" s="223"/>
    </row>
    <row r="204" spans="1:16" x14ac:dyDescent="0.2">
      <c r="A204" s="76">
        <v>5200</v>
      </c>
      <c r="B204" s="203" t="s">
        <v>67</v>
      </c>
      <c r="C204" s="77">
        <f t="shared" si="63"/>
        <v>1506472</v>
      </c>
      <c r="D204" s="204">
        <f t="shared" ref="D204:O204" si="74">D205+D215+D216+D225+D226+D227+D229</f>
        <v>1505746</v>
      </c>
      <c r="E204" s="802">
        <f t="shared" si="74"/>
        <v>726</v>
      </c>
      <c r="F204" s="769">
        <f t="shared" si="74"/>
        <v>1506472</v>
      </c>
      <c r="G204" s="204">
        <f t="shared" si="74"/>
        <v>0</v>
      </c>
      <c r="H204" s="86">
        <f t="shared" si="74"/>
        <v>0</v>
      </c>
      <c r="I204" s="205">
        <f t="shared" si="74"/>
        <v>0</v>
      </c>
      <c r="J204" s="86">
        <f t="shared" si="74"/>
        <v>0</v>
      </c>
      <c r="K204" s="87">
        <f t="shared" si="74"/>
        <v>0</v>
      </c>
      <c r="L204" s="205">
        <f t="shared" si="74"/>
        <v>0</v>
      </c>
      <c r="M204" s="77">
        <f t="shared" si="74"/>
        <v>0</v>
      </c>
      <c r="N204" s="87">
        <f t="shared" si="74"/>
        <v>0</v>
      </c>
      <c r="O204" s="205">
        <f t="shared" si="74"/>
        <v>0</v>
      </c>
      <c r="P204" s="232"/>
    </row>
    <row r="205" spans="1:16" hidden="1" x14ac:dyDescent="0.2">
      <c r="A205" s="210">
        <v>5210</v>
      </c>
      <c r="B205" s="154" t="s">
        <v>259</v>
      </c>
      <c r="C205" s="160">
        <f t="shared" si="63"/>
        <v>0</v>
      </c>
      <c r="D205" s="211">
        <f t="shared" ref="D205:O205" si="75">SUM(D206:D214)</f>
        <v>0</v>
      </c>
      <c r="E205" s="803">
        <f t="shared" si="75"/>
        <v>0</v>
      </c>
      <c r="F205" s="804">
        <f t="shared" si="75"/>
        <v>0</v>
      </c>
      <c r="G205" s="211">
        <f t="shared" si="75"/>
        <v>0</v>
      </c>
      <c r="H205" s="213">
        <f t="shared" si="75"/>
        <v>0</v>
      </c>
      <c r="I205" s="214">
        <f t="shared" si="75"/>
        <v>0</v>
      </c>
      <c r="J205" s="213">
        <f t="shared" si="75"/>
        <v>0</v>
      </c>
      <c r="K205" s="212">
        <f t="shared" si="75"/>
        <v>0</v>
      </c>
      <c r="L205" s="214">
        <f t="shared" si="75"/>
        <v>0</v>
      </c>
      <c r="M205" s="160">
        <f t="shared" si="75"/>
        <v>0</v>
      </c>
      <c r="N205" s="212">
        <f t="shared" si="75"/>
        <v>0</v>
      </c>
      <c r="O205" s="214">
        <f t="shared" si="75"/>
        <v>0</v>
      </c>
      <c r="P205" s="215"/>
    </row>
    <row r="206" spans="1:16" hidden="1" x14ac:dyDescent="0.2">
      <c r="A206" s="49">
        <v>5211</v>
      </c>
      <c r="B206" s="1" t="s">
        <v>260</v>
      </c>
      <c r="C206" s="89">
        <f t="shared" si="63"/>
        <v>0</v>
      </c>
      <c r="D206" s="216"/>
      <c r="E206" s="805"/>
      <c r="F206" s="806">
        <f t="shared" ref="F206:F215" si="76">D206+E206</f>
        <v>0</v>
      </c>
      <c r="G206" s="216"/>
      <c r="H206" s="94"/>
      <c r="I206" s="217">
        <f t="shared" ref="I206:I215" si="77">G206+H206</f>
        <v>0</v>
      </c>
      <c r="J206" s="94"/>
      <c r="K206" s="95"/>
      <c r="L206" s="217">
        <f t="shared" ref="L206:L215" si="78">J206+K206</f>
        <v>0</v>
      </c>
      <c r="M206" s="218"/>
      <c r="N206" s="95"/>
      <c r="O206" s="217">
        <f t="shared" ref="O206:O215" si="79">M206+N206</f>
        <v>0</v>
      </c>
      <c r="P206" s="219"/>
    </row>
    <row r="207" spans="1:16" hidden="1" x14ac:dyDescent="0.2">
      <c r="A207" s="58">
        <v>5212</v>
      </c>
      <c r="B207" s="3" t="s">
        <v>261</v>
      </c>
      <c r="C207" s="98">
        <f t="shared" si="63"/>
        <v>0</v>
      </c>
      <c r="D207" s="220"/>
      <c r="E207" s="807"/>
      <c r="F207" s="765">
        <f t="shared" si="76"/>
        <v>0</v>
      </c>
      <c r="G207" s="220"/>
      <c r="H207" s="103"/>
      <c r="I207" s="221">
        <f t="shared" si="77"/>
        <v>0</v>
      </c>
      <c r="J207" s="103"/>
      <c r="K207" s="104"/>
      <c r="L207" s="221">
        <f t="shared" si="78"/>
        <v>0</v>
      </c>
      <c r="M207" s="222"/>
      <c r="N207" s="104"/>
      <c r="O207" s="221">
        <f t="shared" si="79"/>
        <v>0</v>
      </c>
      <c r="P207" s="223"/>
    </row>
    <row r="208" spans="1:16" hidden="1" x14ac:dyDescent="0.2">
      <c r="A208" s="58">
        <v>5213</v>
      </c>
      <c r="B208" s="3" t="s">
        <v>262</v>
      </c>
      <c r="C208" s="98">
        <f t="shared" si="63"/>
        <v>0</v>
      </c>
      <c r="D208" s="220"/>
      <c r="E208" s="807"/>
      <c r="F208" s="765">
        <f t="shared" si="76"/>
        <v>0</v>
      </c>
      <c r="G208" s="220"/>
      <c r="H208" s="103"/>
      <c r="I208" s="221">
        <f t="shared" si="77"/>
        <v>0</v>
      </c>
      <c r="J208" s="103"/>
      <c r="K208" s="104"/>
      <c r="L208" s="221">
        <f t="shared" si="78"/>
        <v>0</v>
      </c>
      <c r="M208" s="222"/>
      <c r="N208" s="104"/>
      <c r="O208" s="221">
        <f t="shared" si="79"/>
        <v>0</v>
      </c>
      <c r="P208" s="223"/>
    </row>
    <row r="209" spans="1:16" hidden="1" x14ac:dyDescent="0.2">
      <c r="A209" s="58">
        <v>5214</v>
      </c>
      <c r="B209" s="3" t="s">
        <v>263</v>
      </c>
      <c r="C209" s="98">
        <f t="shared" si="63"/>
        <v>0</v>
      </c>
      <c r="D209" s="220"/>
      <c r="E209" s="807"/>
      <c r="F209" s="765">
        <f t="shared" si="76"/>
        <v>0</v>
      </c>
      <c r="G209" s="220"/>
      <c r="H209" s="103"/>
      <c r="I209" s="221">
        <f t="shared" si="77"/>
        <v>0</v>
      </c>
      <c r="J209" s="103"/>
      <c r="K209" s="104"/>
      <c r="L209" s="221">
        <f t="shared" si="78"/>
        <v>0</v>
      </c>
      <c r="M209" s="222"/>
      <c r="N209" s="104"/>
      <c r="O209" s="221">
        <f t="shared" si="79"/>
        <v>0</v>
      </c>
      <c r="P209" s="223"/>
    </row>
    <row r="210" spans="1:16" hidden="1" x14ac:dyDescent="0.2">
      <c r="A210" s="58">
        <v>5215</v>
      </c>
      <c r="B210" s="3" t="s">
        <v>264</v>
      </c>
      <c r="C210" s="98">
        <f t="shared" si="63"/>
        <v>0</v>
      </c>
      <c r="D210" s="220"/>
      <c r="E210" s="807"/>
      <c r="F210" s="765">
        <f t="shared" si="76"/>
        <v>0</v>
      </c>
      <c r="G210" s="220"/>
      <c r="H210" s="103"/>
      <c r="I210" s="221">
        <f t="shared" si="77"/>
        <v>0</v>
      </c>
      <c r="J210" s="103"/>
      <c r="K210" s="104"/>
      <c r="L210" s="221">
        <f t="shared" si="78"/>
        <v>0</v>
      </c>
      <c r="M210" s="222"/>
      <c r="N210" s="104"/>
      <c r="O210" s="221">
        <f t="shared" si="79"/>
        <v>0</v>
      </c>
      <c r="P210" s="223"/>
    </row>
    <row r="211" spans="1:16" ht="14.25" hidden="1" customHeight="1" x14ac:dyDescent="0.2">
      <c r="A211" s="58">
        <v>5216</v>
      </c>
      <c r="B211" s="3" t="s">
        <v>265</v>
      </c>
      <c r="C211" s="98">
        <f t="shared" si="63"/>
        <v>0</v>
      </c>
      <c r="D211" s="220"/>
      <c r="E211" s="807"/>
      <c r="F211" s="765">
        <f t="shared" si="76"/>
        <v>0</v>
      </c>
      <c r="G211" s="220"/>
      <c r="H211" s="103"/>
      <c r="I211" s="221">
        <f t="shared" si="77"/>
        <v>0</v>
      </c>
      <c r="J211" s="103"/>
      <c r="K211" s="104"/>
      <c r="L211" s="221">
        <f t="shared" si="78"/>
        <v>0</v>
      </c>
      <c r="M211" s="222"/>
      <c r="N211" s="104"/>
      <c r="O211" s="221">
        <f t="shared" si="79"/>
        <v>0</v>
      </c>
      <c r="P211" s="223"/>
    </row>
    <row r="212" spans="1:16" hidden="1" x14ac:dyDescent="0.2">
      <c r="A212" s="58">
        <v>5217</v>
      </c>
      <c r="B212" s="3" t="s">
        <v>266</v>
      </c>
      <c r="C212" s="98">
        <f t="shared" si="63"/>
        <v>0</v>
      </c>
      <c r="D212" s="220"/>
      <c r="E212" s="807"/>
      <c r="F212" s="765">
        <f t="shared" si="76"/>
        <v>0</v>
      </c>
      <c r="G212" s="220"/>
      <c r="H212" s="103"/>
      <c r="I212" s="221">
        <f t="shared" si="77"/>
        <v>0</v>
      </c>
      <c r="J212" s="103"/>
      <c r="K212" s="104"/>
      <c r="L212" s="221">
        <f t="shared" si="78"/>
        <v>0</v>
      </c>
      <c r="M212" s="222"/>
      <c r="N212" s="104"/>
      <c r="O212" s="221">
        <f t="shared" si="79"/>
        <v>0</v>
      </c>
      <c r="P212" s="223"/>
    </row>
    <row r="213" spans="1:16" hidden="1" x14ac:dyDescent="0.2">
      <c r="A213" s="58">
        <v>5218</v>
      </c>
      <c r="B213" s="3" t="s">
        <v>267</v>
      </c>
      <c r="C213" s="98">
        <f t="shared" si="63"/>
        <v>0</v>
      </c>
      <c r="D213" s="220"/>
      <c r="E213" s="807"/>
      <c r="F213" s="765">
        <f t="shared" si="76"/>
        <v>0</v>
      </c>
      <c r="G213" s="220"/>
      <c r="H213" s="103"/>
      <c r="I213" s="221">
        <f t="shared" si="77"/>
        <v>0</v>
      </c>
      <c r="J213" s="103"/>
      <c r="K213" s="104"/>
      <c r="L213" s="221">
        <f t="shared" si="78"/>
        <v>0</v>
      </c>
      <c r="M213" s="222"/>
      <c r="N213" s="104"/>
      <c r="O213" s="221">
        <f t="shared" si="79"/>
        <v>0</v>
      </c>
      <c r="P213" s="223"/>
    </row>
    <row r="214" spans="1:16" hidden="1" x14ac:dyDescent="0.2">
      <c r="A214" s="58">
        <v>5219</v>
      </c>
      <c r="B214" s="3" t="s">
        <v>268</v>
      </c>
      <c r="C214" s="98">
        <f t="shared" si="63"/>
        <v>0</v>
      </c>
      <c r="D214" s="220"/>
      <c r="E214" s="807"/>
      <c r="F214" s="765">
        <f t="shared" si="76"/>
        <v>0</v>
      </c>
      <c r="G214" s="220"/>
      <c r="H214" s="103"/>
      <c r="I214" s="221">
        <f t="shared" si="77"/>
        <v>0</v>
      </c>
      <c r="J214" s="103"/>
      <c r="K214" s="104"/>
      <c r="L214" s="221">
        <f t="shared" si="78"/>
        <v>0</v>
      </c>
      <c r="M214" s="222"/>
      <c r="N214" s="104"/>
      <c r="O214" s="221">
        <f t="shared" si="79"/>
        <v>0</v>
      </c>
      <c r="P214" s="223"/>
    </row>
    <row r="215" spans="1:16" ht="13.5" hidden="1" customHeight="1" x14ac:dyDescent="0.2">
      <c r="A215" s="224">
        <v>5220</v>
      </c>
      <c r="B215" s="3" t="s">
        <v>68</v>
      </c>
      <c r="C215" s="98">
        <f t="shared" si="63"/>
        <v>0</v>
      </c>
      <c r="D215" s="220"/>
      <c r="E215" s="807"/>
      <c r="F215" s="765">
        <f t="shared" si="76"/>
        <v>0</v>
      </c>
      <c r="G215" s="220"/>
      <c r="H215" s="103"/>
      <c r="I215" s="221">
        <f t="shared" si="77"/>
        <v>0</v>
      </c>
      <c r="J215" s="103"/>
      <c r="K215" s="104"/>
      <c r="L215" s="221">
        <f t="shared" si="78"/>
        <v>0</v>
      </c>
      <c r="M215" s="222"/>
      <c r="N215" s="104"/>
      <c r="O215" s="221">
        <f t="shared" si="79"/>
        <v>0</v>
      </c>
      <c r="P215" s="223"/>
    </row>
    <row r="216" spans="1:16" hidden="1" x14ac:dyDescent="0.2">
      <c r="A216" s="224">
        <v>5230</v>
      </c>
      <c r="B216" s="3" t="s">
        <v>69</v>
      </c>
      <c r="C216" s="98">
        <f t="shared" si="63"/>
        <v>0</v>
      </c>
      <c r="D216" s="225">
        <f t="shared" ref="D216:O216" si="80">SUM(D217:D224)</f>
        <v>0</v>
      </c>
      <c r="E216" s="808">
        <f t="shared" si="80"/>
        <v>0</v>
      </c>
      <c r="F216" s="765">
        <f t="shared" si="80"/>
        <v>0</v>
      </c>
      <c r="G216" s="225">
        <f t="shared" si="80"/>
        <v>0</v>
      </c>
      <c r="H216" s="227">
        <f t="shared" si="80"/>
        <v>0</v>
      </c>
      <c r="I216" s="221">
        <f t="shared" si="80"/>
        <v>0</v>
      </c>
      <c r="J216" s="227">
        <f t="shared" si="80"/>
        <v>0</v>
      </c>
      <c r="K216" s="226">
        <f t="shared" si="80"/>
        <v>0</v>
      </c>
      <c r="L216" s="221">
        <f t="shared" si="80"/>
        <v>0</v>
      </c>
      <c r="M216" s="98">
        <f t="shared" si="80"/>
        <v>0</v>
      </c>
      <c r="N216" s="226">
        <f t="shared" si="80"/>
        <v>0</v>
      </c>
      <c r="O216" s="221">
        <f t="shared" si="80"/>
        <v>0</v>
      </c>
      <c r="P216" s="223"/>
    </row>
    <row r="217" spans="1:16" hidden="1" x14ac:dyDescent="0.2">
      <c r="A217" s="58">
        <v>5231</v>
      </c>
      <c r="B217" s="3" t="s">
        <v>70</v>
      </c>
      <c r="C217" s="98">
        <f t="shared" si="63"/>
        <v>0</v>
      </c>
      <c r="D217" s="220"/>
      <c r="E217" s="807"/>
      <c r="F217" s="765">
        <f t="shared" ref="F217:F226" si="81">D217+E217</f>
        <v>0</v>
      </c>
      <c r="G217" s="220"/>
      <c r="H217" s="103"/>
      <c r="I217" s="221">
        <f t="shared" ref="I217:I226" si="82">G217+H217</f>
        <v>0</v>
      </c>
      <c r="J217" s="103"/>
      <c r="K217" s="104"/>
      <c r="L217" s="221">
        <f t="shared" ref="L217:L226" si="83">J217+K217</f>
        <v>0</v>
      </c>
      <c r="M217" s="222"/>
      <c r="N217" s="104"/>
      <c r="O217" s="221">
        <f t="shared" ref="O217:O226" si="84">M217+N217</f>
        <v>0</v>
      </c>
      <c r="P217" s="223"/>
    </row>
    <row r="218" spans="1:16" hidden="1" x14ac:dyDescent="0.2">
      <c r="A218" s="58">
        <v>5232</v>
      </c>
      <c r="B218" s="3" t="s">
        <v>71</v>
      </c>
      <c r="C218" s="98">
        <f t="shared" si="63"/>
        <v>0</v>
      </c>
      <c r="D218" s="220"/>
      <c r="E218" s="807"/>
      <c r="F218" s="765">
        <f t="shared" si="81"/>
        <v>0</v>
      </c>
      <c r="G218" s="220"/>
      <c r="H218" s="103"/>
      <c r="I218" s="221">
        <f t="shared" si="82"/>
        <v>0</v>
      </c>
      <c r="J218" s="103"/>
      <c r="K218" s="104"/>
      <c r="L218" s="221">
        <f t="shared" si="83"/>
        <v>0</v>
      </c>
      <c r="M218" s="222"/>
      <c r="N218" s="104"/>
      <c r="O218" s="221">
        <f t="shared" si="84"/>
        <v>0</v>
      </c>
      <c r="P218" s="223"/>
    </row>
    <row r="219" spans="1:16" hidden="1" x14ac:dyDescent="0.2">
      <c r="A219" s="58">
        <v>5233</v>
      </c>
      <c r="B219" s="3" t="s">
        <v>72</v>
      </c>
      <c r="C219" s="98">
        <f t="shared" si="63"/>
        <v>0</v>
      </c>
      <c r="D219" s="220"/>
      <c r="E219" s="807"/>
      <c r="F219" s="765">
        <f t="shared" si="81"/>
        <v>0</v>
      </c>
      <c r="G219" s="220"/>
      <c r="H219" s="103"/>
      <c r="I219" s="221">
        <f t="shared" si="82"/>
        <v>0</v>
      </c>
      <c r="J219" s="103"/>
      <c r="K219" s="104"/>
      <c r="L219" s="221">
        <f t="shared" si="83"/>
        <v>0</v>
      </c>
      <c r="M219" s="222"/>
      <c r="N219" s="104"/>
      <c r="O219" s="221">
        <f t="shared" si="84"/>
        <v>0</v>
      </c>
      <c r="P219" s="223"/>
    </row>
    <row r="220" spans="1:16" ht="24" hidden="1" x14ac:dyDescent="0.2">
      <c r="A220" s="58">
        <v>5234</v>
      </c>
      <c r="B220" s="3" t="s">
        <v>73</v>
      </c>
      <c r="C220" s="98">
        <f t="shared" si="63"/>
        <v>0</v>
      </c>
      <c r="D220" s="220"/>
      <c r="E220" s="807"/>
      <c r="F220" s="765">
        <f t="shared" si="81"/>
        <v>0</v>
      </c>
      <c r="G220" s="220"/>
      <c r="H220" s="103"/>
      <c r="I220" s="221">
        <f t="shared" si="82"/>
        <v>0</v>
      </c>
      <c r="J220" s="103"/>
      <c r="K220" s="104"/>
      <c r="L220" s="221">
        <f t="shared" si="83"/>
        <v>0</v>
      </c>
      <c r="M220" s="222"/>
      <c r="N220" s="104"/>
      <c r="O220" s="221">
        <f t="shared" si="84"/>
        <v>0</v>
      </c>
      <c r="P220" s="223"/>
    </row>
    <row r="221" spans="1:16" ht="14.25" hidden="1" customHeight="1" x14ac:dyDescent="0.2">
      <c r="A221" s="58">
        <v>5236</v>
      </c>
      <c r="B221" s="3" t="s">
        <v>74</v>
      </c>
      <c r="C221" s="98">
        <f t="shared" si="63"/>
        <v>0</v>
      </c>
      <c r="D221" s="220"/>
      <c r="E221" s="807"/>
      <c r="F221" s="765">
        <f t="shared" si="81"/>
        <v>0</v>
      </c>
      <c r="G221" s="220"/>
      <c r="H221" s="103"/>
      <c r="I221" s="221">
        <f t="shared" si="82"/>
        <v>0</v>
      </c>
      <c r="J221" s="103"/>
      <c r="K221" s="104"/>
      <c r="L221" s="221">
        <f t="shared" si="83"/>
        <v>0</v>
      </c>
      <c r="M221" s="222"/>
      <c r="N221" s="104"/>
      <c r="O221" s="221">
        <f t="shared" si="84"/>
        <v>0</v>
      </c>
      <c r="P221" s="223"/>
    </row>
    <row r="222" spans="1:16" ht="14.25" hidden="1" customHeight="1" x14ac:dyDescent="0.2">
      <c r="A222" s="58">
        <v>5237</v>
      </c>
      <c r="B222" s="3" t="s">
        <v>75</v>
      </c>
      <c r="C222" s="98">
        <f t="shared" si="63"/>
        <v>0</v>
      </c>
      <c r="D222" s="220"/>
      <c r="E222" s="807"/>
      <c r="F222" s="765">
        <f t="shared" si="81"/>
        <v>0</v>
      </c>
      <c r="G222" s="220"/>
      <c r="H222" s="103"/>
      <c r="I222" s="221">
        <f t="shared" si="82"/>
        <v>0</v>
      </c>
      <c r="J222" s="103"/>
      <c r="K222" s="104"/>
      <c r="L222" s="221">
        <f t="shared" si="83"/>
        <v>0</v>
      </c>
      <c r="M222" s="222"/>
      <c r="N222" s="104"/>
      <c r="O222" s="221">
        <f t="shared" si="84"/>
        <v>0</v>
      </c>
      <c r="P222" s="223"/>
    </row>
    <row r="223" spans="1:16" ht="24" hidden="1" x14ac:dyDescent="0.2">
      <c r="A223" s="58">
        <v>5238</v>
      </c>
      <c r="B223" s="3" t="s">
        <v>76</v>
      </c>
      <c r="C223" s="98">
        <f t="shared" si="63"/>
        <v>0</v>
      </c>
      <c r="D223" s="220"/>
      <c r="E223" s="807"/>
      <c r="F223" s="765">
        <f t="shared" si="81"/>
        <v>0</v>
      </c>
      <c r="G223" s="220"/>
      <c r="H223" s="103"/>
      <c r="I223" s="221">
        <f t="shared" si="82"/>
        <v>0</v>
      </c>
      <c r="J223" s="103"/>
      <c r="K223" s="104"/>
      <c r="L223" s="221">
        <f t="shared" si="83"/>
        <v>0</v>
      </c>
      <c r="M223" s="222"/>
      <c r="N223" s="104"/>
      <c r="O223" s="221">
        <f t="shared" si="84"/>
        <v>0</v>
      </c>
      <c r="P223" s="223"/>
    </row>
    <row r="224" spans="1:16" ht="24" hidden="1" x14ac:dyDescent="0.2">
      <c r="A224" s="58">
        <v>5239</v>
      </c>
      <c r="B224" s="3" t="s">
        <v>77</v>
      </c>
      <c r="C224" s="98">
        <f t="shared" si="63"/>
        <v>0</v>
      </c>
      <c r="D224" s="220"/>
      <c r="E224" s="807"/>
      <c r="F224" s="765">
        <f t="shared" si="81"/>
        <v>0</v>
      </c>
      <c r="G224" s="220"/>
      <c r="H224" s="103"/>
      <c r="I224" s="221">
        <f t="shared" si="82"/>
        <v>0</v>
      </c>
      <c r="J224" s="103"/>
      <c r="K224" s="104"/>
      <c r="L224" s="221">
        <f t="shared" si="83"/>
        <v>0</v>
      </c>
      <c r="M224" s="222"/>
      <c r="N224" s="104"/>
      <c r="O224" s="221">
        <f t="shared" si="84"/>
        <v>0</v>
      </c>
      <c r="P224" s="223"/>
    </row>
    <row r="225" spans="1:16" ht="24" hidden="1" x14ac:dyDescent="0.2">
      <c r="A225" s="224">
        <v>5240</v>
      </c>
      <c r="B225" s="3" t="s">
        <v>78</v>
      </c>
      <c r="C225" s="98">
        <f t="shared" si="63"/>
        <v>0</v>
      </c>
      <c r="D225" s="220"/>
      <c r="E225" s="807"/>
      <c r="F225" s="765">
        <f t="shared" si="81"/>
        <v>0</v>
      </c>
      <c r="G225" s="220"/>
      <c r="H225" s="103"/>
      <c r="I225" s="221">
        <f t="shared" si="82"/>
        <v>0</v>
      </c>
      <c r="J225" s="103"/>
      <c r="K225" s="104"/>
      <c r="L225" s="221">
        <f t="shared" si="83"/>
        <v>0</v>
      </c>
      <c r="M225" s="222"/>
      <c r="N225" s="104"/>
      <c r="O225" s="221">
        <f t="shared" si="84"/>
        <v>0</v>
      </c>
      <c r="P225" s="223"/>
    </row>
    <row r="226" spans="1:16" ht="96" x14ac:dyDescent="0.2">
      <c r="A226" s="224">
        <v>5250</v>
      </c>
      <c r="B226" s="3" t="s">
        <v>79</v>
      </c>
      <c r="C226" s="98">
        <f t="shared" si="63"/>
        <v>1506472</v>
      </c>
      <c r="D226" s="220">
        <v>1505746</v>
      </c>
      <c r="E226" s="807">
        <v>726</v>
      </c>
      <c r="F226" s="765">
        <f t="shared" si="81"/>
        <v>1506472</v>
      </c>
      <c r="G226" s="220"/>
      <c r="H226" s="103"/>
      <c r="I226" s="221">
        <f t="shared" si="82"/>
        <v>0</v>
      </c>
      <c r="J226" s="103"/>
      <c r="K226" s="104"/>
      <c r="L226" s="221">
        <f t="shared" si="83"/>
        <v>0</v>
      </c>
      <c r="M226" s="222"/>
      <c r="N226" s="104"/>
      <c r="O226" s="221">
        <f t="shared" si="84"/>
        <v>0</v>
      </c>
      <c r="P226" s="897" t="s">
        <v>1135</v>
      </c>
    </row>
    <row r="227" spans="1:16" hidden="1" x14ac:dyDescent="0.2">
      <c r="A227" s="224">
        <v>5260</v>
      </c>
      <c r="B227" s="3" t="s">
        <v>80</v>
      </c>
      <c r="C227" s="98">
        <f t="shared" si="63"/>
        <v>0</v>
      </c>
      <c r="D227" s="225">
        <f t="shared" ref="D227:O227" si="85">SUM(D228)</f>
        <v>0</v>
      </c>
      <c r="E227" s="808">
        <f t="shared" si="85"/>
        <v>0</v>
      </c>
      <c r="F227" s="765">
        <f t="shared" si="85"/>
        <v>0</v>
      </c>
      <c r="G227" s="225">
        <f t="shared" si="85"/>
        <v>0</v>
      </c>
      <c r="H227" s="227">
        <f t="shared" si="85"/>
        <v>0</v>
      </c>
      <c r="I227" s="221">
        <f t="shared" si="85"/>
        <v>0</v>
      </c>
      <c r="J227" s="227">
        <f t="shared" si="85"/>
        <v>0</v>
      </c>
      <c r="K227" s="226">
        <f t="shared" si="85"/>
        <v>0</v>
      </c>
      <c r="L227" s="221">
        <f t="shared" si="85"/>
        <v>0</v>
      </c>
      <c r="M227" s="98">
        <f t="shared" si="85"/>
        <v>0</v>
      </c>
      <c r="N227" s="226">
        <f t="shared" si="85"/>
        <v>0</v>
      </c>
      <c r="O227" s="221">
        <f t="shared" si="85"/>
        <v>0</v>
      </c>
      <c r="P227" s="223"/>
    </row>
    <row r="228" spans="1:16" ht="24" hidden="1" x14ac:dyDescent="0.2">
      <c r="A228" s="58">
        <v>5269</v>
      </c>
      <c r="B228" s="3" t="s">
        <v>81</v>
      </c>
      <c r="C228" s="98">
        <f t="shared" si="63"/>
        <v>0</v>
      </c>
      <c r="D228" s="220"/>
      <c r="E228" s="807"/>
      <c r="F228" s="765">
        <f>D228+E228</f>
        <v>0</v>
      </c>
      <c r="G228" s="220"/>
      <c r="H228" s="103"/>
      <c r="I228" s="221">
        <f>G228+H228</f>
        <v>0</v>
      </c>
      <c r="J228" s="103"/>
      <c r="K228" s="104"/>
      <c r="L228" s="221">
        <f>J228+K228</f>
        <v>0</v>
      </c>
      <c r="M228" s="222"/>
      <c r="N228" s="104"/>
      <c r="O228" s="221">
        <f>M228+N228</f>
        <v>0</v>
      </c>
      <c r="P228" s="223"/>
    </row>
    <row r="229" spans="1:16" ht="24" hidden="1" x14ac:dyDescent="0.2">
      <c r="A229" s="210">
        <v>5270</v>
      </c>
      <c r="B229" s="154" t="s">
        <v>82</v>
      </c>
      <c r="C229" s="160">
        <f t="shared" si="63"/>
        <v>0</v>
      </c>
      <c r="D229" s="228"/>
      <c r="E229" s="809"/>
      <c r="F229" s="804">
        <f>D229+E229</f>
        <v>0</v>
      </c>
      <c r="G229" s="228"/>
      <c r="H229" s="230"/>
      <c r="I229" s="214">
        <f>G229+H229</f>
        <v>0</v>
      </c>
      <c r="J229" s="230"/>
      <c r="K229" s="229"/>
      <c r="L229" s="214">
        <f>J229+K229</f>
        <v>0</v>
      </c>
      <c r="M229" s="231"/>
      <c r="N229" s="229"/>
      <c r="O229" s="214">
        <f>M229+N229</f>
        <v>0</v>
      </c>
      <c r="P229" s="215"/>
    </row>
    <row r="230" spans="1:16" hidden="1" x14ac:dyDescent="0.2">
      <c r="A230" s="196">
        <v>6000</v>
      </c>
      <c r="B230" s="196" t="s">
        <v>130</v>
      </c>
      <c r="C230" s="197">
        <f t="shared" si="63"/>
        <v>0</v>
      </c>
      <c r="D230" s="198">
        <f t="shared" ref="D230:O230" si="86">D231+D251+D259</f>
        <v>0</v>
      </c>
      <c r="E230" s="800">
        <f t="shared" si="86"/>
        <v>0</v>
      </c>
      <c r="F230" s="801">
        <f t="shared" si="86"/>
        <v>0</v>
      </c>
      <c r="G230" s="198">
        <f t="shared" si="86"/>
        <v>0</v>
      </c>
      <c r="H230" s="200">
        <f t="shared" si="86"/>
        <v>0</v>
      </c>
      <c r="I230" s="201">
        <f t="shared" si="86"/>
        <v>0</v>
      </c>
      <c r="J230" s="200">
        <f t="shared" si="86"/>
        <v>0</v>
      </c>
      <c r="K230" s="199">
        <f t="shared" si="86"/>
        <v>0</v>
      </c>
      <c r="L230" s="201">
        <f t="shared" si="86"/>
        <v>0</v>
      </c>
      <c r="M230" s="197">
        <f t="shared" si="86"/>
        <v>0</v>
      </c>
      <c r="N230" s="199">
        <f t="shared" si="86"/>
        <v>0</v>
      </c>
      <c r="O230" s="201">
        <f t="shared" si="86"/>
        <v>0</v>
      </c>
      <c r="P230" s="202"/>
    </row>
    <row r="231" spans="1:16" ht="14.25" hidden="1" customHeight="1" x14ac:dyDescent="0.2">
      <c r="A231" s="258">
        <v>6200</v>
      </c>
      <c r="B231" s="248" t="s">
        <v>138</v>
      </c>
      <c r="C231" s="206">
        <f t="shared" si="63"/>
        <v>0</v>
      </c>
      <c r="D231" s="259">
        <f t="shared" ref="D231:O231" si="87">SUM(D232,D233,D235,D238,D244,D245,D246)</f>
        <v>0</v>
      </c>
      <c r="E231" s="814">
        <f t="shared" si="87"/>
        <v>0</v>
      </c>
      <c r="F231" s="815">
        <f t="shared" si="87"/>
        <v>0</v>
      </c>
      <c r="G231" s="259">
        <f t="shared" si="87"/>
        <v>0</v>
      </c>
      <c r="H231" s="260">
        <f t="shared" si="87"/>
        <v>0</v>
      </c>
      <c r="I231" s="208">
        <f t="shared" si="87"/>
        <v>0</v>
      </c>
      <c r="J231" s="260">
        <f t="shared" si="87"/>
        <v>0</v>
      </c>
      <c r="K231" s="207">
        <f t="shared" si="87"/>
        <v>0</v>
      </c>
      <c r="L231" s="208">
        <f t="shared" si="87"/>
        <v>0</v>
      </c>
      <c r="M231" s="206">
        <f t="shared" si="87"/>
        <v>0</v>
      </c>
      <c r="N231" s="207">
        <f t="shared" si="87"/>
        <v>0</v>
      </c>
      <c r="O231" s="208">
        <f t="shared" si="87"/>
        <v>0</v>
      </c>
      <c r="P231" s="209"/>
    </row>
    <row r="232" spans="1:16" ht="24" hidden="1" x14ac:dyDescent="0.2">
      <c r="A232" s="1114">
        <v>6220</v>
      </c>
      <c r="B232" s="1" t="s">
        <v>269</v>
      </c>
      <c r="C232" s="89">
        <f t="shared" si="6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63"/>
        <v>0</v>
      </c>
      <c r="D233" s="225">
        <f t="shared" ref="D233:O233" si="88">SUM(D234)</f>
        <v>0</v>
      </c>
      <c r="E233" s="808">
        <f t="shared" si="88"/>
        <v>0</v>
      </c>
      <c r="F233" s="765">
        <f t="shared" si="88"/>
        <v>0</v>
      </c>
      <c r="G233" s="225">
        <f t="shared" si="88"/>
        <v>0</v>
      </c>
      <c r="H233" s="227">
        <f t="shared" si="88"/>
        <v>0</v>
      </c>
      <c r="I233" s="221">
        <f t="shared" si="88"/>
        <v>0</v>
      </c>
      <c r="J233" s="227">
        <f t="shared" si="88"/>
        <v>0</v>
      </c>
      <c r="K233" s="226">
        <f t="shared" si="88"/>
        <v>0</v>
      </c>
      <c r="L233" s="221">
        <f t="shared" si="88"/>
        <v>0</v>
      </c>
      <c r="M233" s="98">
        <f t="shared" si="88"/>
        <v>0</v>
      </c>
      <c r="N233" s="226">
        <f t="shared" si="88"/>
        <v>0</v>
      </c>
      <c r="O233" s="221">
        <f t="shared" si="88"/>
        <v>0</v>
      </c>
      <c r="P233" s="223"/>
    </row>
    <row r="234" spans="1:16" ht="24" hidden="1" x14ac:dyDescent="0.2">
      <c r="A234" s="58">
        <v>6239</v>
      </c>
      <c r="B234" s="1" t="s">
        <v>271</v>
      </c>
      <c r="C234" s="98">
        <f t="shared" si="6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63"/>
        <v>0</v>
      </c>
      <c r="D235" s="225">
        <f t="shared" ref="D235:O235" si="89">SUM(D236:D237)</f>
        <v>0</v>
      </c>
      <c r="E235" s="808">
        <f t="shared" si="89"/>
        <v>0</v>
      </c>
      <c r="F235" s="765">
        <f t="shared" si="89"/>
        <v>0</v>
      </c>
      <c r="G235" s="225">
        <f t="shared" si="89"/>
        <v>0</v>
      </c>
      <c r="H235" s="227">
        <f t="shared" si="89"/>
        <v>0</v>
      </c>
      <c r="I235" s="221">
        <f t="shared" si="89"/>
        <v>0</v>
      </c>
      <c r="J235" s="227">
        <f t="shared" si="89"/>
        <v>0</v>
      </c>
      <c r="K235" s="226">
        <f t="shared" si="89"/>
        <v>0</v>
      </c>
      <c r="L235" s="221">
        <f t="shared" si="89"/>
        <v>0</v>
      </c>
      <c r="M235" s="98">
        <f t="shared" si="89"/>
        <v>0</v>
      </c>
      <c r="N235" s="226">
        <f t="shared" si="89"/>
        <v>0</v>
      </c>
      <c r="O235" s="221">
        <f t="shared" si="89"/>
        <v>0</v>
      </c>
      <c r="P235" s="223"/>
    </row>
    <row r="236" spans="1:16" hidden="1" x14ac:dyDescent="0.2">
      <c r="A236" s="58">
        <v>6241</v>
      </c>
      <c r="B236" s="3" t="s">
        <v>139</v>
      </c>
      <c r="C236" s="98">
        <f t="shared" si="63"/>
        <v>0</v>
      </c>
      <c r="D236" s="220"/>
      <c r="E236" s="807"/>
      <c r="F236" s="765">
        <f>D236+E236</f>
        <v>0</v>
      </c>
      <c r="G236" s="220"/>
      <c r="H236" s="103"/>
      <c r="I236" s="221">
        <f>G236+H236</f>
        <v>0</v>
      </c>
      <c r="J236" s="103"/>
      <c r="K236" s="104"/>
      <c r="L236" s="221">
        <f>J236+K236</f>
        <v>0</v>
      </c>
      <c r="M236" s="222"/>
      <c r="N236" s="104"/>
      <c r="O236" s="221">
        <f>M236+N236</f>
        <v>0</v>
      </c>
      <c r="P236" s="223"/>
    </row>
    <row r="237" spans="1:16" hidden="1" x14ac:dyDescent="0.2">
      <c r="A237" s="58">
        <v>6242</v>
      </c>
      <c r="B237" s="3" t="s">
        <v>86</v>
      </c>
      <c r="C237" s="98">
        <f t="shared" si="63"/>
        <v>0</v>
      </c>
      <c r="D237" s="220"/>
      <c r="E237" s="807"/>
      <c r="F237" s="765">
        <f>D237+E237</f>
        <v>0</v>
      </c>
      <c r="G237" s="220"/>
      <c r="H237" s="103"/>
      <c r="I237" s="221">
        <f>G237+H237</f>
        <v>0</v>
      </c>
      <c r="J237" s="103"/>
      <c r="K237" s="104"/>
      <c r="L237" s="221">
        <f>J237+K237</f>
        <v>0</v>
      </c>
      <c r="M237" s="222"/>
      <c r="N237" s="104"/>
      <c r="O237" s="221">
        <f>M237+N237</f>
        <v>0</v>
      </c>
      <c r="P237" s="223"/>
    </row>
    <row r="238" spans="1:16" ht="25.5" hidden="1" customHeight="1" x14ac:dyDescent="0.2">
      <c r="A238" s="224">
        <v>6250</v>
      </c>
      <c r="B238" s="3" t="s">
        <v>272</v>
      </c>
      <c r="C238" s="98">
        <f t="shared" si="63"/>
        <v>0</v>
      </c>
      <c r="D238" s="225">
        <f t="shared" ref="D238:O238" si="90">SUM(D239:D243)</f>
        <v>0</v>
      </c>
      <c r="E238" s="808">
        <f t="shared" si="90"/>
        <v>0</v>
      </c>
      <c r="F238" s="765">
        <f t="shared" si="90"/>
        <v>0</v>
      </c>
      <c r="G238" s="225">
        <f t="shared" si="90"/>
        <v>0</v>
      </c>
      <c r="H238" s="227">
        <f t="shared" si="90"/>
        <v>0</v>
      </c>
      <c r="I238" s="221">
        <f t="shared" si="90"/>
        <v>0</v>
      </c>
      <c r="J238" s="227">
        <f t="shared" si="90"/>
        <v>0</v>
      </c>
      <c r="K238" s="226">
        <f t="shared" si="90"/>
        <v>0</v>
      </c>
      <c r="L238" s="221">
        <f t="shared" si="90"/>
        <v>0</v>
      </c>
      <c r="M238" s="98">
        <f t="shared" si="90"/>
        <v>0</v>
      </c>
      <c r="N238" s="226">
        <f t="shared" si="90"/>
        <v>0</v>
      </c>
      <c r="O238" s="221">
        <f t="shared" si="90"/>
        <v>0</v>
      </c>
      <c r="P238" s="223"/>
    </row>
    <row r="239" spans="1:16" ht="14.25" hidden="1" customHeight="1" x14ac:dyDescent="0.2">
      <c r="A239" s="58">
        <v>6252</v>
      </c>
      <c r="B239" s="3" t="s">
        <v>273</v>
      </c>
      <c r="C239" s="98">
        <f t="shared" si="63"/>
        <v>0</v>
      </c>
      <c r="D239" s="220"/>
      <c r="E239" s="807"/>
      <c r="F239" s="765">
        <f t="shared" ref="F239:F245" si="91">D239+E239</f>
        <v>0</v>
      </c>
      <c r="G239" s="220"/>
      <c r="H239" s="103"/>
      <c r="I239" s="221">
        <f t="shared" ref="I239:I245" si="92">G239+H239</f>
        <v>0</v>
      </c>
      <c r="J239" s="103"/>
      <c r="K239" s="104"/>
      <c r="L239" s="221">
        <f t="shared" ref="L239:L245" si="93">J239+K239</f>
        <v>0</v>
      </c>
      <c r="M239" s="222"/>
      <c r="N239" s="104"/>
      <c r="O239" s="221">
        <f t="shared" ref="O239:O245" si="94">M239+N239</f>
        <v>0</v>
      </c>
      <c r="P239" s="223"/>
    </row>
    <row r="240" spans="1:16" ht="14.25" hidden="1" customHeight="1" x14ac:dyDescent="0.2">
      <c r="A240" s="58">
        <v>6253</v>
      </c>
      <c r="B240" s="3" t="s">
        <v>274</v>
      </c>
      <c r="C240" s="98">
        <f t="shared" si="63"/>
        <v>0</v>
      </c>
      <c r="D240" s="220"/>
      <c r="E240" s="807"/>
      <c r="F240" s="765">
        <f t="shared" si="91"/>
        <v>0</v>
      </c>
      <c r="G240" s="220"/>
      <c r="H240" s="103"/>
      <c r="I240" s="221">
        <f t="shared" si="92"/>
        <v>0</v>
      </c>
      <c r="J240" s="103"/>
      <c r="K240" s="104"/>
      <c r="L240" s="221">
        <f t="shared" si="93"/>
        <v>0</v>
      </c>
      <c r="M240" s="222"/>
      <c r="N240" s="104"/>
      <c r="O240" s="221">
        <f t="shared" si="94"/>
        <v>0</v>
      </c>
      <c r="P240" s="223"/>
    </row>
    <row r="241" spans="1:16" ht="24" hidden="1" x14ac:dyDescent="0.2">
      <c r="A241" s="58">
        <v>6254</v>
      </c>
      <c r="B241" s="3" t="s">
        <v>275</v>
      </c>
      <c r="C241" s="98">
        <f t="shared" si="63"/>
        <v>0</v>
      </c>
      <c r="D241" s="220"/>
      <c r="E241" s="807"/>
      <c r="F241" s="765">
        <f t="shared" si="91"/>
        <v>0</v>
      </c>
      <c r="G241" s="220"/>
      <c r="H241" s="103"/>
      <c r="I241" s="221">
        <f t="shared" si="92"/>
        <v>0</v>
      </c>
      <c r="J241" s="103"/>
      <c r="K241" s="104"/>
      <c r="L241" s="221">
        <f t="shared" si="93"/>
        <v>0</v>
      </c>
      <c r="M241" s="222"/>
      <c r="N241" s="104"/>
      <c r="O241" s="221">
        <f t="shared" si="94"/>
        <v>0</v>
      </c>
      <c r="P241" s="223"/>
    </row>
    <row r="242" spans="1:16" ht="24" hidden="1" x14ac:dyDescent="0.2">
      <c r="A242" s="58">
        <v>6255</v>
      </c>
      <c r="B242" s="3" t="s">
        <v>276</v>
      </c>
      <c r="C242" s="98">
        <f t="shared" ref="C242:C298" si="95">F242+I242+L242+O242</f>
        <v>0</v>
      </c>
      <c r="D242" s="220"/>
      <c r="E242" s="807"/>
      <c r="F242" s="765">
        <f t="shared" si="91"/>
        <v>0</v>
      </c>
      <c r="G242" s="220"/>
      <c r="H242" s="103"/>
      <c r="I242" s="221">
        <f t="shared" si="92"/>
        <v>0</v>
      </c>
      <c r="J242" s="103"/>
      <c r="K242" s="104"/>
      <c r="L242" s="221">
        <f t="shared" si="93"/>
        <v>0</v>
      </c>
      <c r="M242" s="222"/>
      <c r="N242" s="104"/>
      <c r="O242" s="221">
        <f t="shared" si="94"/>
        <v>0</v>
      </c>
      <c r="P242" s="223"/>
    </row>
    <row r="243" spans="1:16" hidden="1" x14ac:dyDescent="0.2">
      <c r="A243" s="58">
        <v>6259</v>
      </c>
      <c r="B243" s="3" t="s">
        <v>277</v>
      </c>
      <c r="C243" s="98">
        <f t="shared" si="95"/>
        <v>0</v>
      </c>
      <c r="D243" s="220"/>
      <c r="E243" s="807"/>
      <c r="F243" s="765">
        <f t="shared" si="91"/>
        <v>0</v>
      </c>
      <c r="G243" s="220"/>
      <c r="H243" s="103"/>
      <c r="I243" s="221">
        <f t="shared" si="92"/>
        <v>0</v>
      </c>
      <c r="J243" s="103"/>
      <c r="K243" s="104"/>
      <c r="L243" s="221">
        <f t="shared" si="93"/>
        <v>0</v>
      </c>
      <c r="M243" s="222"/>
      <c r="N243" s="104"/>
      <c r="O243" s="221">
        <f t="shared" si="94"/>
        <v>0</v>
      </c>
      <c r="P243" s="223"/>
    </row>
    <row r="244" spans="1:16" ht="24" hidden="1" x14ac:dyDescent="0.2">
      <c r="A244" s="224">
        <v>6260</v>
      </c>
      <c r="B244" s="3" t="s">
        <v>278</v>
      </c>
      <c r="C244" s="98">
        <f t="shared" si="95"/>
        <v>0</v>
      </c>
      <c r="D244" s="220"/>
      <c r="E244" s="807"/>
      <c r="F244" s="765">
        <f t="shared" si="91"/>
        <v>0</v>
      </c>
      <c r="G244" s="220"/>
      <c r="H244" s="103"/>
      <c r="I244" s="221">
        <f t="shared" si="92"/>
        <v>0</v>
      </c>
      <c r="J244" s="103"/>
      <c r="K244" s="104"/>
      <c r="L244" s="221">
        <f t="shared" si="93"/>
        <v>0</v>
      </c>
      <c r="M244" s="222"/>
      <c r="N244" s="104"/>
      <c r="O244" s="221">
        <f t="shared" si="94"/>
        <v>0</v>
      </c>
      <c r="P244" s="223"/>
    </row>
    <row r="245" spans="1:16" hidden="1" x14ac:dyDescent="0.2">
      <c r="A245" s="224">
        <v>6270</v>
      </c>
      <c r="B245" s="3" t="s">
        <v>279</v>
      </c>
      <c r="C245" s="98">
        <f t="shared" si="95"/>
        <v>0</v>
      </c>
      <c r="D245" s="220"/>
      <c r="E245" s="807"/>
      <c r="F245" s="765">
        <f t="shared" si="91"/>
        <v>0</v>
      </c>
      <c r="G245" s="220"/>
      <c r="H245" s="103"/>
      <c r="I245" s="221">
        <f t="shared" si="92"/>
        <v>0</v>
      </c>
      <c r="J245" s="103"/>
      <c r="K245" s="104"/>
      <c r="L245" s="221">
        <f t="shared" si="93"/>
        <v>0</v>
      </c>
      <c r="M245" s="222"/>
      <c r="N245" s="104"/>
      <c r="O245" s="221">
        <f t="shared" si="94"/>
        <v>0</v>
      </c>
      <c r="P245" s="223"/>
    </row>
    <row r="246" spans="1:16" ht="24" hidden="1" x14ac:dyDescent="0.2">
      <c r="A246" s="1114">
        <v>6290</v>
      </c>
      <c r="B246" s="1" t="s">
        <v>111</v>
      </c>
      <c r="C246" s="249">
        <f t="shared" si="95"/>
        <v>0</v>
      </c>
      <c r="D246" s="233">
        <f t="shared" ref="D246:O246" si="96">SUM(D247:D250)</f>
        <v>0</v>
      </c>
      <c r="E246" s="810">
        <f t="shared" si="96"/>
        <v>0</v>
      </c>
      <c r="F246" s="806">
        <f t="shared" si="96"/>
        <v>0</v>
      </c>
      <c r="G246" s="233">
        <f t="shared" si="96"/>
        <v>0</v>
      </c>
      <c r="H246" s="235">
        <f t="shared" si="96"/>
        <v>0</v>
      </c>
      <c r="I246" s="217">
        <f t="shared" si="96"/>
        <v>0</v>
      </c>
      <c r="J246" s="235">
        <f t="shared" si="96"/>
        <v>0</v>
      </c>
      <c r="K246" s="234">
        <f t="shared" si="96"/>
        <v>0</v>
      </c>
      <c r="L246" s="217">
        <f t="shared" si="96"/>
        <v>0</v>
      </c>
      <c r="M246" s="249">
        <f t="shared" si="96"/>
        <v>0</v>
      </c>
      <c r="N246" s="250">
        <f t="shared" si="96"/>
        <v>0</v>
      </c>
      <c r="O246" s="251">
        <f t="shared" si="96"/>
        <v>0</v>
      </c>
      <c r="P246" s="252"/>
    </row>
    <row r="247" spans="1:16" hidden="1" x14ac:dyDescent="0.2">
      <c r="A247" s="58">
        <v>6291</v>
      </c>
      <c r="B247" s="3" t="s">
        <v>101</v>
      </c>
      <c r="C247" s="98">
        <f t="shared" si="95"/>
        <v>0</v>
      </c>
      <c r="D247" s="220"/>
      <c r="E247" s="807"/>
      <c r="F247" s="765">
        <f>D247+E247</f>
        <v>0</v>
      </c>
      <c r="G247" s="220"/>
      <c r="H247" s="103"/>
      <c r="I247" s="221">
        <f>G247+H247</f>
        <v>0</v>
      </c>
      <c r="J247" s="103"/>
      <c r="K247" s="104"/>
      <c r="L247" s="221">
        <f>J247+K247</f>
        <v>0</v>
      </c>
      <c r="M247" s="222"/>
      <c r="N247" s="104"/>
      <c r="O247" s="221">
        <f>M247+N247</f>
        <v>0</v>
      </c>
      <c r="P247" s="223"/>
    </row>
    <row r="248" spans="1:16" hidden="1" x14ac:dyDescent="0.2">
      <c r="A248" s="58">
        <v>6292</v>
      </c>
      <c r="B248" s="3" t="s">
        <v>129</v>
      </c>
      <c r="C248" s="98">
        <f t="shared" si="95"/>
        <v>0</v>
      </c>
      <c r="D248" s="220"/>
      <c r="E248" s="807"/>
      <c r="F248" s="765">
        <f>D248+E248</f>
        <v>0</v>
      </c>
      <c r="G248" s="220"/>
      <c r="H248" s="103"/>
      <c r="I248" s="221">
        <f>G248+H248</f>
        <v>0</v>
      </c>
      <c r="J248" s="103"/>
      <c r="K248" s="104"/>
      <c r="L248" s="221">
        <f>J248+K248</f>
        <v>0</v>
      </c>
      <c r="M248" s="222"/>
      <c r="N248" s="104"/>
      <c r="O248" s="221">
        <f>M248+N248</f>
        <v>0</v>
      </c>
      <c r="P248" s="223"/>
    </row>
    <row r="249" spans="1:16" ht="72" hidden="1" x14ac:dyDescent="0.2">
      <c r="A249" s="58">
        <v>6296</v>
      </c>
      <c r="B249" s="3" t="s">
        <v>280</v>
      </c>
      <c r="C249" s="98">
        <f t="shared" si="95"/>
        <v>0</v>
      </c>
      <c r="D249" s="220"/>
      <c r="E249" s="807"/>
      <c r="F249" s="765">
        <f>D249+E249</f>
        <v>0</v>
      </c>
      <c r="G249" s="220"/>
      <c r="H249" s="103"/>
      <c r="I249" s="221">
        <f>G249+H249</f>
        <v>0</v>
      </c>
      <c r="J249" s="103"/>
      <c r="K249" s="104"/>
      <c r="L249" s="221">
        <f>J249+K249</f>
        <v>0</v>
      </c>
      <c r="M249" s="222"/>
      <c r="N249" s="104"/>
      <c r="O249" s="221">
        <f>M249+N249</f>
        <v>0</v>
      </c>
      <c r="P249" s="223"/>
    </row>
    <row r="250" spans="1:16" ht="39.75" hidden="1" customHeight="1" x14ac:dyDescent="0.2">
      <c r="A250" s="58">
        <v>6299</v>
      </c>
      <c r="B250" s="3" t="s">
        <v>281</v>
      </c>
      <c r="C250" s="98">
        <f t="shared" si="95"/>
        <v>0</v>
      </c>
      <c r="D250" s="220"/>
      <c r="E250" s="807"/>
      <c r="F250" s="765">
        <f>D250+E250</f>
        <v>0</v>
      </c>
      <c r="G250" s="220"/>
      <c r="H250" s="103"/>
      <c r="I250" s="221">
        <f>G250+H250</f>
        <v>0</v>
      </c>
      <c r="J250" s="103"/>
      <c r="K250" s="104"/>
      <c r="L250" s="221">
        <f>J250+K250</f>
        <v>0</v>
      </c>
      <c r="M250" s="222"/>
      <c r="N250" s="104"/>
      <c r="O250" s="221">
        <f>M250+N250</f>
        <v>0</v>
      </c>
      <c r="P250" s="223"/>
    </row>
    <row r="251" spans="1:16" hidden="1" x14ac:dyDescent="0.2">
      <c r="A251" s="76">
        <v>6300</v>
      </c>
      <c r="B251" s="203" t="s">
        <v>282</v>
      </c>
      <c r="C251" s="77">
        <f t="shared" si="95"/>
        <v>0</v>
      </c>
      <c r="D251" s="204">
        <f t="shared" ref="D251:O251" si="97">SUM(D252,D257,D258)</f>
        <v>0</v>
      </c>
      <c r="E251" s="802">
        <f t="shared" si="97"/>
        <v>0</v>
      </c>
      <c r="F251" s="769">
        <f t="shared" si="97"/>
        <v>0</v>
      </c>
      <c r="G251" s="204">
        <f t="shared" si="97"/>
        <v>0</v>
      </c>
      <c r="H251" s="86">
        <f t="shared" si="97"/>
        <v>0</v>
      </c>
      <c r="I251" s="205">
        <f t="shared" si="97"/>
        <v>0</v>
      </c>
      <c r="J251" s="86">
        <f t="shared" si="97"/>
        <v>0</v>
      </c>
      <c r="K251" s="87">
        <f t="shared" si="97"/>
        <v>0</v>
      </c>
      <c r="L251" s="205">
        <f t="shared" si="97"/>
        <v>0</v>
      </c>
      <c r="M251" s="120">
        <f t="shared" si="97"/>
        <v>0</v>
      </c>
      <c r="N251" s="236">
        <f t="shared" si="97"/>
        <v>0</v>
      </c>
      <c r="O251" s="237">
        <f t="shared" si="97"/>
        <v>0</v>
      </c>
      <c r="P251" s="238"/>
    </row>
    <row r="252" spans="1:16" ht="24" hidden="1" x14ac:dyDescent="0.2">
      <c r="A252" s="1114">
        <v>6320</v>
      </c>
      <c r="B252" s="1" t="s">
        <v>283</v>
      </c>
      <c r="C252" s="249">
        <f t="shared" si="95"/>
        <v>0</v>
      </c>
      <c r="D252" s="233">
        <f t="shared" ref="D252:O252" si="98">SUM(D253:D256)</f>
        <v>0</v>
      </c>
      <c r="E252" s="810">
        <f t="shared" si="98"/>
        <v>0</v>
      </c>
      <c r="F252" s="806">
        <f t="shared" si="98"/>
        <v>0</v>
      </c>
      <c r="G252" s="233">
        <f t="shared" si="98"/>
        <v>0</v>
      </c>
      <c r="H252" s="235">
        <f t="shared" si="98"/>
        <v>0</v>
      </c>
      <c r="I252" s="217">
        <f t="shared" si="98"/>
        <v>0</v>
      </c>
      <c r="J252" s="235">
        <f t="shared" si="98"/>
        <v>0</v>
      </c>
      <c r="K252" s="234">
        <f t="shared" si="98"/>
        <v>0</v>
      </c>
      <c r="L252" s="217">
        <f t="shared" si="98"/>
        <v>0</v>
      </c>
      <c r="M252" s="89">
        <f t="shared" si="98"/>
        <v>0</v>
      </c>
      <c r="N252" s="234">
        <f t="shared" si="98"/>
        <v>0</v>
      </c>
      <c r="O252" s="217">
        <f t="shared" si="98"/>
        <v>0</v>
      </c>
      <c r="P252" s="219"/>
    </row>
    <row r="253" spans="1:16" hidden="1" x14ac:dyDescent="0.2">
      <c r="A253" s="58">
        <v>6322</v>
      </c>
      <c r="B253" s="3" t="s">
        <v>284</v>
      </c>
      <c r="C253" s="98">
        <f t="shared" si="95"/>
        <v>0</v>
      </c>
      <c r="D253" s="220"/>
      <c r="E253" s="807"/>
      <c r="F253" s="765">
        <f t="shared" ref="F253:F258" si="99">D253+E253</f>
        <v>0</v>
      </c>
      <c r="G253" s="220"/>
      <c r="H253" s="103"/>
      <c r="I253" s="221">
        <f t="shared" ref="I253:I258" si="100">G253+H253</f>
        <v>0</v>
      </c>
      <c r="J253" s="103"/>
      <c r="K253" s="104"/>
      <c r="L253" s="221">
        <f t="shared" ref="L253:L258" si="101">J253+K253</f>
        <v>0</v>
      </c>
      <c r="M253" s="222"/>
      <c r="N253" s="104"/>
      <c r="O253" s="221">
        <f t="shared" ref="O253:O258" si="102">M253+N253</f>
        <v>0</v>
      </c>
      <c r="P253" s="223"/>
    </row>
    <row r="254" spans="1:16" ht="24" hidden="1" x14ac:dyDescent="0.2">
      <c r="A254" s="58">
        <v>6323</v>
      </c>
      <c r="B254" s="3" t="s">
        <v>285</v>
      </c>
      <c r="C254" s="98">
        <f t="shared" si="95"/>
        <v>0</v>
      </c>
      <c r="D254" s="220"/>
      <c r="E254" s="807"/>
      <c r="F254" s="765">
        <f t="shared" si="99"/>
        <v>0</v>
      </c>
      <c r="G254" s="220"/>
      <c r="H254" s="103"/>
      <c r="I254" s="221">
        <f t="shared" si="100"/>
        <v>0</v>
      </c>
      <c r="J254" s="103"/>
      <c r="K254" s="104"/>
      <c r="L254" s="221">
        <f t="shared" si="101"/>
        <v>0</v>
      </c>
      <c r="M254" s="222"/>
      <c r="N254" s="104"/>
      <c r="O254" s="221">
        <f t="shared" si="102"/>
        <v>0</v>
      </c>
      <c r="P254" s="223"/>
    </row>
    <row r="255" spans="1:16" ht="24" hidden="1" x14ac:dyDescent="0.2">
      <c r="A255" s="58">
        <v>6324</v>
      </c>
      <c r="B255" s="3" t="s">
        <v>286</v>
      </c>
      <c r="C255" s="98">
        <f t="shared" si="95"/>
        <v>0</v>
      </c>
      <c r="D255" s="220"/>
      <c r="E255" s="807"/>
      <c r="F255" s="765">
        <f t="shared" si="99"/>
        <v>0</v>
      </c>
      <c r="G255" s="220"/>
      <c r="H255" s="103"/>
      <c r="I255" s="221">
        <f t="shared" si="100"/>
        <v>0</v>
      </c>
      <c r="J255" s="103"/>
      <c r="K255" s="104"/>
      <c r="L255" s="221">
        <f t="shared" si="101"/>
        <v>0</v>
      </c>
      <c r="M255" s="222"/>
      <c r="N255" s="104"/>
      <c r="O255" s="221">
        <f t="shared" si="102"/>
        <v>0</v>
      </c>
      <c r="P255" s="223"/>
    </row>
    <row r="256" spans="1:16" hidden="1" x14ac:dyDescent="0.2">
      <c r="A256" s="49">
        <v>6329</v>
      </c>
      <c r="B256" s="1" t="s">
        <v>287</v>
      </c>
      <c r="C256" s="89">
        <f t="shared" si="95"/>
        <v>0</v>
      </c>
      <c r="D256" s="216"/>
      <c r="E256" s="805"/>
      <c r="F256" s="806">
        <f t="shared" si="99"/>
        <v>0</v>
      </c>
      <c r="G256" s="216"/>
      <c r="H256" s="94"/>
      <c r="I256" s="217">
        <f t="shared" si="100"/>
        <v>0</v>
      </c>
      <c r="J256" s="94"/>
      <c r="K256" s="95"/>
      <c r="L256" s="217">
        <f t="shared" si="101"/>
        <v>0</v>
      </c>
      <c r="M256" s="218"/>
      <c r="N256" s="95"/>
      <c r="O256" s="217">
        <f t="shared" si="102"/>
        <v>0</v>
      </c>
      <c r="P256" s="219"/>
    </row>
    <row r="257" spans="1:16" ht="24" hidden="1" x14ac:dyDescent="0.2">
      <c r="A257" s="268">
        <v>6330</v>
      </c>
      <c r="B257" s="269" t="s">
        <v>288</v>
      </c>
      <c r="C257" s="249">
        <f t="shared" si="95"/>
        <v>0</v>
      </c>
      <c r="D257" s="254"/>
      <c r="E257" s="812"/>
      <c r="F257" s="813">
        <f t="shared" si="99"/>
        <v>0</v>
      </c>
      <c r="G257" s="254"/>
      <c r="H257" s="256"/>
      <c r="I257" s="251">
        <f t="shared" si="100"/>
        <v>0</v>
      </c>
      <c r="J257" s="256"/>
      <c r="K257" s="255"/>
      <c r="L257" s="251">
        <f t="shared" si="101"/>
        <v>0</v>
      </c>
      <c r="M257" s="257"/>
      <c r="N257" s="255"/>
      <c r="O257" s="251">
        <f t="shared" si="102"/>
        <v>0</v>
      </c>
      <c r="P257" s="252"/>
    </row>
    <row r="258" spans="1:16" hidden="1" x14ac:dyDescent="0.2">
      <c r="A258" s="224">
        <v>6360</v>
      </c>
      <c r="B258" s="3" t="s">
        <v>289</v>
      </c>
      <c r="C258" s="98">
        <f t="shared" si="95"/>
        <v>0</v>
      </c>
      <c r="D258" s="220"/>
      <c r="E258" s="807"/>
      <c r="F258" s="765">
        <f t="shared" si="99"/>
        <v>0</v>
      </c>
      <c r="G258" s="220"/>
      <c r="H258" s="103"/>
      <c r="I258" s="221">
        <f t="shared" si="100"/>
        <v>0</v>
      </c>
      <c r="J258" s="103"/>
      <c r="K258" s="104"/>
      <c r="L258" s="221">
        <f t="shared" si="101"/>
        <v>0</v>
      </c>
      <c r="M258" s="222"/>
      <c r="N258" s="104"/>
      <c r="O258" s="221">
        <f t="shared" si="102"/>
        <v>0</v>
      </c>
      <c r="P258" s="223"/>
    </row>
    <row r="259" spans="1:16" ht="36" hidden="1" x14ac:dyDescent="0.2">
      <c r="A259" s="76">
        <v>6400</v>
      </c>
      <c r="B259" s="203" t="s">
        <v>140</v>
      </c>
      <c r="C259" s="77">
        <f t="shared" si="95"/>
        <v>0</v>
      </c>
      <c r="D259" s="204">
        <f t="shared" ref="D259:O259" si="103">SUM(D260,D264)</f>
        <v>0</v>
      </c>
      <c r="E259" s="802">
        <f t="shared" si="103"/>
        <v>0</v>
      </c>
      <c r="F259" s="769">
        <f t="shared" si="103"/>
        <v>0</v>
      </c>
      <c r="G259" s="204">
        <f t="shared" si="103"/>
        <v>0</v>
      </c>
      <c r="H259" s="86">
        <f t="shared" si="103"/>
        <v>0</v>
      </c>
      <c r="I259" s="205">
        <f t="shared" si="103"/>
        <v>0</v>
      </c>
      <c r="J259" s="86">
        <f t="shared" si="103"/>
        <v>0</v>
      </c>
      <c r="K259" s="87">
        <f t="shared" si="103"/>
        <v>0</v>
      </c>
      <c r="L259" s="205">
        <f t="shared" si="103"/>
        <v>0</v>
      </c>
      <c r="M259" s="120">
        <f t="shared" si="103"/>
        <v>0</v>
      </c>
      <c r="N259" s="236">
        <f t="shared" si="103"/>
        <v>0</v>
      </c>
      <c r="O259" s="237">
        <f t="shared" si="103"/>
        <v>0</v>
      </c>
      <c r="P259" s="238"/>
    </row>
    <row r="260" spans="1:16" ht="24" hidden="1" x14ac:dyDescent="0.2">
      <c r="A260" s="1114">
        <v>6410</v>
      </c>
      <c r="B260" s="1" t="s">
        <v>141</v>
      </c>
      <c r="C260" s="89">
        <f t="shared" si="95"/>
        <v>0</v>
      </c>
      <c r="D260" s="233">
        <f t="shared" ref="D260:O260" si="104">SUM(D261:D263)</f>
        <v>0</v>
      </c>
      <c r="E260" s="810">
        <f t="shared" si="104"/>
        <v>0</v>
      </c>
      <c r="F260" s="806">
        <f t="shared" si="104"/>
        <v>0</v>
      </c>
      <c r="G260" s="233">
        <f t="shared" si="104"/>
        <v>0</v>
      </c>
      <c r="H260" s="235">
        <f t="shared" si="104"/>
        <v>0</v>
      </c>
      <c r="I260" s="217">
        <f t="shared" si="104"/>
        <v>0</v>
      </c>
      <c r="J260" s="235">
        <f t="shared" si="104"/>
        <v>0</v>
      </c>
      <c r="K260" s="234">
        <f t="shared" si="104"/>
        <v>0</v>
      </c>
      <c r="L260" s="217">
        <f t="shared" si="104"/>
        <v>0</v>
      </c>
      <c r="M260" s="109">
        <f t="shared" si="104"/>
        <v>0</v>
      </c>
      <c r="N260" s="244">
        <f t="shared" si="104"/>
        <v>0</v>
      </c>
      <c r="O260" s="245">
        <f t="shared" si="104"/>
        <v>0</v>
      </c>
      <c r="P260" s="246"/>
    </row>
    <row r="261" spans="1:16" hidden="1" x14ac:dyDescent="0.2">
      <c r="A261" s="58">
        <v>6411</v>
      </c>
      <c r="B261" s="2" t="s">
        <v>142</v>
      </c>
      <c r="C261" s="98">
        <f t="shared" si="95"/>
        <v>0</v>
      </c>
      <c r="D261" s="220"/>
      <c r="E261" s="807"/>
      <c r="F261" s="765">
        <f>D261+E261</f>
        <v>0</v>
      </c>
      <c r="G261" s="220"/>
      <c r="H261" s="103"/>
      <c r="I261" s="221">
        <f>G261+H261</f>
        <v>0</v>
      </c>
      <c r="J261" s="103"/>
      <c r="K261" s="104"/>
      <c r="L261" s="221">
        <f>J261+K261</f>
        <v>0</v>
      </c>
      <c r="M261" s="222"/>
      <c r="N261" s="104"/>
      <c r="O261" s="221">
        <f>M261+N261</f>
        <v>0</v>
      </c>
      <c r="P261" s="223"/>
    </row>
    <row r="262" spans="1:16" ht="36" hidden="1" x14ac:dyDescent="0.2">
      <c r="A262" s="58">
        <v>6412</v>
      </c>
      <c r="B262" s="3" t="s">
        <v>143</v>
      </c>
      <c r="C262" s="98">
        <f t="shared" si="95"/>
        <v>0</v>
      </c>
      <c r="D262" s="220"/>
      <c r="E262" s="807"/>
      <c r="F262" s="765">
        <f>D262+E262</f>
        <v>0</v>
      </c>
      <c r="G262" s="220"/>
      <c r="H262" s="103"/>
      <c r="I262" s="221">
        <f>G262+H262</f>
        <v>0</v>
      </c>
      <c r="J262" s="103"/>
      <c r="K262" s="104"/>
      <c r="L262" s="221">
        <f>J262+K262</f>
        <v>0</v>
      </c>
      <c r="M262" s="222"/>
      <c r="N262" s="104"/>
      <c r="O262" s="221">
        <f>M262+N262</f>
        <v>0</v>
      </c>
      <c r="P262" s="223"/>
    </row>
    <row r="263" spans="1:16" ht="36" hidden="1" x14ac:dyDescent="0.2">
      <c r="A263" s="58">
        <v>6419</v>
      </c>
      <c r="B263" s="3" t="s">
        <v>144</v>
      </c>
      <c r="C263" s="98">
        <f t="shared" si="95"/>
        <v>0</v>
      </c>
      <c r="D263" s="220"/>
      <c r="E263" s="807"/>
      <c r="F263" s="765">
        <f>D263+E263</f>
        <v>0</v>
      </c>
      <c r="G263" s="220"/>
      <c r="H263" s="103"/>
      <c r="I263" s="221">
        <f>G263+H263</f>
        <v>0</v>
      </c>
      <c r="J263" s="103"/>
      <c r="K263" s="104"/>
      <c r="L263" s="221">
        <f>J263+K263</f>
        <v>0</v>
      </c>
      <c r="M263" s="222"/>
      <c r="N263" s="104"/>
      <c r="O263" s="221">
        <f>M263+N263</f>
        <v>0</v>
      </c>
      <c r="P263" s="223"/>
    </row>
    <row r="264" spans="1:16" ht="36" hidden="1" x14ac:dyDescent="0.2">
      <c r="A264" s="224">
        <v>6420</v>
      </c>
      <c r="B264" s="3" t="s">
        <v>290</v>
      </c>
      <c r="C264" s="98">
        <f t="shared" si="95"/>
        <v>0</v>
      </c>
      <c r="D264" s="225">
        <f t="shared" ref="D264:O264" si="105">SUM(D265:D268)</f>
        <v>0</v>
      </c>
      <c r="E264" s="808">
        <f t="shared" si="105"/>
        <v>0</v>
      </c>
      <c r="F264" s="765">
        <f t="shared" si="105"/>
        <v>0</v>
      </c>
      <c r="G264" s="225">
        <f t="shared" si="105"/>
        <v>0</v>
      </c>
      <c r="H264" s="227">
        <f t="shared" si="105"/>
        <v>0</v>
      </c>
      <c r="I264" s="221">
        <f t="shared" si="105"/>
        <v>0</v>
      </c>
      <c r="J264" s="227">
        <f t="shared" si="105"/>
        <v>0</v>
      </c>
      <c r="K264" s="226">
        <f t="shared" si="105"/>
        <v>0</v>
      </c>
      <c r="L264" s="221">
        <f t="shared" si="105"/>
        <v>0</v>
      </c>
      <c r="M264" s="98">
        <f t="shared" si="105"/>
        <v>0</v>
      </c>
      <c r="N264" s="226">
        <f t="shared" si="105"/>
        <v>0</v>
      </c>
      <c r="O264" s="221">
        <f t="shared" si="105"/>
        <v>0</v>
      </c>
      <c r="P264" s="223"/>
    </row>
    <row r="265" spans="1:16" hidden="1" x14ac:dyDescent="0.2">
      <c r="A265" s="58">
        <v>6421</v>
      </c>
      <c r="B265" s="3" t="s">
        <v>291</v>
      </c>
      <c r="C265" s="98">
        <f t="shared" si="95"/>
        <v>0</v>
      </c>
      <c r="D265" s="220"/>
      <c r="E265" s="807"/>
      <c r="F265" s="765">
        <f>D265+E265</f>
        <v>0</v>
      </c>
      <c r="G265" s="220"/>
      <c r="H265" s="103"/>
      <c r="I265" s="221">
        <f>G265+H265</f>
        <v>0</v>
      </c>
      <c r="J265" s="103"/>
      <c r="K265" s="104"/>
      <c r="L265" s="221">
        <f>J265+K265</f>
        <v>0</v>
      </c>
      <c r="M265" s="222"/>
      <c r="N265" s="104"/>
      <c r="O265" s="221">
        <f>M265+N265</f>
        <v>0</v>
      </c>
      <c r="P265" s="223"/>
    </row>
    <row r="266" spans="1:16" hidden="1" x14ac:dyDescent="0.2">
      <c r="A266" s="58">
        <v>6422</v>
      </c>
      <c r="B266" s="3" t="s">
        <v>292</v>
      </c>
      <c r="C266" s="98">
        <f t="shared" si="95"/>
        <v>0</v>
      </c>
      <c r="D266" s="220"/>
      <c r="E266" s="807"/>
      <c r="F266" s="765">
        <f>D266+E266</f>
        <v>0</v>
      </c>
      <c r="G266" s="220"/>
      <c r="H266" s="103"/>
      <c r="I266" s="221">
        <f>G266+H266</f>
        <v>0</v>
      </c>
      <c r="J266" s="103"/>
      <c r="K266" s="104"/>
      <c r="L266" s="221">
        <f>J266+K266</f>
        <v>0</v>
      </c>
      <c r="M266" s="222"/>
      <c r="N266" s="104"/>
      <c r="O266" s="221">
        <f>M266+N266</f>
        <v>0</v>
      </c>
      <c r="P266" s="223"/>
    </row>
    <row r="267" spans="1:16" ht="13.5" hidden="1" customHeight="1" x14ac:dyDescent="0.2">
      <c r="A267" s="58">
        <v>6423</v>
      </c>
      <c r="B267" s="3" t="s">
        <v>293</v>
      </c>
      <c r="C267" s="98">
        <f t="shared" si="95"/>
        <v>0</v>
      </c>
      <c r="D267" s="220"/>
      <c r="E267" s="807"/>
      <c r="F267" s="765">
        <f>D267+E267</f>
        <v>0</v>
      </c>
      <c r="G267" s="220"/>
      <c r="H267" s="103"/>
      <c r="I267" s="221">
        <f>G267+H267</f>
        <v>0</v>
      </c>
      <c r="J267" s="103"/>
      <c r="K267" s="104"/>
      <c r="L267" s="221">
        <f>J267+K267</f>
        <v>0</v>
      </c>
      <c r="M267" s="222"/>
      <c r="N267" s="104"/>
      <c r="O267" s="221">
        <f>M267+N267</f>
        <v>0</v>
      </c>
      <c r="P267" s="223"/>
    </row>
    <row r="268" spans="1:16" ht="36" hidden="1" x14ac:dyDescent="0.2">
      <c r="A268" s="58">
        <v>6424</v>
      </c>
      <c r="B268" s="3" t="s">
        <v>294</v>
      </c>
      <c r="C268" s="98">
        <f t="shared" si="95"/>
        <v>0</v>
      </c>
      <c r="D268" s="220"/>
      <c r="E268" s="807"/>
      <c r="F268" s="765">
        <f>D268+E268</f>
        <v>0</v>
      </c>
      <c r="G268" s="220"/>
      <c r="H268" s="103"/>
      <c r="I268" s="221">
        <f>G268+H268</f>
        <v>0</v>
      </c>
      <c r="J268" s="103"/>
      <c r="K268" s="104"/>
      <c r="L268" s="221">
        <f>J268+K268</f>
        <v>0</v>
      </c>
      <c r="M268" s="222"/>
      <c r="N268" s="104"/>
      <c r="O268" s="221">
        <f>M268+N268</f>
        <v>0</v>
      </c>
      <c r="P268" s="223"/>
    </row>
    <row r="269" spans="1:16" ht="36" hidden="1" x14ac:dyDescent="0.2">
      <c r="A269" s="270">
        <v>7000</v>
      </c>
      <c r="B269" s="270" t="s">
        <v>102</v>
      </c>
      <c r="C269" s="271">
        <f t="shared" si="95"/>
        <v>0</v>
      </c>
      <c r="D269" s="272">
        <f t="shared" ref="D269:O269" si="106">SUM(D270,D281)</f>
        <v>0</v>
      </c>
      <c r="E269" s="816">
        <f t="shared" si="106"/>
        <v>0</v>
      </c>
      <c r="F269" s="817">
        <f t="shared" si="106"/>
        <v>0</v>
      </c>
      <c r="G269" s="272">
        <f t="shared" si="106"/>
        <v>0</v>
      </c>
      <c r="H269" s="274">
        <f t="shared" si="106"/>
        <v>0</v>
      </c>
      <c r="I269" s="275">
        <f t="shared" si="106"/>
        <v>0</v>
      </c>
      <c r="J269" s="274">
        <f t="shared" si="106"/>
        <v>0</v>
      </c>
      <c r="K269" s="273">
        <f t="shared" si="106"/>
        <v>0</v>
      </c>
      <c r="L269" s="275">
        <f t="shared" si="106"/>
        <v>0</v>
      </c>
      <c r="M269" s="276">
        <f t="shared" si="106"/>
        <v>0</v>
      </c>
      <c r="N269" s="277">
        <f t="shared" si="106"/>
        <v>0</v>
      </c>
      <c r="O269" s="278">
        <f t="shared" si="106"/>
        <v>0</v>
      </c>
      <c r="P269" s="279"/>
    </row>
    <row r="270" spans="1:16" ht="24" hidden="1" x14ac:dyDescent="0.2">
      <c r="A270" s="76">
        <v>7200</v>
      </c>
      <c r="B270" s="203" t="s">
        <v>106</v>
      </c>
      <c r="C270" s="77">
        <f t="shared" si="95"/>
        <v>0</v>
      </c>
      <c r="D270" s="204">
        <f t="shared" ref="D270:O270" si="107">SUM(D271,D272,D275,D276,D280)</f>
        <v>0</v>
      </c>
      <c r="E270" s="802">
        <f t="shared" si="107"/>
        <v>0</v>
      </c>
      <c r="F270" s="769">
        <f t="shared" si="107"/>
        <v>0</v>
      </c>
      <c r="G270" s="204">
        <f t="shared" si="107"/>
        <v>0</v>
      </c>
      <c r="H270" s="86">
        <f t="shared" si="107"/>
        <v>0</v>
      </c>
      <c r="I270" s="205">
        <f t="shared" si="107"/>
        <v>0</v>
      </c>
      <c r="J270" s="86">
        <f t="shared" si="107"/>
        <v>0</v>
      </c>
      <c r="K270" s="87">
        <f t="shared" si="107"/>
        <v>0</v>
      </c>
      <c r="L270" s="205">
        <f t="shared" si="107"/>
        <v>0</v>
      </c>
      <c r="M270" s="206">
        <f t="shared" si="107"/>
        <v>0</v>
      </c>
      <c r="N270" s="207">
        <f t="shared" si="107"/>
        <v>0</v>
      </c>
      <c r="O270" s="208">
        <f t="shared" si="107"/>
        <v>0</v>
      </c>
      <c r="P270" s="209"/>
    </row>
    <row r="271" spans="1:16" ht="24" hidden="1" x14ac:dyDescent="0.2">
      <c r="A271" s="1114">
        <v>7210</v>
      </c>
      <c r="B271" s="1" t="s">
        <v>107</v>
      </c>
      <c r="C271" s="89">
        <f t="shared" si="95"/>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95"/>
        <v>0</v>
      </c>
      <c r="D272" s="225">
        <f t="shared" ref="D272:O272" si="108">SUM(D273:D274)</f>
        <v>0</v>
      </c>
      <c r="E272" s="808">
        <f t="shared" si="108"/>
        <v>0</v>
      </c>
      <c r="F272" s="765">
        <f t="shared" si="108"/>
        <v>0</v>
      </c>
      <c r="G272" s="225">
        <f t="shared" si="108"/>
        <v>0</v>
      </c>
      <c r="H272" s="227">
        <f t="shared" si="108"/>
        <v>0</v>
      </c>
      <c r="I272" s="221">
        <f t="shared" si="108"/>
        <v>0</v>
      </c>
      <c r="J272" s="227">
        <f t="shared" si="108"/>
        <v>0</v>
      </c>
      <c r="K272" s="226">
        <f t="shared" si="108"/>
        <v>0</v>
      </c>
      <c r="L272" s="221">
        <f t="shared" si="108"/>
        <v>0</v>
      </c>
      <c r="M272" s="98">
        <f t="shared" si="108"/>
        <v>0</v>
      </c>
      <c r="N272" s="226">
        <f t="shared" si="108"/>
        <v>0</v>
      </c>
      <c r="O272" s="221">
        <f t="shared" si="108"/>
        <v>0</v>
      </c>
      <c r="P272" s="223"/>
    </row>
    <row r="273" spans="1:16" s="280" customFormat="1" ht="36" hidden="1" x14ac:dyDescent="0.2">
      <c r="A273" s="58">
        <v>7221</v>
      </c>
      <c r="B273" s="3" t="s">
        <v>296</v>
      </c>
      <c r="C273" s="98">
        <f t="shared" si="95"/>
        <v>0</v>
      </c>
      <c r="D273" s="220"/>
      <c r="E273" s="807"/>
      <c r="F273" s="765">
        <f>D273+E273</f>
        <v>0</v>
      </c>
      <c r="G273" s="220"/>
      <c r="H273" s="103"/>
      <c r="I273" s="221">
        <f>G273+H273</f>
        <v>0</v>
      </c>
      <c r="J273" s="103"/>
      <c r="K273" s="104"/>
      <c r="L273" s="221">
        <f>J273+K273</f>
        <v>0</v>
      </c>
      <c r="M273" s="222"/>
      <c r="N273" s="104"/>
      <c r="O273" s="221">
        <f>M273+N273</f>
        <v>0</v>
      </c>
      <c r="P273" s="223"/>
    </row>
    <row r="274" spans="1:16" s="280" customFormat="1" ht="36" hidden="1" x14ac:dyDescent="0.2">
      <c r="A274" s="58">
        <v>7222</v>
      </c>
      <c r="B274" s="3" t="s">
        <v>297</v>
      </c>
      <c r="C274" s="98">
        <f t="shared" si="95"/>
        <v>0</v>
      </c>
      <c r="D274" s="220"/>
      <c r="E274" s="807"/>
      <c r="F274" s="765">
        <f>D274+E274</f>
        <v>0</v>
      </c>
      <c r="G274" s="220"/>
      <c r="H274" s="103"/>
      <c r="I274" s="221">
        <f>G274+H274</f>
        <v>0</v>
      </c>
      <c r="J274" s="103"/>
      <c r="K274" s="104"/>
      <c r="L274" s="221">
        <f>J274+K274</f>
        <v>0</v>
      </c>
      <c r="M274" s="222"/>
      <c r="N274" s="104"/>
      <c r="O274" s="221">
        <f>M274+N274</f>
        <v>0</v>
      </c>
      <c r="P274" s="223"/>
    </row>
    <row r="275" spans="1:16" ht="24" hidden="1" x14ac:dyDescent="0.2">
      <c r="A275" s="224">
        <v>7230</v>
      </c>
      <c r="B275" s="3" t="s">
        <v>134</v>
      </c>
      <c r="C275" s="98">
        <f t="shared" si="95"/>
        <v>0</v>
      </c>
      <c r="D275" s="220"/>
      <c r="E275" s="807"/>
      <c r="F275" s="765">
        <f>D275+E275</f>
        <v>0</v>
      </c>
      <c r="G275" s="220"/>
      <c r="H275" s="103"/>
      <c r="I275" s="221">
        <f>G275+H275</f>
        <v>0</v>
      </c>
      <c r="J275" s="103"/>
      <c r="K275" s="104"/>
      <c r="L275" s="221">
        <f>J275+K275</f>
        <v>0</v>
      </c>
      <c r="M275" s="222"/>
      <c r="N275" s="104"/>
      <c r="O275" s="221">
        <f>M275+N275</f>
        <v>0</v>
      </c>
      <c r="P275" s="223"/>
    </row>
    <row r="276" spans="1:16" ht="24" hidden="1" x14ac:dyDescent="0.2">
      <c r="A276" s="224">
        <v>7240</v>
      </c>
      <c r="B276" s="3" t="s">
        <v>108</v>
      </c>
      <c r="C276" s="98">
        <f t="shared" si="95"/>
        <v>0</v>
      </c>
      <c r="D276" s="225">
        <f t="shared" ref="D276:O276" si="109">SUM(D277:D279)</f>
        <v>0</v>
      </c>
      <c r="E276" s="808">
        <f t="shared" si="109"/>
        <v>0</v>
      </c>
      <c r="F276" s="765">
        <f t="shared" si="109"/>
        <v>0</v>
      </c>
      <c r="G276" s="225">
        <f t="shared" si="109"/>
        <v>0</v>
      </c>
      <c r="H276" s="227">
        <f t="shared" si="109"/>
        <v>0</v>
      </c>
      <c r="I276" s="221">
        <f t="shared" si="109"/>
        <v>0</v>
      </c>
      <c r="J276" s="227">
        <f t="shared" si="109"/>
        <v>0</v>
      </c>
      <c r="K276" s="226">
        <f t="shared" si="109"/>
        <v>0</v>
      </c>
      <c r="L276" s="221">
        <f t="shared" si="109"/>
        <v>0</v>
      </c>
      <c r="M276" s="98">
        <f t="shared" si="109"/>
        <v>0</v>
      </c>
      <c r="N276" s="226">
        <f t="shared" si="109"/>
        <v>0</v>
      </c>
      <c r="O276" s="221">
        <f t="shared" si="109"/>
        <v>0</v>
      </c>
      <c r="P276" s="223"/>
    </row>
    <row r="277" spans="1:16" ht="48" hidden="1" x14ac:dyDescent="0.2">
      <c r="A277" s="58">
        <v>7245</v>
      </c>
      <c r="B277" s="3" t="s">
        <v>109</v>
      </c>
      <c r="C277" s="98">
        <f t="shared" si="95"/>
        <v>0</v>
      </c>
      <c r="D277" s="220"/>
      <c r="E277" s="807"/>
      <c r="F277" s="765">
        <f>D277+E277</f>
        <v>0</v>
      </c>
      <c r="G277" s="220"/>
      <c r="H277" s="103"/>
      <c r="I277" s="221">
        <f>G277+H277</f>
        <v>0</v>
      </c>
      <c r="J277" s="103"/>
      <c r="K277" s="104"/>
      <c r="L277" s="221">
        <f>J277+K277</f>
        <v>0</v>
      </c>
      <c r="M277" s="222"/>
      <c r="N277" s="104"/>
      <c r="O277" s="221">
        <f>M277+N277</f>
        <v>0</v>
      </c>
      <c r="P277" s="223"/>
    </row>
    <row r="278" spans="1:16" ht="84.75" hidden="1" customHeight="1" x14ac:dyDescent="0.2">
      <c r="A278" s="58">
        <v>7246</v>
      </c>
      <c r="B278" s="3" t="s">
        <v>110</v>
      </c>
      <c r="C278" s="98">
        <f t="shared" si="95"/>
        <v>0</v>
      </c>
      <c r="D278" s="220"/>
      <c r="E278" s="807"/>
      <c r="F278" s="765">
        <f>D278+E278</f>
        <v>0</v>
      </c>
      <c r="G278" s="220"/>
      <c r="H278" s="103"/>
      <c r="I278" s="221">
        <f>G278+H278</f>
        <v>0</v>
      </c>
      <c r="J278" s="103"/>
      <c r="K278" s="104"/>
      <c r="L278" s="221">
        <f>J278+K278</f>
        <v>0</v>
      </c>
      <c r="M278" s="222"/>
      <c r="N278" s="104"/>
      <c r="O278" s="221">
        <f>M278+N278</f>
        <v>0</v>
      </c>
      <c r="P278" s="223"/>
    </row>
    <row r="279" spans="1:16" ht="36" hidden="1" x14ac:dyDescent="0.2">
      <c r="A279" s="58">
        <v>7247</v>
      </c>
      <c r="B279" s="3" t="s">
        <v>298</v>
      </c>
      <c r="C279" s="98">
        <f t="shared" si="95"/>
        <v>0</v>
      </c>
      <c r="D279" s="220"/>
      <c r="E279" s="807"/>
      <c r="F279" s="765">
        <f>D279+E279</f>
        <v>0</v>
      </c>
      <c r="G279" s="220"/>
      <c r="H279" s="103"/>
      <c r="I279" s="221">
        <f>G279+H279</f>
        <v>0</v>
      </c>
      <c r="J279" s="103"/>
      <c r="K279" s="104"/>
      <c r="L279" s="221">
        <f>J279+K279</f>
        <v>0</v>
      </c>
      <c r="M279" s="222"/>
      <c r="N279" s="104"/>
      <c r="O279" s="221">
        <f>M279+N279</f>
        <v>0</v>
      </c>
      <c r="P279" s="223"/>
    </row>
    <row r="280" spans="1:16" ht="24" hidden="1" x14ac:dyDescent="0.2">
      <c r="A280" s="1114">
        <v>7260</v>
      </c>
      <c r="B280" s="1" t="s">
        <v>299</v>
      </c>
      <c r="C280" s="89">
        <f t="shared" si="95"/>
        <v>0</v>
      </c>
      <c r="D280" s="216"/>
      <c r="E280" s="805"/>
      <c r="F280" s="806">
        <f>D280+E280</f>
        <v>0</v>
      </c>
      <c r="G280" s="216"/>
      <c r="H280" s="94"/>
      <c r="I280" s="217">
        <f>G280+H280</f>
        <v>0</v>
      </c>
      <c r="J280" s="94"/>
      <c r="K280" s="95"/>
      <c r="L280" s="217">
        <f>J280+K280</f>
        <v>0</v>
      </c>
      <c r="M280" s="218"/>
      <c r="N280" s="95"/>
      <c r="O280" s="217">
        <f>M280+N280</f>
        <v>0</v>
      </c>
      <c r="P280" s="219"/>
    </row>
    <row r="281" spans="1:16" hidden="1" x14ac:dyDescent="0.2">
      <c r="A281" s="151">
        <v>7700</v>
      </c>
      <c r="B281" s="119" t="s">
        <v>83</v>
      </c>
      <c r="C281" s="120">
        <f t="shared" si="95"/>
        <v>0</v>
      </c>
      <c r="D281" s="281">
        <f t="shared" ref="D281:O281" si="110">D282</f>
        <v>0</v>
      </c>
      <c r="E281" s="818">
        <f t="shared" si="110"/>
        <v>0</v>
      </c>
      <c r="F281" s="784">
        <f t="shared" si="110"/>
        <v>0</v>
      </c>
      <c r="G281" s="281">
        <f t="shared" si="110"/>
        <v>0</v>
      </c>
      <c r="H281" s="282">
        <f t="shared" si="110"/>
        <v>0</v>
      </c>
      <c r="I281" s="237">
        <f t="shared" si="110"/>
        <v>0</v>
      </c>
      <c r="J281" s="282">
        <f t="shared" si="110"/>
        <v>0</v>
      </c>
      <c r="K281" s="236">
        <f t="shared" si="110"/>
        <v>0</v>
      </c>
      <c r="L281" s="237">
        <f t="shared" si="110"/>
        <v>0</v>
      </c>
      <c r="M281" s="120">
        <f t="shared" si="110"/>
        <v>0</v>
      </c>
      <c r="N281" s="236">
        <f t="shared" si="110"/>
        <v>0</v>
      </c>
      <c r="O281" s="237">
        <f t="shared" si="110"/>
        <v>0</v>
      </c>
      <c r="P281" s="238"/>
    </row>
    <row r="282" spans="1:16" hidden="1" x14ac:dyDescent="0.2">
      <c r="A282" s="210">
        <v>7720</v>
      </c>
      <c r="B282" s="1" t="s">
        <v>84</v>
      </c>
      <c r="C282" s="109">
        <f t="shared" si="95"/>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95"/>
        <v>0</v>
      </c>
      <c r="D283" s="225">
        <f t="shared" ref="D283:O283" si="111">SUM(D284:D285)</f>
        <v>0</v>
      </c>
      <c r="E283" s="808">
        <f t="shared" si="111"/>
        <v>0</v>
      </c>
      <c r="F283" s="765">
        <f t="shared" si="111"/>
        <v>0</v>
      </c>
      <c r="G283" s="225">
        <f t="shared" si="111"/>
        <v>0</v>
      </c>
      <c r="H283" s="227">
        <f t="shared" si="111"/>
        <v>0</v>
      </c>
      <c r="I283" s="221">
        <f t="shared" si="111"/>
        <v>0</v>
      </c>
      <c r="J283" s="227">
        <f t="shared" si="111"/>
        <v>0</v>
      </c>
      <c r="K283" s="226">
        <f t="shared" si="111"/>
        <v>0</v>
      </c>
      <c r="L283" s="221">
        <f t="shared" si="111"/>
        <v>0</v>
      </c>
      <c r="M283" s="98">
        <f t="shared" si="111"/>
        <v>0</v>
      </c>
      <c r="N283" s="226">
        <f t="shared" si="111"/>
        <v>0</v>
      </c>
      <c r="O283" s="221">
        <f t="shared" si="111"/>
        <v>0</v>
      </c>
      <c r="P283" s="223"/>
    </row>
    <row r="284" spans="1:16" hidden="1" x14ac:dyDescent="0.2">
      <c r="A284" s="2" t="s">
        <v>113</v>
      </c>
      <c r="B284" s="58" t="s">
        <v>114</v>
      </c>
      <c r="C284" s="98">
        <f t="shared" si="95"/>
        <v>0</v>
      </c>
      <c r="D284" s="220"/>
      <c r="E284" s="807"/>
      <c r="F284" s="765">
        <f>D284+E284</f>
        <v>0</v>
      </c>
      <c r="G284" s="220"/>
      <c r="H284" s="103"/>
      <c r="I284" s="221">
        <f>G284+H284</f>
        <v>0</v>
      </c>
      <c r="J284" s="103"/>
      <c r="K284" s="104"/>
      <c r="L284" s="221">
        <f>J284+K284</f>
        <v>0</v>
      </c>
      <c r="M284" s="222"/>
      <c r="N284" s="104"/>
      <c r="O284" s="221">
        <f>M284+N284</f>
        <v>0</v>
      </c>
      <c r="P284" s="223"/>
    </row>
    <row r="285" spans="1:16" ht="24" hidden="1" x14ac:dyDescent="0.2">
      <c r="A285" s="2" t="s">
        <v>115</v>
      </c>
      <c r="B285" s="285" t="s">
        <v>116</v>
      </c>
      <c r="C285" s="89">
        <f t="shared" si="95"/>
        <v>0</v>
      </c>
      <c r="D285" s="216"/>
      <c r="E285" s="805"/>
      <c r="F285" s="806">
        <f>D285+E285</f>
        <v>0</v>
      </c>
      <c r="G285" s="216"/>
      <c r="H285" s="94"/>
      <c r="I285" s="217">
        <f>G285+H285</f>
        <v>0</v>
      </c>
      <c r="J285" s="94"/>
      <c r="K285" s="95"/>
      <c r="L285" s="217">
        <f>J285+K285</f>
        <v>0</v>
      </c>
      <c r="M285" s="218"/>
      <c r="N285" s="95"/>
      <c r="O285" s="217">
        <f>M285+N285</f>
        <v>0</v>
      </c>
      <c r="P285" s="219"/>
    </row>
    <row r="286" spans="1:16" ht="12.75" thickBot="1" x14ac:dyDescent="0.25">
      <c r="A286" s="286"/>
      <c r="B286" s="286" t="s">
        <v>300</v>
      </c>
      <c r="C286" s="287">
        <f t="shared" si="95"/>
        <v>1517059</v>
      </c>
      <c r="D286" s="288">
        <f t="shared" ref="D286:O286" si="112">SUM(D283,D269,D230,D195,D187,D173,D75,D53)</f>
        <v>1505746</v>
      </c>
      <c r="E286" s="820">
        <f t="shared" si="112"/>
        <v>11313</v>
      </c>
      <c r="F286" s="821">
        <f t="shared" si="112"/>
        <v>1517059</v>
      </c>
      <c r="G286" s="288">
        <f t="shared" si="112"/>
        <v>0</v>
      </c>
      <c r="H286" s="290">
        <f t="shared" si="112"/>
        <v>0</v>
      </c>
      <c r="I286" s="291">
        <f t="shared" si="112"/>
        <v>0</v>
      </c>
      <c r="J286" s="290">
        <f t="shared" si="112"/>
        <v>0</v>
      </c>
      <c r="K286" s="289">
        <f t="shared" si="112"/>
        <v>0</v>
      </c>
      <c r="L286" s="291">
        <f t="shared" si="112"/>
        <v>0</v>
      </c>
      <c r="M286" s="287">
        <f t="shared" si="112"/>
        <v>0</v>
      </c>
      <c r="N286" s="289">
        <f t="shared" si="112"/>
        <v>0</v>
      </c>
      <c r="O286" s="291">
        <f t="shared" si="112"/>
        <v>0</v>
      </c>
      <c r="P286" s="292"/>
    </row>
    <row r="287" spans="1:16" s="29" customFormat="1" ht="13.5" hidden="1" thickTop="1" thickBot="1" x14ac:dyDescent="0.25">
      <c r="A287" s="1348" t="s">
        <v>301</v>
      </c>
      <c r="B287" s="1349"/>
      <c r="C287" s="293">
        <f t="shared" si="95"/>
        <v>0</v>
      </c>
      <c r="D287" s="294">
        <f t="shared" ref="D287:I287" si="113">SUM(D24,D25,D41)-D51</f>
        <v>0</v>
      </c>
      <c r="E287" s="822">
        <f t="shared" si="113"/>
        <v>0</v>
      </c>
      <c r="F287" s="823">
        <f t="shared" si="113"/>
        <v>0</v>
      </c>
      <c r="G287" s="294">
        <f t="shared" si="113"/>
        <v>0</v>
      </c>
      <c r="H287" s="296">
        <f t="shared" si="113"/>
        <v>0</v>
      </c>
      <c r="I287" s="297">
        <f t="shared" si="113"/>
        <v>0</v>
      </c>
      <c r="J287" s="296">
        <f>(J26+J43)-J51</f>
        <v>0</v>
      </c>
      <c r="K287" s="295">
        <f>(K26+K43)-K51</f>
        <v>0</v>
      </c>
      <c r="L287" s="297">
        <f>(L26+L43)-L51</f>
        <v>0</v>
      </c>
      <c r="M287" s="293">
        <f>M45-M51</f>
        <v>0</v>
      </c>
      <c r="N287" s="295">
        <f>N45-N51</f>
        <v>0</v>
      </c>
      <c r="O287" s="297">
        <f>O45-O51</f>
        <v>0</v>
      </c>
      <c r="P287" s="298"/>
    </row>
    <row r="288" spans="1:16" s="29" customFormat="1" ht="12.75" hidden="1" thickTop="1" x14ac:dyDescent="0.2">
      <c r="A288" s="1350" t="s">
        <v>302</v>
      </c>
      <c r="B288" s="1351"/>
      <c r="C288" s="299">
        <f t="shared" si="95"/>
        <v>0</v>
      </c>
      <c r="D288" s="300">
        <f t="shared" ref="D288:O288" si="114">SUM(D289,D290)-D297+D298</f>
        <v>0</v>
      </c>
      <c r="E288" s="824">
        <f t="shared" si="114"/>
        <v>0</v>
      </c>
      <c r="F288" s="825">
        <f t="shared" si="114"/>
        <v>0</v>
      </c>
      <c r="G288" s="300">
        <f t="shared" si="114"/>
        <v>0</v>
      </c>
      <c r="H288" s="302">
        <f t="shared" si="114"/>
        <v>0</v>
      </c>
      <c r="I288" s="303">
        <f t="shared" si="114"/>
        <v>0</v>
      </c>
      <c r="J288" s="302">
        <f t="shared" si="114"/>
        <v>0</v>
      </c>
      <c r="K288" s="301">
        <f t="shared" si="114"/>
        <v>0</v>
      </c>
      <c r="L288" s="303">
        <f t="shared" si="114"/>
        <v>0</v>
      </c>
      <c r="M288" s="299">
        <f t="shared" si="114"/>
        <v>0</v>
      </c>
      <c r="N288" s="301">
        <f t="shared" si="114"/>
        <v>0</v>
      </c>
      <c r="O288" s="303">
        <f t="shared" si="114"/>
        <v>0</v>
      </c>
      <c r="P288" s="304"/>
    </row>
    <row r="289" spans="1:16" s="29" customFormat="1" ht="13.5" hidden="1" thickTop="1" thickBot="1" x14ac:dyDescent="0.25">
      <c r="A289" s="173" t="s">
        <v>303</v>
      </c>
      <c r="B289" s="173" t="s">
        <v>304</v>
      </c>
      <c r="C289" s="174">
        <f t="shared" si="95"/>
        <v>0</v>
      </c>
      <c r="D289" s="175">
        <f t="shared" ref="D289:O289" si="115">D21-D283</f>
        <v>0</v>
      </c>
      <c r="E289" s="794">
        <f t="shared" si="115"/>
        <v>0</v>
      </c>
      <c r="F289" s="795">
        <f t="shared" si="115"/>
        <v>0</v>
      </c>
      <c r="G289" s="175">
        <f t="shared" si="115"/>
        <v>0</v>
      </c>
      <c r="H289" s="177">
        <f t="shared" si="115"/>
        <v>0</v>
      </c>
      <c r="I289" s="178">
        <f t="shared" si="115"/>
        <v>0</v>
      </c>
      <c r="J289" s="177">
        <f t="shared" si="115"/>
        <v>0</v>
      </c>
      <c r="K289" s="176">
        <f t="shared" si="115"/>
        <v>0</v>
      </c>
      <c r="L289" s="178">
        <f t="shared" si="115"/>
        <v>0</v>
      </c>
      <c r="M289" s="174">
        <f t="shared" si="115"/>
        <v>0</v>
      </c>
      <c r="N289" s="176">
        <f t="shared" si="115"/>
        <v>0</v>
      </c>
      <c r="O289" s="178">
        <f t="shared" si="115"/>
        <v>0</v>
      </c>
      <c r="P289" s="179"/>
    </row>
    <row r="290" spans="1:16" s="29" customFormat="1" ht="12.75" hidden="1" thickTop="1" x14ac:dyDescent="0.2">
      <c r="A290" s="305" t="s">
        <v>305</v>
      </c>
      <c r="B290" s="305" t="s">
        <v>306</v>
      </c>
      <c r="C290" s="299">
        <f t="shared" si="95"/>
        <v>0</v>
      </c>
      <c r="D290" s="300">
        <f t="shared" ref="D290:O290" si="116">SUM(D291,D293,D295)-SUM(D292,D294,D296)</f>
        <v>0</v>
      </c>
      <c r="E290" s="824">
        <f t="shared" si="116"/>
        <v>0</v>
      </c>
      <c r="F290" s="825">
        <f t="shared" si="116"/>
        <v>0</v>
      </c>
      <c r="G290" s="300">
        <f t="shared" si="116"/>
        <v>0</v>
      </c>
      <c r="H290" s="302">
        <f t="shared" si="116"/>
        <v>0</v>
      </c>
      <c r="I290" s="303">
        <f t="shared" si="116"/>
        <v>0</v>
      </c>
      <c r="J290" s="302">
        <f t="shared" si="116"/>
        <v>0</v>
      </c>
      <c r="K290" s="301">
        <f t="shared" si="116"/>
        <v>0</v>
      </c>
      <c r="L290" s="303">
        <f t="shared" si="116"/>
        <v>0</v>
      </c>
      <c r="M290" s="299">
        <f t="shared" si="116"/>
        <v>0</v>
      </c>
      <c r="N290" s="301">
        <f t="shared" si="116"/>
        <v>0</v>
      </c>
      <c r="O290" s="303">
        <f t="shared" si="116"/>
        <v>0</v>
      </c>
      <c r="P290" s="304"/>
    </row>
    <row r="291" spans="1:16" ht="12.75" hidden="1" thickTop="1" x14ac:dyDescent="0.2">
      <c r="A291" s="306" t="s">
        <v>307</v>
      </c>
      <c r="B291" s="159" t="s">
        <v>308</v>
      </c>
      <c r="C291" s="109">
        <f t="shared" si="95"/>
        <v>0</v>
      </c>
      <c r="D291" s="283"/>
      <c r="E291" s="819"/>
      <c r="F291" s="788">
        <f t="shared" ref="F291:F298" si="117">D291+E291</f>
        <v>0</v>
      </c>
      <c r="G291" s="283"/>
      <c r="H291" s="114"/>
      <c r="I291" s="245">
        <f t="shared" ref="I291:I298" si="118">G291+H291</f>
        <v>0</v>
      </c>
      <c r="J291" s="114"/>
      <c r="K291" s="115"/>
      <c r="L291" s="245">
        <f t="shared" ref="L291:L298" si="119">J291+K291</f>
        <v>0</v>
      </c>
      <c r="M291" s="284"/>
      <c r="N291" s="115"/>
      <c r="O291" s="245">
        <f t="shared" ref="O291:O298" si="120">M291+N291</f>
        <v>0</v>
      </c>
      <c r="P291" s="246"/>
    </row>
    <row r="292" spans="1:16" ht="24.75" hidden="1" thickTop="1" x14ac:dyDescent="0.2">
      <c r="A292" s="2" t="s">
        <v>309</v>
      </c>
      <c r="B292" s="57" t="s">
        <v>310</v>
      </c>
      <c r="C292" s="98">
        <f t="shared" si="95"/>
        <v>0</v>
      </c>
      <c r="D292" s="220"/>
      <c r="E292" s="807"/>
      <c r="F292" s="765">
        <f t="shared" si="117"/>
        <v>0</v>
      </c>
      <c r="G292" s="220"/>
      <c r="H292" s="103"/>
      <c r="I292" s="221">
        <f t="shared" si="118"/>
        <v>0</v>
      </c>
      <c r="J292" s="103"/>
      <c r="K292" s="104"/>
      <c r="L292" s="221">
        <f t="shared" si="119"/>
        <v>0</v>
      </c>
      <c r="M292" s="222"/>
      <c r="N292" s="104"/>
      <c r="O292" s="221">
        <f t="shared" si="120"/>
        <v>0</v>
      </c>
      <c r="P292" s="223"/>
    </row>
    <row r="293" spans="1:16" ht="12.75" hidden="1" thickTop="1" x14ac:dyDescent="0.2">
      <c r="A293" s="2" t="s">
        <v>311</v>
      </c>
      <c r="B293" s="57" t="s">
        <v>312</v>
      </c>
      <c r="C293" s="98">
        <f t="shared" si="95"/>
        <v>0</v>
      </c>
      <c r="D293" s="220"/>
      <c r="E293" s="807"/>
      <c r="F293" s="765">
        <f t="shared" si="117"/>
        <v>0</v>
      </c>
      <c r="G293" s="220"/>
      <c r="H293" s="103"/>
      <c r="I293" s="221">
        <f t="shared" si="118"/>
        <v>0</v>
      </c>
      <c r="J293" s="103"/>
      <c r="K293" s="104"/>
      <c r="L293" s="221">
        <f t="shared" si="119"/>
        <v>0</v>
      </c>
      <c r="M293" s="222"/>
      <c r="N293" s="104"/>
      <c r="O293" s="221">
        <f t="shared" si="120"/>
        <v>0</v>
      </c>
      <c r="P293" s="223"/>
    </row>
    <row r="294" spans="1:16" ht="24.75" hidden="1" thickTop="1" x14ac:dyDescent="0.2">
      <c r="A294" s="2" t="s">
        <v>313</v>
      </c>
      <c r="B294" s="57" t="s">
        <v>314</v>
      </c>
      <c r="C294" s="98">
        <f t="shared" si="95"/>
        <v>0</v>
      </c>
      <c r="D294" s="220"/>
      <c r="E294" s="807"/>
      <c r="F294" s="765">
        <f t="shared" si="117"/>
        <v>0</v>
      </c>
      <c r="G294" s="220"/>
      <c r="H294" s="103"/>
      <c r="I294" s="221">
        <f t="shared" si="118"/>
        <v>0</v>
      </c>
      <c r="J294" s="103"/>
      <c r="K294" s="104"/>
      <c r="L294" s="221">
        <f t="shared" si="119"/>
        <v>0</v>
      </c>
      <c r="M294" s="222"/>
      <c r="N294" s="104"/>
      <c r="O294" s="221">
        <f t="shared" si="120"/>
        <v>0</v>
      </c>
      <c r="P294" s="223"/>
    </row>
    <row r="295" spans="1:16" ht="12.75" hidden="1" thickTop="1" x14ac:dyDescent="0.2">
      <c r="A295" s="2" t="s">
        <v>315</v>
      </c>
      <c r="B295" s="57" t="s">
        <v>316</v>
      </c>
      <c r="C295" s="98">
        <f t="shared" si="95"/>
        <v>0</v>
      </c>
      <c r="D295" s="220"/>
      <c r="E295" s="807"/>
      <c r="F295" s="765">
        <f t="shared" si="117"/>
        <v>0</v>
      </c>
      <c r="G295" s="220"/>
      <c r="H295" s="103"/>
      <c r="I295" s="221">
        <f t="shared" si="118"/>
        <v>0</v>
      </c>
      <c r="J295" s="103"/>
      <c r="K295" s="104"/>
      <c r="L295" s="221">
        <f t="shared" si="119"/>
        <v>0</v>
      </c>
      <c r="M295" s="222"/>
      <c r="N295" s="104"/>
      <c r="O295" s="221">
        <f t="shared" si="120"/>
        <v>0</v>
      </c>
      <c r="P295" s="223"/>
    </row>
    <row r="296" spans="1:16" ht="24.75" hidden="1" thickTop="1" x14ac:dyDescent="0.2">
      <c r="A296" s="307" t="s">
        <v>317</v>
      </c>
      <c r="B296" s="308" t="s">
        <v>318</v>
      </c>
      <c r="C296" s="249">
        <f t="shared" si="95"/>
        <v>0</v>
      </c>
      <c r="D296" s="254"/>
      <c r="E296" s="812"/>
      <c r="F296" s="813">
        <f t="shared" si="117"/>
        <v>0</v>
      </c>
      <c r="G296" s="254"/>
      <c r="H296" s="256"/>
      <c r="I296" s="251">
        <f t="shared" si="118"/>
        <v>0</v>
      </c>
      <c r="J296" s="256"/>
      <c r="K296" s="255"/>
      <c r="L296" s="251">
        <f t="shared" si="119"/>
        <v>0</v>
      </c>
      <c r="M296" s="257"/>
      <c r="N296" s="255"/>
      <c r="O296" s="251">
        <f t="shared" si="120"/>
        <v>0</v>
      </c>
      <c r="P296" s="252"/>
    </row>
    <row r="297" spans="1:16" s="29" customFormat="1" ht="13.5" hidden="1" thickTop="1" thickBot="1" x14ac:dyDescent="0.25">
      <c r="A297" s="309" t="s">
        <v>319</v>
      </c>
      <c r="B297" s="309" t="s">
        <v>320</v>
      </c>
      <c r="C297" s="293">
        <f t="shared" si="95"/>
        <v>0</v>
      </c>
      <c r="D297" s="310"/>
      <c r="E297" s="826"/>
      <c r="F297" s="823">
        <f t="shared" si="117"/>
        <v>0</v>
      </c>
      <c r="G297" s="310"/>
      <c r="H297" s="312"/>
      <c r="I297" s="297">
        <f t="shared" si="118"/>
        <v>0</v>
      </c>
      <c r="J297" s="312"/>
      <c r="K297" s="311"/>
      <c r="L297" s="297">
        <f t="shared" si="119"/>
        <v>0</v>
      </c>
      <c r="M297" s="313"/>
      <c r="N297" s="311"/>
      <c r="O297" s="297">
        <f t="shared" si="120"/>
        <v>0</v>
      </c>
      <c r="P297" s="298"/>
    </row>
    <row r="298" spans="1:16" s="29" customFormat="1" ht="48.75" hidden="1" thickTop="1" x14ac:dyDescent="0.2">
      <c r="A298" s="305" t="s">
        <v>321</v>
      </c>
      <c r="B298" s="314" t="s">
        <v>322</v>
      </c>
      <c r="C298" s="299">
        <f t="shared" si="95"/>
        <v>0</v>
      </c>
      <c r="D298" s="240"/>
      <c r="E298" s="811"/>
      <c r="F298" s="769">
        <f t="shared" si="117"/>
        <v>0</v>
      </c>
      <c r="G298" s="240"/>
      <c r="H298" s="242"/>
      <c r="I298" s="205">
        <f t="shared" si="118"/>
        <v>0</v>
      </c>
      <c r="J298" s="242"/>
      <c r="K298" s="241"/>
      <c r="L298" s="205">
        <f t="shared" si="119"/>
        <v>0</v>
      </c>
      <c r="M298" s="243"/>
      <c r="N298" s="241"/>
      <c r="O298" s="205">
        <f t="shared" si="120"/>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swEh+56mf9nGiq+LjOaTCquRMHfZaU0T/75hDJqNQcEVShZU4WrANZFzxvIYfTKVCEepEMq9jyH8O74wAzNtbA==" saltValue="DmnsH9RYPL4fq5LjpJvMog==" spinCount="100000" sheet="1" objects="1" scenarios="1" formatCells="0" formatColumns="0" formatRows="0"/>
  <autoFilter ref="A18:P298">
    <filterColumn colId="2">
      <filters blank="1">
        <filter val="1 506 472"/>
        <filter val="1 517 059"/>
        <filter val="10 58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2018.gada 24.maija saistošajiem noteikumiem Nr.22
(protokols Nr.8,  9.punkts)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R7" sqref="R7"/>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1483</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1097</v>
      </c>
      <c r="D6" s="1386"/>
      <c r="E6" s="1386"/>
      <c r="F6" s="1386"/>
      <c r="G6" s="1386"/>
      <c r="H6" s="1386"/>
      <c r="I6" s="1386"/>
      <c r="J6" s="1386"/>
      <c r="K6" s="1386"/>
      <c r="L6" s="1386"/>
      <c r="M6" s="1386"/>
      <c r="N6" s="1386"/>
      <c r="O6" s="1386"/>
      <c r="P6" s="1387"/>
      <c r="Q6" s="754"/>
    </row>
    <row r="7" spans="1:17" ht="27" customHeight="1" x14ac:dyDescent="0.2">
      <c r="A7" s="9" t="s">
        <v>152</v>
      </c>
      <c r="B7" s="10"/>
      <c r="C7" s="1391" t="s">
        <v>1161</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242342</v>
      </c>
      <c r="D20" s="35">
        <f>SUM(D21,D24,D25,D41,D43)</f>
        <v>237416</v>
      </c>
      <c r="E20" s="758">
        <f t="shared" ref="E20:F20" si="0">SUM(E21,E24,E25,E41,E43)</f>
        <v>4926</v>
      </c>
      <c r="F20" s="759">
        <f t="shared" si="0"/>
        <v>242342</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242342</v>
      </c>
      <c r="D24" s="67">
        <f>D51</f>
        <v>237416</v>
      </c>
      <c r="E24" s="766">
        <v>4926</v>
      </c>
      <c r="F24" s="767">
        <f>D24+E24</f>
        <v>242342</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242342</v>
      </c>
      <c r="D50" s="175">
        <f>SUM(D51,D283)</f>
        <v>237416</v>
      </c>
      <c r="E50" s="794">
        <f t="shared" ref="E50:F50" si="19">SUM(E51,E283)</f>
        <v>4926</v>
      </c>
      <c r="F50" s="795">
        <f t="shared" si="19"/>
        <v>242342</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242342</v>
      </c>
      <c r="D51" s="183">
        <f>SUM(D52,D194)</f>
        <v>237416</v>
      </c>
      <c r="E51" s="796">
        <f t="shared" ref="E51:F51" si="23">SUM(E52,E194)</f>
        <v>4926</v>
      </c>
      <c r="F51" s="797">
        <f t="shared" si="23"/>
        <v>242342</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10300</v>
      </c>
      <c r="D52" s="190">
        <f>SUM(D53,D75,D173,D187)</f>
        <v>10300</v>
      </c>
      <c r="E52" s="798">
        <f t="shared" ref="E52:F52" si="27">SUM(E53,E75,E173,E187)</f>
        <v>0</v>
      </c>
      <c r="F52" s="799">
        <f t="shared" si="27"/>
        <v>10300</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34">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10300</v>
      </c>
      <c r="D75" s="198">
        <f>SUM(D76,D83,D130,D164,D165,D172)</f>
        <v>10300</v>
      </c>
      <c r="E75" s="800">
        <f t="shared" ref="E75:F75" si="66">SUM(E76,E83,E130,E164,E165,E172)</f>
        <v>0</v>
      </c>
      <c r="F75" s="801">
        <f t="shared" si="66"/>
        <v>10300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3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10300</v>
      </c>
      <c r="D83" s="204">
        <f>SUM(D84,D89,D95,D103,D112,D116,D122,D128)</f>
        <v>10300</v>
      </c>
      <c r="E83" s="802">
        <f t="shared" ref="E83:F83" si="90">SUM(E84,E89,E95,E103,E112,E116,E122,E128)</f>
        <v>0</v>
      </c>
      <c r="F83" s="769">
        <f t="shared" si="90"/>
        <v>10300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300</v>
      </c>
      <c r="D95" s="225">
        <f>SUM(D96:D102)</f>
        <v>300</v>
      </c>
      <c r="E95" s="808">
        <f t="shared" ref="E95:F95" si="111">SUM(E96:E102)</f>
        <v>0</v>
      </c>
      <c r="F95" s="765">
        <f t="shared" si="111"/>
        <v>300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x14ac:dyDescent="0.2">
      <c r="A102" s="58">
        <v>2239</v>
      </c>
      <c r="B102" s="3" t="s">
        <v>91</v>
      </c>
      <c r="C102" s="98">
        <f t="shared" si="98"/>
        <v>300</v>
      </c>
      <c r="D102" s="220">
        <v>300</v>
      </c>
      <c r="E102" s="807"/>
      <c r="F102" s="765">
        <f t="shared" si="115"/>
        <v>300</v>
      </c>
      <c r="G102" s="220"/>
      <c r="H102" s="103"/>
      <c r="I102" s="221">
        <f t="shared" si="116"/>
        <v>0</v>
      </c>
      <c r="J102" s="103"/>
      <c r="K102" s="104"/>
      <c r="L102" s="221">
        <f t="shared" si="117"/>
        <v>0</v>
      </c>
      <c r="M102" s="222"/>
      <c r="N102" s="104"/>
      <c r="O102" s="221">
        <f t="shared" si="118"/>
        <v>0</v>
      </c>
      <c r="P102" s="223"/>
    </row>
    <row r="103" spans="1:16" ht="36" x14ac:dyDescent="0.2">
      <c r="A103" s="224">
        <v>2240</v>
      </c>
      <c r="B103" s="3" t="s">
        <v>223</v>
      </c>
      <c r="C103" s="98">
        <f t="shared" si="98"/>
        <v>10000</v>
      </c>
      <c r="D103" s="225">
        <f>SUM(D104:D111)</f>
        <v>10000</v>
      </c>
      <c r="E103" s="808">
        <f t="shared" ref="E103:F103" si="119">SUM(E104:E111)</f>
        <v>0</v>
      </c>
      <c r="F103" s="765">
        <f t="shared" si="119"/>
        <v>10000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x14ac:dyDescent="0.2">
      <c r="A104" s="58">
        <v>2241</v>
      </c>
      <c r="B104" s="3" t="s">
        <v>92</v>
      </c>
      <c r="C104" s="98">
        <f t="shared" si="98"/>
        <v>10000</v>
      </c>
      <c r="D104" s="220">
        <v>10000</v>
      </c>
      <c r="E104" s="807"/>
      <c r="F104" s="765">
        <f t="shared" ref="F104:F111" si="123">D104+E104</f>
        <v>10000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v>0</v>
      </c>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v>0</v>
      </c>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113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34">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v>0</v>
      </c>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3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3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v>0</v>
      </c>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3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34">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3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232042</v>
      </c>
      <c r="D194" s="190">
        <f>SUM(D195,D230,D269)</f>
        <v>227116</v>
      </c>
      <c r="E194" s="798">
        <f t="shared" ref="E194:F194" si="251">SUM(E195,E230,E269)</f>
        <v>4926</v>
      </c>
      <c r="F194" s="799">
        <f t="shared" si="251"/>
        <v>232042</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x14ac:dyDescent="0.2">
      <c r="A195" s="196">
        <v>5000</v>
      </c>
      <c r="B195" s="196" t="s">
        <v>61</v>
      </c>
      <c r="C195" s="197">
        <f t="shared" si="185"/>
        <v>232042</v>
      </c>
      <c r="D195" s="198">
        <f>D196+D204</f>
        <v>227116</v>
      </c>
      <c r="E195" s="800">
        <f t="shared" ref="E195:F195" si="255">E196+E204</f>
        <v>4926</v>
      </c>
      <c r="F195" s="801">
        <f t="shared" si="255"/>
        <v>232042</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34">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232042</v>
      </c>
      <c r="D204" s="204">
        <f>D205+D215+D216+D225+D226+D227+D229</f>
        <v>227116</v>
      </c>
      <c r="E204" s="802">
        <f t="shared" ref="E204:F204" si="271">E205+E215+E216+E225+E226+E227+E229</f>
        <v>4926</v>
      </c>
      <c r="F204" s="769">
        <f t="shared" si="271"/>
        <v>232042</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v>0</v>
      </c>
      <c r="E225" s="807"/>
      <c r="F225" s="765">
        <f t="shared" si="288"/>
        <v>0</v>
      </c>
      <c r="G225" s="220"/>
      <c r="H225" s="103"/>
      <c r="I225" s="221">
        <f t="shared" si="289"/>
        <v>0</v>
      </c>
      <c r="J225" s="103"/>
      <c r="K225" s="104"/>
      <c r="L225" s="221">
        <f t="shared" si="290"/>
        <v>0</v>
      </c>
      <c r="M225" s="222"/>
      <c r="N225" s="104"/>
      <c r="O225" s="221">
        <f t="shared" si="291"/>
        <v>0</v>
      </c>
      <c r="P225" s="223"/>
    </row>
    <row r="226" spans="1:16" x14ac:dyDescent="0.2">
      <c r="A226" s="224">
        <v>5250</v>
      </c>
      <c r="B226" s="3" t="s">
        <v>79</v>
      </c>
      <c r="C226" s="98">
        <f t="shared" si="283"/>
        <v>232042</v>
      </c>
      <c r="D226" s="220">
        <v>227116</v>
      </c>
      <c r="E226" s="807">
        <v>4926</v>
      </c>
      <c r="F226" s="765">
        <f t="shared" si="288"/>
        <v>232042</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34">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3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3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3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34">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34">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242342</v>
      </c>
      <c r="D286" s="288">
        <f t="shared" ref="D286:O286" si="382">SUM(D283,D269,D230,D195,D187,D173,D75,D53)</f>
        <v>237416</v>
      </c>
      <c r="E286" s="820">
        <f t="shared" si="382"/>
        <v>4926</v>
      </c>
      <c r="F286" s="821">
        <f t="shared" si="382"/>
        <v>242342</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sheetData>
  <sheetProtection algorithmName="SHA-512" hashValue="g4LxdizabZCPRAZ70QX5rlNn7yuKdcWTLni1vd0EeO11klQJE/NLb/08j2dGmq/tEAD60jxvIIc6G6sFk95J5w==" saltValue="68grtksyfhpwDT8ej4fmtg==" spinCount="100000" sheet="1" objects="1" scenarios="1" formatCells="0" formatColumns="0" formatRows="0"/>
  <autoFilter ref="A18:P298">
    <filterColumn colId="2">
      <filters blank="1">
        <filter val="10 000"/>
        <filter val="10 300"/>
        <filter val="232 042"/>
        <filter val="242 342"/>
        <filter val="300"/>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2018.gada 24.maija saistošajiem noteikumiem Nr.22
(protokols Nr.8,  9.punkts)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view="pageLayout" zoomScaleNormal="100" workbookViewId="0">
      <selection activeCell="T4" sqref="T4"/>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547</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548</v>
      </c>
      <c r="D3" s="1391"/>
      <c r="E3" s="1391"/>
      <c r="F3" s="1391"/>
      <c r="G3" s="1391"/>
      <c r="H3" s="1391"/>
      <c r="I3" s="1391"/>
      <c r="J3" s="1391"/>
      <c r="K3" s="1391"/>
      <c r="L3" s="1391"/>
      <c r="M3" s="1391"/>
      <c r="N3" s="1391"/>
      <c r="O3" s="1391"/>
      <c r="P3" s="1392"/>
      <c r="Q3" s="754"/>
    </row>
    <row r="4" spans="1:17" ht="12.75" customHeight="1" x14ac:dyDescent="0.2">
      <c r="A4" s="7" t="s">
        <v>150</v>
      </c>
      <c r="B4" s="8"/>
      <c r="C4" s="1391" t="s">
        <v>1086</v>
      </c>
      <c r="D4" s="1391"/>
      <c r="E4" s="1391"/>
      <c r="F4" s="1391"/>
      <c r="G4" s="1391"/>
      <c r="H4" s="1391"/>
      <c r="I4" s="1391"/>
      <c r="J4" s="1391"/>
      <c r="K4" s="1391"/>
      <c r="L4" s="1391"/>
      <c r="M4" s="1391"/>
      <c r="N4" s="1391"/>
      <c r="O4" s="1391"/>
      <c r="P4" s="1392"/>
      <c r="Q4" s="754"/>
    </row>
    <row r="5" spans="1:17" ht="12.75" customHeight="1" x14ac:dyDescent="0.2">
      <c r="A5" s="9" t="s">
        <v>151</v>
      </c>
      <c r="B5" s="10"/>
      <c r="C5" s="1386" t="s">
        <v>549</v>
      </c>
      <c r="D5" s="1386"/>
      <c r="E5" s="1386"/>
      <c r="F5" s="1386"/>
      <c r="G5" s="1386"/>
      <c r="H5" s="1386"/>
      <c r="I5" s="1386"/>
      <c r="J5" s="1386"/>
      <c r="K5" s="1386"/>
      <c r="L5" s="1386"/>
      <c r="M5" s="1386"/>
      <c r="N5" s="1386"/>
      <c r="O5" s="1386"/>
      <c r="P5" s="1387"/>
      <c r="Q5" s="754"/>
    </row>
    <row r="6" spans="1:17" ht="12.75" customHeight="1" x14ac:dyDescent="0.2">
      <c r="A6" s="9" t="s">
        <v>87</v>
      </c>
      <c r="B6" s="10"/>
      <c r="C6" s="1386" t="s">
        <v>550</v>
      </c>
      <c r="D6" s="1386"/>
      <c r="E6" s="1386"/>
      <c r="F6" s="1386"/>
      <c r="G6" s="1386"/>
      <c r="H6" s="1386"/>
      <c r="I6" s="1386"/>
      <c r="J6" s="1386"/>
      <c r="K6" s="1386"/>
      <c r="L6" s="1386"/>
      <c r="M6" s="1386"/>
      <c r="N6" s="1386"/>
      <c r="O6" s="1386"/>
      <c r="P6" s="1387"/>
      <c r="Q6" s="754"/>
    </row>
    <row r="7" spans="1:17" ht="15" customHeight="1" x14ac:dyDescent="0.2">
      <c r="A7" s="9" t="s">
        <v>152</v>
      </c>
      <c r="B7" s="10"/>
      <c r="C7" s="1391" t="s">
        <v>551</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552</v>
      </c>
      <c r="D9" s="1386"/>
      <c r="E9" s="1386"/>
      <c r="F9" s="1386"/>
      <c r="G9" s="1386"/>
      <c r="H9" s="1386"/>
      <c r="I9" s="1386"/>
      <c r="J9" s="1386"/>
      <c r="K9" s="1386"/>
      <c r="L9" s="1386"/>
      <c r="M9" s="1386"/>
      <c r="N9" s="1386"/>
      <c r="O9" s="1386"/>
      <c r="P9" s="1387"/>
      <c r="Q9" s="754"/>
    </row>
    <row r="10" spans="1:17" ht="12.75" customHeight="1" x14ac:dyDescent="0.2">
      <c r="A10" s="9"/>
      <c r="B10" s="10" t="s">
        <v>155</v>
      </c>
      <c r="C10" s="1386" t="s">
        <v>553</v>
      </c>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t="s">
        <v>554</v>
      </c>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518641</v>
      </c>
      <c r="D20" s="35">
        <f>SUM(D21,D24,D25,D41,D43)</f>
        <v>498672</v>
      </c>
      <c r="E20" s="758">
        <f t="shared" ref="E20:F20" si="0">SUM(E21,E24,E25,E41,E43)</f>
        <v>0</v>
      </c>
      <c r="F20" s="759">
        <f t="shared" si="0"/>
        <v>498672</v>
      </c>
      <c r="G20" s="35">
        <f>SUM(G21,G24,G43)</f>
        <v>0</v>
      </c>
      <c r="H20" s="37">
        <f t="shared" ref="H20:I20" si="1">SUM(H21,H24,H43)</f>
        <v>0</v>
      </c>
      <c r="I20" s="38">
        <f t="shared" si="1"/>
        <v>0</v>
      </c>
      <c r="J20" s="37">
        <f>SUM(J21,J26,J43)</f>
        <v>19969</v>
      </c>
      <c r="K20" s="36">
        <f t="shared" ref="K20:L20" si="2">SUM(K21,K26,K43)</f>
        <v>0</v>
      </c>
      <c r="L20" s="38">
        <f t="shared" si="2"/>
        <v>19969</v>
      </c>
      <c r="M20" s="34">
        <f>SUM(M21,M45)</f>
        <v>0</v>
      </c>
      <c r="N20" s="36">
        <f t="shared" ref="N20:O20" si="3">SUM(N21,N45)</f>
        <v>0</v>
      </c>
      <c r="O20" s="38">
        <f t="shared" si="3"/>
        <v>0</v>
      </c>
      <c r="P20" s="39"/>
    </row>
    <row r="21" spans="1:16" ht="12.75" thickTop="1" x14ac:dyDescent="0.2">
      <c r="A21" s="40"/>
      <c r="B21" s="41" t="s">
        <v>178</v>
      </c>
      <c r="C21" s="42">
        <f t="shared" ref="C21:C84" si="4">F21+I21+L21+O21</f>
        <v>1599</v>
      </c>
      <c r="D21" s="43">
        <f>SUM(D22:D23)</f>
        <v>0</v>
      </c>
      <c r="E21" s="760">
        <f t="shared" ref="E21" si="5">SUM(E22:E23)</f>
        <v>0</v>
      </c>
      <c r="F21" s="761">
        <f>SUM(F22:F23)</f>
        <v>0</v>
      </c>
      <c r="G21" s="43">
        <f>SUM(G22:G23)</f>
        <v>0</v>
      </c>
      <c r="H21" s="45">
        <f t="shared" ref="H21:I21" si="6">SUM(H22:H23)</f>
        <v>0</v>
      </c>
      <c r="I21" s="46">
        <f t="shared" si="6"/>
        <v>0</v>
      </c>
      <c r="J21" s="45">
        <f>SUM(J22:J23)</f>
        <v>1599</v>
      </c>
      <c r="K21" s="44">
        <f t="shared" ref="K21:L21" si="7">SUM(K22:K23)</f>
        <v>0</v>
      </c>
      <c r="L21" s="46">
        <f t="shared" si="7"/>
        <v>1599</v>
      </c>
      <c r="M21" s="42">
        <f>SUM(M22:M23)</f>
        <v>0</v>
      </c>
      <c r="N21" s="44">
        <f t="shared" ref="N21:O21" si="8">SUM(N22:N23)</f>
        <v>0</v>
      </c>
      <c r="O21" s="46">
        <f t="shared" si="8"/>
        <v>0</v>
      </c>
      <c r="P21" s="47"/>
    </row>
    <row r="22" spans="1:16"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x14ac:dyDescent="0.2">
      <c r="A23" s="57"/>
      <c r="B23" s="58" t="s">
        <v>180</v>
      </c>
      <c r="C23" s="59">
        <f t="shared" si="4"/>
        <v>1599</v>
      </c>
      <c r="D23" s="60"/>
      <c r="E23" s="764"/>
      <c r="F23" s="765">
        <f>D23+E23</f>
        <v>0</v>
      </c>
      <c r="G23" s="60"/>
      <c r="H23" s="62"/>
      <c r="I23" s="63">
        <f>G23+H23</f>
        <v>0</v>
      </c>
      <c r="J23" s="62">
        <v>1599</v>
      </c>
      <c r="K23" s="61"/>
      <c r="L23" s="63">
        <f>J23+K23</f>
        <v>1599</v>
      </c>
      <c r="M23" s="64"/>
      <c r="N23" s="61"/>
      <c r="O23" s="63">
        <f>M23+N23</f>
        <v>0</v>
      </c>
      <c r="P23" s="637"/>
    </row>
    <row r="24" spans="1:16" s="29" customFormat="1" ht="24.75" thickBot="1" x14ac:dyDescent="0.25">
      <c r="A24" s="65">
        <v>19300</v>
      </c>
      <c r="B24" s="65" t="s">
        <v>181</v>
      </c>
      <c r="C24" s="66">
        <f>F24+I24</f>
        <v>498672</v>
      </c>
      <c r="D24" s="67">
        <v>498672</v>
      </c>
      <c r="E24" s="766"/>
      <c r="F24" s="767">
        <f>D24+E24</f>
        <v>498672</v>
      </c>
      <c r="G24" s="67"/>
      <c r="H24" s="68"/>
      <c r="I24" s="69">
        <f>G24+H24</f>
        <v>0</v>
      </c>
      <c r="J24" s="70" t="s">
        <v>182</v>
      </c>
      <c r="K24" s="71" t="s">
        <v>182</v>
      </c>
      <c r="L24" s="73" t="s">
        <v>182</v>
      </c>
      <c r="M24" s="72" t="s">
        <v>182</v>
      </c>
      <c r="N24" s="71" t="s">
        <v>182</v>
      </c>
      <c r="O24" s="73" t="s">
        <v>182</v>
      </c>
      <c r="P24" s="638"/>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thickTop="1" x14ac:dyDescent="0.2">
      <c r="A26" s="76">
        <v>21300</v>
      </c>
      <c r="B26" s="76" t="s">
        <v>184</v>
      </c>
      <c r="C26" s="77">
        <f>L26</f>
        <v>18370</v>
      </c>
      <c r="D26" s="80" t="s">
        <v>182</v>
      </c>
      <c r="E26" s="770" t="s">
        <v>182</v>
      </c>
      <c r="F26" s="771" t="s">
        <v>182</v>
      </c>
      <c r="G26" s="80" t="s">
        <v>182</v>
      </c>
      <c r="H26" s="81" t="s">
        <v>182</v>
      </c>
      <c r="I26" s="82" t="s">
        <v>182</v>
      </c>
      <c r="J26" s="86">
        <f>SUM(J27,J31,J33,J36)</f>
        <v>18370</v>
      </c>
      <c r="K26" s="87">
        <f t="shared" ref="K26:L26" si="9">SUM(K27,K31,K33,K36)</f>
        <v>0</v>
      </c>
      <c r="L26" s="205">
        <f t="shared" si="9"/>
        <v>18370</v>
      </c>
      <c r="M26" s="84" t="s">
        <v>182</v>
      </c>
      <c r="N26" s="83" t="s">
        <v>182</v>
      </c>
      <c r="O26" s="82" t="s">
        <v>182</v>
      </c>
      <c r="P26" s="85"/>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x14ac:dyDescent="0.2">
      <c r="A33" s="88">
        <v>21380</v>
      </c>
      <c r="B33" s="76" t="s">
        <v>191</v>
      </c>
      <c r="C33" s="77">
        <f t="shared" si="10"/>
        <v>1690</v>
      </c>
      <c r="D33" s="80" t="s">
        <v>182</v>
      </c>
      <c r="E33" s="770" t="s">
        <v>182</v>
      </c>
      <c r="F33" s="771" t="s">
        <v>182</v>
      </c>
      <c r="G33" s="80" t="s">
        <v>182</v>
      </c>
      <c r="H33" s="81" t="s">
        <v>182</v>
      </c>
      <c r="I33" s="82" t="s">
        <v>182</v>
      </c>
      <c r="J33" s="86">
        <f>SUM(J34:J35)</f>
        <v>1690</v>
      </c>
      <c r="K33" s="87">
        <f t="shared" ref="K33:L33" si="13">SUM(K34:K35)</f>
        <v>0</v>
      </c>
      <c r="L33" s="205">
        <f t="shared" si="13"/>
        <v>1690</v>
      </c>
      <c r="M33" s="84" t="s">
        <v>182</v>
      </c>
      <c r="N33" s="83" t="s">
        <v>182</v>
      </c>
      <c r="O33" s="82" t="s">
        <v>182</v>
      </c>
      <c r="P33" s="85"/>
    </row>
    <row r="34" spans="1:16" x14ac:dyDescent="0.2">
      <c r="A34" s="49">
        <v>21381</v>
      </c>
      <c r="B34" s="1" t="s">
        <v>192</v>
      </c>
      <c r="C34" s="89">
        <f t="shared" si="10"/>
        <v>1690</v>
      </c>
      <c r="D34" s="90" t="s">
        <v>182</v>
      </c>
      <c r="E34" s="772" t="s">
        <v>182</v>
      </c>
      <c r="F34" s="773" t="s">
        <v>182</v>
      </c>
      <c r="G34" s="90" t="s">
        <v>182</v>
      </c>
      <c r="H34" s="92" t="s">
        <v>182</v>
      </c>
      <c r="I34" s="93" t="s">
        <v>182</v>
      </c>
      <c r="J34" s="94">
        <v>1690</v>
      </c>
      <c r="K34" s="95"/>
      <c r="L34" s="54">
        <f>J34+K34</f>
        <v>1690</v>
      </c>
      <c r="M34" s="96" t="s">
        <v>182</v>
      </c>
      <c r="N34" s="91" t="s">
        <v>182</v>
      </c>
      <c r="O34" s="93" t="s">
        <v>182</v>
      </c>
      <c r="P34" s="97"/>
    </row>
    <row r="35" spans="1:16"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customHeight="1" x14ac:dyDescent="0.2">
      <c r="A36" s="88">
        <v>21390</v>
      </c>
      <c r="B36" s="76" t="s">
        <v>194</v>
      </c>
      <c r="C36" s="77">
        <f t="shared" si="10"/>
        <v>16680</v>
      </c>
      <c r="D36" s="80" t="s">
        <v>182</v>
      </c>
      <c r="E36" s="770" t="s">
        <v>182</v>
      </c>
      <c r="F36" s="771" t="s">
        <v>182</v>
      </c>
      <c r="G36" s="80" t="s">
        <v>182</v>
      </c>
      <c r="H36" s="81" t="s">
        <v>182</v>
      </c>
      <c r="I36" s="82" t="s">
        <v>182</v>
      </c>
      <c r="J36" s="86">
        <f>SUM(J37:J40)</f>
        <v>16680</v>
      </c>
      <c r="K36" s="87">
        <f t="shared" ref="K36:L36" si="14">SUM(K37:K40)</f>
        <v>0</v>
      </c>
      <c r="L36" s="205">
        <f t="shared" si="14"/>
        <v>16680</v>
      </c>
      <c r="M36" s="84" t="s">
        <v>182</v>
      </c>
      <c r="N36" s="83" t="s">
        <v>182</v>
      </c>
      <c r="O36" s="82" t="s">
        <v>182</v>
      </c>
      <c r="P36" s="85"/>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x14ac:dyDescent="0.2">
      <c r="A38" s="58">
        <v>21393</v>
      </c>
      <c r="B38" s="3" t="s">
        <v>196</v>
      </c>
      <c r="C38" s="98">
        <f t="shared" si="10"/>
        <v>16680</v>
      </c>
      <c r="D38" s="99" t="s">
        <v>182</v>
      </c>
      <c r="E38" s="774" t="s">
        <v>182</v>
      </c>
      <c r="F38" s="775" t="s">
        <v>182</v>
      </c>
      <c r="G38" s="99" t="s">
        <v>182</v>
      </c>
      <c r="H38" s="101" t="s">
        <v>182</v>
      </c>
      <c r="I38" s="102" t="s">
        <v>182</v>
      </c>
      <c r="J38" s="103">
        <v>16680</v>
      </c>
      <c r="K38" s="104"/>
      <c r="L38" s="63">
        <f>J38+K38</f>
        <v>16680</v>
      </c>
      <c r="M38" s="105" t="s">
        <v>182</v>
      </c>
      <c r="N38" s="100" t="s">
        <v>182</v>
      </c>
      <c r="O38" s="102" t="s">
        <v>182</v>
      </c>
      <c r="P38" s="106"/>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hidden="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518641</v>
      </c>
      <c r="D50" s="175">
        <f>SUM(D51,D283)</f>
        <v>498672</v>
      </c>
      <c r="E50" s="794">
        <f t="shared" ref="E50:F50" si="19">SUM(E51,E283)</f>
        <v>0</v>
      </c>
      <c r="F50" s="795">
        <f t="shared" si="19"/>
        <v>498672</v>
      </c>
      <c r="G50" s="175">
        <f>SUM(G51,G283)</f>
        <v>0</v>
      </c>
      <c r="H50" s="177">
        <f t="shared" ref="H50:I50" si="20">SUM(H51,H283)</f>
        <v>0</v>
      </c>
      <c r="I50" s="178">
        <f t="shared" si="20"/>
        <v>0</v>
      </c>
      <c r="J50" s="177">
        <f>SUM(J51,J283)</f>
        <v>19969</v>
      </c>
      <c r="K50" s="176">
        <f t="shared" ref="K50:L50" si="21">SUM(K51,K283)</f>
        <v>0</v>
      </c>
      <c r="L50" s="178">
        <f t="shared" si="21"/>
        <v>19969</v>
      </c>
      <c r="M50" s="174">
        <f>SUM(M51,M283)</f>
        <v>0</v>
      </c>
      <c r="N50" s="176">
        <f t="shared" ref="N50:O50" si="22">SUM(N51,N283)</f>
        <v>0</v>
      </c>
      <c r="O50" s="178">
        <f t="shared" si="22"/>
        <v>0</v>
      </c>
      <c r="P50" s="179"/>
    </row>
    <row r="51" spans="1:16" s="29" customFormat="1" ht="36.75" thickTop="1" x14ac:dyDescent="0.2">
      <c r="A51" s="180"/>
      <c r="B51" s="181" t="s">
        <v>208</v>
      </c>
      <c r="C51" s="182">
        <f t="shared" si="4"/>
        <v>518641</v>
      </c>
      <c r="D51" s="183">
        <f>SUM(D52,D194)</f>
        <v>498672</v>
      </c>
      <c r="E51" s="796">
        <f t="shared" ref="E51:F51" si="23">SUM(E52,E194)</f>
        <v>0</v>
      </c>
      <c r="F51" s="797">
        <f t="shared" si="23"/>
        <v>498672</v>
      </c>
      <c r="G51" s="183">
        <f>SUM(G52,G194)</f>
        <v>0</v>
      </c>
      <c r="H51" s="185">
        <f t="shared" ref="H51:I51" si="24">SUM(H52,H194)</f>
        <v>0</v>
      </c>
      <c r="I51" s="186">
        <f t="shared" si="24"/>
        <v>0</v>
      </c>
      <c r="J51" s="185">
        <f>SUM(J52,J194)</f>
        <v>19969</v>
      </c>
      <c r="K51" s="184">
        <f t="shared" ref="K51:L51" si="25">SUM(K52,K194)</f>
        <v>0</v>
      </c>
      <c r="L51" s="186">
        <f t="shared" si="25"/>
        <v>19969</v>
      </c>
      <c r="M51" s="182">
        <f>SUM(M52,M194)</f>
        <v>0</v>
      </c>
      <c r="N51" s="184">
        <f t="shared" ref="N51:O51" si="26">SUM(N52,N194)</f>
        <v>0</v>
      </c>
      <c r="O51" s="186">
        <f t="shared" si="26"/>
        <v>0</v>
      </c>
      <c r="P51" s="187"/>
    </row>
    <row r="52" spans="1:16" s="29" customFormat="1" ht="24" x14ac:dyDescent="0.2">
      <c r="A52" s="188"/>
      <c r="B52" s="22" t="s">
        <v>209</v>
      </c>
      <c r="C52" s="189">
        <f t="shared" si="4"/>
        <v>518641</v>
      </c>
      <c r="D52" s="190">
        <f>SUM(D53,D75,D173,D187)</f>
        <v>498672</v>
      </c>
      <c r="E52" s="798">
        <f t="shared" ref="E52:F52" si="27">SUM(E53,E75,E173,E187)</f>
        <v>0</v>
      </c>
      <c r="F52" s="799">
        <f t="shared" si="27"/>
        <v>498672</v>
      </c>
      <c r="G52" s="190">
        <f>SUM(G53,G75,G173,G187)</f>
        <v>0</v>
      </c>
      <c r="H52" s="192">
        <f t="shared" ref="H52:I52" si="28">SUM(H53,H75,H173,H187)</f>
        <v>0</v>
      </c>
      <c r="I52" s="193">
        <f t="shared" si="28"/>
        <v>0</v>
      </c>
      <c r="J52" s="192">
        <f>SUM(J53,J75,J173,J187)</f>
        <v>19969</v>
      </c>
      <c r="K52" s="191">
        <f t="shared" ref="K52:L52" si="29">SUM(K53,K75,K173,K187)</f>
        <v>0</v>
      </c>
      <c r="L52" s="193">
        <f t="shared" si="29"/>
        <v>19969</v>
      </c>
      <c r="M52" s="189">
        <f>SUM(M53,M75,M173,M187)</f>
        <v>0</v>
      </c>
      <c r="N52" s="191">
        <f t="shared" ref="N52:O52" si="30">SUM(N53,N75,N173,N187)</f>
        <v>0</v>
      </c>
      <c r="O52" s="193">
        <f t="shared" si="30"/>
        <v>0</v>
      </c>
      <c r="P52" s="195"/>
    </row>
    <row r="53" spans="1:16" s="29" customFormat="1" x14ac:dyDescent="0.2">
      <c r="A53" s="196">
        <v>1000</v>
      </c>
      <c r="B53" s="196" t="s">
        <v>1</v>
      </c>
      <c r="C53" s="197">
        <f t="shared" si="4"/>
        <v>88995</v>
      </c>
      <c r="D53" s="198">
        <f>SUM(D54,D67)</f>
        <v>83623</v>
      </c>
      <c r="E53" s="800">
        <f t="shared" ref="E53:F53" si="31">SUM(E54,E67)</f>
        <v>43</v>
      </c>
      <c r="F53" s="801">
        <f t="shared" si="31"/>
        <v>83666</v>
      </c>
      <c r="G53" s="198">
        <f>SUM(G54,G67)</f>
        <v>0</v>
      </c>
      <c r="H53" s="200">
        <f t="shared" ref="H53:I53" si="32">SUM(H54,H67)</f>
        <v>0</v>
      </c>
      <c r="I53" s="201">
        <f t="shared" si="32"/>
        <v>0</v>
      </c>
      <c r="J53" s="200">
        <f>SUM(J54,J67)</f>
        <v>6799</v>
      </c>
      <c r="K53" s="199">
        <f t="shared" ref="K53:L53" si="33">SUM(K54,K67)</f>
        <v>-1470</v>
      </c>
      <c r="L53" s="201">
        <f t="shared" si="33"/>
        <v>5329</v>
      </c>
      <c r="M53" s="197">
        <f>SUM(M54,M67)</f>
        <v>0</v>
      </c>
      <c r="N53" s="199">
        <f t="shared" ref="N53:O53" si="34">SUM(N54,N67)</f>
        <v>0</v>
      </c>
      <c r="O53" s="201">
        <f t="shared" si="34"/>
        <v>0</v>
      </c>
      <c r="P53" s="202"/>
    </row>
    <row r="54" spans="1:16" x14ac:dyDescent="0.2">
      <c r="A54" s="76">
        <v>1100</v>
      </c>
      <c r="B54" s="203" t="s">
        <v>210</v>
      </c>
      <c r="C54" s="77">
        <f t="shared" si="4"/>
        <v>84739</v>
      </c>
      <c r="D54" s="204">
        <f>SUM(D55,D58,D66)</f>
        <v>79626</v>
      </c>
      <c r="E54" s="802">
        <f t="shared" ref="E54:F54" si="35">SUM(E55,E58,E66)</f>
        <v>40</v>
      </c>
      <c r="F54" s="769">
        <f t="shared" si="35"/>
        <v>79666</v>
      </c>
      <c r="G54" s="204">
        <f>SUM(G55,G58,G66)</f>
        <v>0</v>
      </c>
      <c r="H54" s="86">
        <f t="shared" ref="H54:I54" si="36">SUM(H55,H58,H66)</f>
        <v>0</v>
      </c>
      <c r="I54" s="205">
        <f t="shared" si="36"/>
        <v>0</v>
      </c>
      <c r="J54" s="86">
        <f>SUM(J55,J58,J66)</f>
        <v>6473</v>
      </c>
      <c r="K54" s="87">
        <f t="shared" ref="K54:L54" si="37">SUM(K55,K58,K66)</f>
        <v>-1400</v>
      </c>
      <c r="L54" s="205">
        <f t="shared" si="37"/>
        <v>5073</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x14ac:dyDescent="0.2">
      <c r="A66" s="210">
        <v>1150</v>
      </c>
      <c r="B66" s="154" t="s">
        <v>2</v>
      </c>
      <c r="C66" s="160">
        <f>F66+I66+L66+O66</f>
        <v>84739</v>
      </c>
      <c r="D66" s="228">
        <v>79626</v>
      </c>
      <c r="E66" s="809">
        <v>40</v>
      </c>
      <c r="F66" s="804">
        <f t="shared" si="50"/>
        <v>79666</v>
      </c>
      <c r="G66" s="228"/>
      <c r="H66" s="230"/>
      <c r="I66" s="214">
        <f t="shared" si="51"/>
        <v>0</v>
      </c>
      <c r="J66" s="230">
        <v>6473</v>
      </c>
      <c r="K66" s="229">
        <v>-1400</v>
      </c>
      <c r="L66" s="214">
        <f t="shared" si="52"/>
        <v>5073</v>
      </c>
      <c r="M66" s="231"/>
      <c r="N66" s="229"/>
      <c r="O66" s="214">
        <f t="shared" si="53"/>
        <v>0</v>
      </c>
      <c r="P66" s="317" t="s">
        <v>555</v>
      </c>
    </row>
    <row r="67" spans="1:16" ht="24" x14ac:dyDescent="0.2">
      <c r="A67" s="76">
        <v>1200</v>
      </c>
      <c r="B67" s="203" t="s">
        <v>216</v>
      </c>
      <c r="C67" s="77">
        <f t="shared" si="4"/>
        <v>4256</v>
      </c>
      <c r="D67" s="204">
        <f>SUM(D68:D69)</f>
        <v>3997</v>
      </c>
      <c r="E67" s="802">
        <f t="shared" ref="E67:F67" si="54">SUM(E68:E69)</f>
        <v>3</v>
      </c>
      <c r="F67" s="769">
        <f t="shared" si="54"/>
        <v>4000</v>
      </c>
      <c r="G67" s="204">
        <f>SUM(G68:G69)</f>
        <v>0</v>
      </c>
      <c r="H67" s="86">
        <f t="shared" ref="H67:I67" si="55">SUM(H68:H69)</f>
        <v>0</v>
      </c>
      <c r="I67" s="205">
        <f t="shared" si="55"/>
        <v>0</v>
      </c>
      <c r="J67" s="86">
        <f>SUM(J68:J69)</f>
        <v>326</v>
      </c>
      <c r="K67" s="87">
        <f t="shared" ref="K67:L67" si="56">SUM(K68:K69)</f>
        <v>-70</v>
      </c>
      <c r="L67" s="205">
        <f t="shared" si="56"/>
        <v>256</v>
      </c>
      <c r="M67" s="77">
        <f>SUM(M68:M69)</f>
        <v>0</v>
      </c>
      <c r="N67" s="87">
        <f t="shared" ref="N67:O67" si="57">SUM(N68:N69)</f>
        <v>0</v>
      </c>
      <c r="O67" s="205">
        <f t="shared" si="57"/>
        <v>0</v>
      </c>
      <c r="P67" s="232"/>
    </row>
    <row r="68" spans="1:16" ht="24" x14ac:dyDescent="0.2">
      <c r="A68" s="634">
        <v>1210</v>
      </c>
      <c r="B68" s="1" t="s">
        <v>217</v>
      </c>
      <c r="C68" s="89">
        <f t="shared" si="4"/>
        <v>4256</v>
      </c>
      <c r="D68" s="216">
        <v>3997</v>
      </c>
      <c r="E68" s="805">
        <v>3</v>
      </c>
      <c r="F68" s="806">
        <f>D68+E68</f>
        <v>4000</v>
      </c>
      <c r="G68" s="216"/>
      <c r="H68" s="94"/>
      <c r="I68" s="217">
        <f>G68+H68</f>
        <v>0</v>
      </c>
      <c r="J68" s="94">
        <v>326</v>
      </c>
      <c r="K68" s="95">
        <v>-70</v>
      </c>
      <c r="L68" s="217">
        <f>J68+K68</f>
        <v>256</v>
      </c>
      <c r="M68" s="218"/>
      <c r="N68" s="95"/>
      <c r="O68" s="217">
        <f>M68+N68</f>
        <v>0</v>
      </c>
      <c r="P68" s="317" t="s">
        <v>555</v>
      </c>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318"/>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318"/>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318"/>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318"/>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318"/>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318"/>
    </row>
    <row r="75" spans="1:16" x14ac:dyDescent="0.2">
      <c r="A75" s="196">
        <v>2000</v>
      </c>
      <c r="B75" s="196" t="s">
        <v>3</v>
      </c>
      <c r="C75" s="197">
        <f t="shared" si="4"/>
        <v>429646</v>
      </c>
      <c r="D75" s="198">
        <f>SUM(D76,D83,D130,D164,D165,D172)</f>
        <v>415049</v>
      </c>
      <c r="E75" s="800">
        <f t="shared" ref="E75:F75" si="66">SUM(E76,E83,E130,E164,E165,E172)</f>
        <v>-43</v>
      </c>
      <c r="F75" s="801">
        <f t="shared" si="66"/>
        <v>415006</v>
      </c>
      <c r="G75" s="198">
        <f>SUM(G76,G83,G130,G164,G165,G172)</f>
        <v>0</v>
      </c>
      <c r="H75" s="200">
        <f t="shared" ref="H75:I75" si="67">SUM(H76,H83,H130,H164,H165,H172)</f>
        <v>0</v>
      </c>
      <c r="I75" s="201">
        <f t="shared" si="67"/>
        <v>0</v>
      </c>
      <c r="J75" s="200">
        <f>SUM(J76,J83,J130,J164,J165,J172)</f>
        <v>13170</v>
      </c>
      <c r="K75" s="199">
        <f t="shared" ref="K75:L75" si="68">SUM(K76,K83,K130,K164,K165,K172)</f>
        <v>1470</v>
      </c>
      <c r="L75" s="201">
        <f t="shared" si="68"/>
        <v>14640</v>
      </c>
      <c r="M75" s="197">
        <f>SUM(M76,M83,M130,M164,M165,M172)</f>
        <v>0</v>
      </c>
      <c r="N75" s="199">
        <f t="shared" ref="N75:O75" si="69">SUM(N76,N83,N130,N164,N165,N172)</f>
        <v>0</v>
      </c>
      <c r="O75" s="201">
        <f t="shared" si="69"/>
        <v>0</v>
      </c>
      <c r="P75" s="639"/>
    </row>
    <row r="76" spans="1:16" ht="24" x14ac:dyDescent="0.2">
      <c r="A76" s="76">
        <v>2100</v>
      </c>
      <c r="B76" s="203" t="s">
        <v>117</v>
      </c>
      <c r="C76" s="77">
        <f t="shared" si="4"/>
        <v>1570</v>
      </c>
      <c r="D76" s="204">
        <f>SUM(D77,D80)</f>
        <v>1138</v>
      </c>
      <c r="E76" s="802">
        <f t="shared" ref="E76:F76" si="70">SUM(E77,E80)</f>
        <v>432</v>
      </c>
      <c r="F76" s="769">
        <f t="shared" si="70"/>
        <v>1570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321"/>
    </row>
    <row r="77" spans="1:16" ht="24" hidden="1" x14ac:dyDescent="0.2">
      <c r="A77" s="63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635"/>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318"/>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318"/>
    </row>
    <row r="80" spans="1:16" ht="24" x14ac:dyDescent="0.2">
      <c r="A80" s="224">
        <v>2120</v>
      </c>
      <c r="B80" s="3" t="s">
        <v>120</v>
      </c>
      <c r="C80" s="98">
        <f t="shared" si="4"/>
        <v>1570</v>
      </c>
      <c r="D80" s="225">
        <f>SUM(D81:D82)</f>
        <v>1138</v>
      </c>
      <c r="E80" s="808">
        <f t="shared" ref="E80:F80" si="82">SUM(E81:E82)</f>
        <v>432</v>
      </c>
      <c r="F80" s="765">
        <f t="shared" si="82"/>
        <v>1570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318"/>
    </row>
    <row r="81" spans="1:16" ht="24" x14ac:dyDescent="0.2">
      <c r="A81" s="58">
        <v>2121</v>
      </c>
      <c r="B81" s="3" t="s">
        <v>4</v>
      </c>
      <c r="C81" s="98">
        <f t="shared" si="4"/>
        <v>1570</v>
      </c>
      <c r="D81" s="220">
        <v>1138</v>
      </c>
      <c r="E81" s="807">
        <v>432</v>
      </c>
      <c r="F81" s="765">
        <f t="shared" ref="F81:F82" si="86">D81+E81</f>
        <v>1570</v>
      </c>
      <c r="G81" s="220"/>
      <c r="H81" s="103"/>
      <c r="I81" s="221">
        <f t="shared" ref="I81:I82" si="87">G81+H81</f>
        <v>0</v>
      </c>
      <c r="J81" s="103"/>
      <c r="K81" s="104"/>
      <c r="L81" s="221">
        <f t="shared" ref="L81:L82" si="88">J81+K81</f>
        <v>0</v>
      </c>
      <c r="M81" s="222"/>
      <c r="N81" s="104"/>
      <c r="O81" s="221">
        <f t="shared" ref="O81:O82" si="89">M81+N81</f>
        <v>0</v>
      </c>
      <c r="P81" s="317" t="s">
        <v>555</v>
      </c>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318"/>
    </row>
    <row r="83" spans="1:16" x14ac:dyDescent="0.2">
      <c r="A83" s="76">
        <v>2200</v>
      </c>
      <c r="B83" s="203" t="s">
        <v>5</v>
      </c>
      <c r="C83" s="77">
        <f t="shared" si="4"/>
        <v>345601</v>
      </c>
      <c r="D83" s="204">
        <f>SUM(D84,D89,D95,D103,D112,D116,D122,D128)</f>
        <v>336422</v>
      </c>
      <c r="E83" s="802">
        <f t="shared" ref="E83:F83" si="90">SUM(E84,E89,E95,E103,E112,E116,E122,E128)</f>
        <v>-241</v>
      </c>
      <c r="F83" s="769">
        <f t="shared" si="90"/>
        <v>336181</v>
      </c>
      <c r="G83" s="204">
        <f>SUM(G84,G89,G95,G103,G112,G116,G122,G128)</f>
        <v>0</v>
      </c>
      <c r="H83" s="86">
        <f t="shared" ref="H83:I83" si="91">SUM(H84,H89,H95,H103,H112,H116,H122,H128)</f>
        <v>0</v>
      </c>
      <c r="I83" s="205">
        <f t="shared" si="91"/>
        <v>0</v>
      </c>
      <c r="J83" s="86">
        <f>SUM(J84,J89,J95,J103,J112,J116,J122,J128)</f>
        <v>7950</v>
      </c>
      <c r="K83" s="87">
        <f t="shared" ref="K83:L83" si="92">SUM(K84,K89,K95,K103,K112,K116,K122,K128)</f>
        <v>1470</v>
      </c>
      <c r="L83" s="205">
        <f t="shared" si="92"/>
        <v>9420</v>
      </c>
      <c r="M83" s="120">
        <f>SUM(M84,M89,M95,M103,M112,M116,M122,M128)</f>
        <v>0</v>
      </c>
      <c r="N83" s="236">
        <f t="shared" ref="N83:O83" si="93">SUM(N84,N89,N95,N103,N112,N116,N122,N128)</f>
        <v>0</v>
      </c>
      <c r="O83" s="237">
        <f t="shared" si="93"/>
        <v>0</v>
      </c>
      <c r="P83" s="640"/>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317"/>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635"/>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318"/>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318"/>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318"/>
    </row>
    <row r="89" spans="1:16" ht="24" x14ac:dyDescent="0.2">
      <c r="A89" s="224">
        <v>2220</v>
      </c>
      <c r="B89" s="3" t="s">
        <v>10</v>
      </c>
      <c r="C89" s="98">
        <f t="shared" si="98"/>
        <v>200</v>
      </c>
      <c r="D89" s="225">
        <f>SUM(D90:D94)</f>
        <v>200</v>
      </c>
      <c r="E89" s="808">
        <f t="shared" ref="E89:F89" si="103">SUM(E90:E94)</f>
        <v>0</v>
      </c>
      <c r="F89" s="765">
        <f t="shared" si="103"/>
        <v>200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318"/>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318"/>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318"/>
    </row>
    <row r="92" spans="1:16" x14ac:dyDescent="0.2">
      <c r="A92" s="58">
        <v>2223</v>
      </c>
      <c r="B92" s="3" t="s">
        <v>12</v>
      </c>
      <c r="C92" s="98">
        <f t="shared" si="98"/>
        <v>200</v>
      </c>
      <c r="D92" s="220">
        <v>200</v>
      </c>
      <c r="E92" s="807"/>
      <c r="F92" s="765">
        <f t="shared" si="107"/>
        <v>200</v>
      </c>
      <c r="G92" s="220"/>
      <c r="H92" s="103"/>
      <c r="I92" s="221">
        <f t="shared" si="108"/>
        <v>0</v>
      </c>
      <c r="J92" s="103"/>
      <c r="K92" s="104"/>
      <c r="L92" s="221">
        <f t="shared" si="109"/>
        <v>0</v>
      </c>
      <c r="M92" s="222"/>
      <c r="N92" s="104"/>
      <c r="O92" s="221">
        <f t="shared" si="110"/>
        <v>0</v>
      </c>
      <c r="P92" s="318"/>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318"/>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318"/>
    </row>
    <row r="95" spans="1:16" ht="36" x14ac:dyDescent="0.2">
      <c r="A95" s="224">
        <v>2230</v>
      </c>
      <c r="B95" s="3" t="s">
        <v>14</v>
      </c>
      <c r="C95" s="98">
        <f t="shared" si="98"/>
        <v>41600</v>
      </c>
      <c r="D95" s="225">
        <f>SUM(D96:D102)</f>
        <v>41600</v>
      </c>
      <c r="E95" s="808">
        <f t="shared" ref="E95:F95" si="111">SUM(E96:E102)</f>
        <v>0</v>
      </c>
      <c r="F95" s="765">
        <f t="shared" si="111"/>
        <v>41600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318"/>
    </row>
    <row r="96" spans="1:16" ht="24" x14ac:dyDescent="0.2">
      <c r="A96" s="58">
        <v>2231</v>
      </c>
      <c r="B96" s="3" t="s">
        <v>121</v>
      </c>
      <c r="C96" s="98">
        <f t="shared" si="98"/>
        <v>4000</v>
      </c>
      <c r="D96" s="220">
        <v>4000</v>
      </c>
      <c r="E96" s="807"/>
      <c r="F96" s="765">
        <f t="shared" ref="F96:F102" si="115">D96+E96</f>
        <v>4000</v>
      </c>
      <c r="G96" s="220"/>
      <c r="H96" s="103"/>
      <c r="I96" s="221">
        <f t="shared" ref="I96:I102" si="116">G96+H96</f>
        <v>0</v>
      </c>
      <c r="J96" s="103"/>
      <c r="K96" s="104"/>
      <c r="L96" s="221">
        <f t="shared" ref="L96:L102" si="117">J96+K96</f>
        <v>0</v>
      </c>
      <c r="M96" s="222"/>
      <c r="N96" s="104"/>
      <c r="O96" s="221">
        <f t="shared" ref="O96:O102" si="118">M96+N96</f>
        <v>0</v>
      </c>
      <c r="P96" s="317"/>
    </row>
    <row r="97" spans="1:16" ht="24.75" customHeight="1" x14ac:dyDescent="0.2">
      <c r="A97" s="58">
        <v>2232</v>
      </c>
      <c r="B97" s="3" t="s">
        <v>90</v>
      </c>
      <c r="C97" s="98">
        <f t="shared" si="98"/>
        <v>100</v>
      </c>
      <c r="D97" s="220">
        <v>100</v>
      </c>
      <c r="E97" s="807"/>
      <c r="F97" s="765">
        <f t="shared" si="115"/>
        <v>100</v>
      </c>
      <c r="G97" s="220"/>
      <c r="H97" s="103"/>
      <c r="I97" s="221">
        <f t="shared" si="116"/>
        <v>0</v>
      </c>
      <c r="J97" s="103"/>
      <c r="K97" s="104"/>
      <c r="L97" s="221">
        <f t="shared" si="117"/>
        <v>0</v>
      </c>
      <c r="M97" s="222"/>
      <c r="N97" s="104"/>
      <c r="O97" s="221">
        <f t="shared" si="118"/>
        <v>0</v>
      </c>
      <c r="P97" s="318"/>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635"/>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318"/>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318"/>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318"/>
    </row>
    <row r="102" spans="1:16" ht="24" x14ac:dyDescent="0.2">
      <c r="A102" s="58">
        <v>2239</v>
      </c>
      <c r="B102" s="3" t="s">
        <v>91</v>
      </c>
      <c r="C102" s="98">
        <f t="shared" si="98"/>
        <v>37500</v>
      </c>
      <c r="D102" s="220">
        <v>37500</v>
      </c>
      <c r="E102" s="807"/>
      <c r="F102" s="765">
        <f t="shared" si="115"/>
        <v>37500</v>
      </c>
      <c r="G102" s="220"/>
      <c r="H102" s="103"/>
      <c r="I102" s="221">
        <f t="shared" si="116"/>
        <v>0</v>
      </c>
      <c r="J102" s="103"/>
      <c r="K102" s="104"/>
      <c r="L102" s="221">
        <f t="shared" si="117"/>
        <v>0</v>
      </c>
      <c r="M102" s="222"/>
      <c r="N102" s="104"/>
      <c r="O102" s="221">
        <f t="shared" si="118"/>
        <v>0</v>
      </c>
      <c r="P102" s="318"/>
    </row>
    <row r="103" spans="1:16" ht="36" x14ac:dyDescent="0.2">
      <c r="A103" s="224">
        <v>2240</v>
      </c>
      <c r="B103" s="3" t="s">
        <v>223</v>
      </c>
      <c r="C103" s="98">
        <f t="shared" si="98"/>
        <v>700</v>
      </c>
      <c r="D103" s="225">
        <f>SUM(D104:D111)</f>
        <v>700</v>
      </c>
      <c r="E103" s="808">
        <f t="shared" ref="E103:F103" si="119">SUM(E104:E111)</f>
        <v>0</v>
      </c>
      <c r="F103" s="765">
        <f t="shared" si="119"/>
        <v>700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318"/>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318"/>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318"/>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318"/>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318"/>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318"/>
    </row>
    <row r="109" spans="1:16" x14ac:dyDescent="0.2">
      <c r="A109" s="58">
        <v>2247</v>
      </c>
      <c r="B109" s="3" t="s">
        <v>94</v>
      </c>
      <c r="C109" s="98">
        <f t="shared" si="98"/>
        <v>100</v>
      </c>
      <c r="D109" s="220">
        <v>100</v>
      </c>
      <c r="E109" s="807"/>
      <c r="F109" s="765">
        <f t="shared" si="123"/>
        <v>100</v>
      </c>
      <c r="G109" s="220"/>
      <c r="H109" s="103"/>
      <c r="I109" s="221">
        <f t="shared" si="124"/>
        <v>0</v>
      </c>
      <c r="J109" s="103"/>
      <c r="K109" s="104"/>
      <c r="L109" s="221">
        <f t="shared" si="125"/>
        <v>0</v>
      </c>
      <c r="M109" s="222"/>
      <c r="N109" s="104"/>
      <c r="O109" s="221">
        <f t="shared" si="126"/>
        <v>0</v>
      </c>
      <c r="P109" s="318"/>
    </row>
    <row r="110" spans="1:16" ht="24" x14ac:dyDescent="0.2">
      <c r="A110" s="58">
        <v>2248</v>
      </c>
      <c r="B110" s="3" t="s">
        <v>224</v>
      </c>
      <c r="C110" s="98">
        <f t="shared" si="98"/>
        <v>600</v>
      </c>
      <c r="D110" s="220">
        <v>600</v>
      </c>
      <c r="E110" s="807"/>
      <c r="F110" s="765">
        <f t="shared" si="123"/>
        <v>600</v>
      </c>
      <c r="G110" s="220"/>
      <c r="H110" s="103"/>
      <c r="I110" s="221">
        <f t="shared" si="124"/>
        <v>0</v>
      </c>
      <c r="J110" s="103"/>
      <c r="K110" s="104"/>
      <c r="L110" s="221">
        <f t="shared" si="125"/>
        <v>0</v>
      </c>
      <c r="M110" s="222"/>
      <c r="N110" s="104"/>
      <c r="O110" s="221">
        <f t="shared" si="126"/>
        <v>0</v>
      </c>
      <c r="P110" s="318"/>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318"/>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318"/>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318"/>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318"/>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318"/>
    </row>
    <row r="116" spans="1:16" x14ac:dyDescent="0.2">
      <c r="A116" s="224">
        <v>2260</v>
      </c>
      <c r="B116" s="3" t="s">
        <v>25</v>
      </c>
      <c r="C116" s="98">
        <f t="shared" si="98"/>
        <v>172469</v>
      </c>
      <c r="D116" s="225">
        <f>SUM(D117:D121)</f>
        <v>166892</v>
      </c>
      <c r="E116" s="808">
        <f t="shared" ref="E116:F116" si="135">SUM(E117:E121)</f>
        <v>4377</v>
      </c>
      <c r="F116" s="765">
        <f t="shared" si="135"/>
        <v>171269</v>
      </c>
      <c r="G116" s="225">
        <f>SUM(G117:G121)</f>
        <v>0</v>
      </c>
      <c r="H116" s="227">
        <f t="shared" ref="H116:I116" si="136">SUM(H117:H121)</f>
        <v>0</v>
      </c>
      <c r="I116" s="221">
        <f t="shared" si="136"/>
        <v>0</v>
      </c>
      <c r="J116" s="227">
        <f>SUM(J117:J121)</f>
        <v>1400</v>
      </c>
      <c r="K116" s="226">
        <f t="shared" ref="K116:L116" si="137">SUM(K117:K121)</f>
        <v>-200</v>
      </c>
      <c r="L116" s="221">
        <f t="shared" si="137"/>
        <v>1200</v>
      </c>
      <c r="M116" s="98">
        <f>SUM(M117:M121)</f>
        <v>0</v>
      </c>
      <c r="N116" s="226">
        <f t="shared" ref="N116:O116" si="138">SUM(N117:N121)</f>
        <v>0</v>
      </c>
      <c r="O116" s="221">
        <f t="shared" si="138"/>
        <v>0</v>
      </c>
      <c r="P116" s="318"/>
    </row>
    <row r="117" spans="1:16" x14ac:dyDescent="0.2">
      <c r="A117" s="58">
        <v>2261</v>
      </c>
      <c r="B117" s="3" t="s">
        <v>26</v>
      </c>
      <c r="C117" s="98">
        <f t="shared" si="98"/>
        <v>240</v>
      </c>
      <c r="D117" s="220">
        <v>240</v>
      </c>
      <c r="E117" s="807"/>
      <c r="F117" s="765">
        <f t="shared" ref="F117:F121" si="139">D117+E117</f>
        <v>240</v>
      </c>
      <c r="G117" s="220"/>
      <c r="H117" s="103"/>
      <c r="I117" s="221">
        <f t="shared" ref="I117:I121" si="140">G117+H117</f>
        <v>0</v>
      </c>
      <c r="J117" s="103"/>
      <c r="K117" s="104"/>
      <c r="L117" s="221">
        <f t="shared" ref="L117:L121" si="141">J117+K117</f>
        <v>0</v>
      </c>
      <c r="M117" s="222"/>
      <c r="N117" s="104"/>
      <c r="O117" s="221">
        <f t="shared" ref="O117:O121" si="142">M117+N117</f>
        <v>0</v>
      </c>
      <c r="P117" s="318"/>
    </row>
    <row r="118" spans="1:16" ht="24" x14ac:dyDescent="0.2">
      <c r="A118" s="58">
        <v>2262</v>
      </c>
      <c r="B118" s="3" t="s">
        <v>27</v>
      </c>
      <c r="C118" s="98">
        <f t="shared" si="98"/>
        <v>22219</v>
      </c>
      <c r="D118" s="220">
        <v>17989</v>
      </c>
      <c r="E118" s="807">
        <v>3830</v>
      </c>
      <c r="F118" s="765">
        <f t="shared" si="139"/>
        <v>21819</v>
      </c>
      <c r="G118" s="220"/>
      <c r="H118" s="103"/>
      <c r="I118" s="221">
        <f t="shared" si="140"/>
        <v>0</v>
      </c>
      <c r="J118" s="103">
        <v>400</v>
      </c>
      <c r="K118" s="104"/>
      <c r="L118" s="221">
        <f t="shared" si="141"/>
        <v>400</v>
      </c>
      <c r="M118" s="222"/>
      <c r="N118" s="104"/>
      <c r="O118" s="221">
        <f t="shared" si="142"/>
        <v>0</v>
      </c>
      <c r="P118" s="317" t="s">
        <v>555</v>
      </c>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318"/>
    </row>
    <row r="120" spans="1:16" ht="24" x14ac:dyDescent="0.2">
      <c r="A120" s="58">
        <v>2264</v>
      </c>
      <c r="B120" s="3" t="s">
        <v>225</v>
      </c>
      <c r="C120" s="98">
        <f t="shared" si="98"/>
        <v>148280</v>
      </c>
      <c r="D120" s="220">
        <v>147733</v>
      </c>
      <c r="E120" s="807">
        <f>34+513</f>
        <v>547</v>
      </c>
      <c r="F120" s="765">
        <f t="shared" si="139"/>
        <v>148280</v>
      </c>
      <c r="G120" s="220"/>
      <c r="H120" s="103"/>
      <c r="I120" s="221">
        <f t="shared" si="140"/>
        <v>0</v>
      </c>
      <c r="J120" s="103"/>
      <c r="K120" s="104"/>
      <c r="L120" s="221">
        <f t="shared" si="141"/>
        <v>0</v>
      </c>
      <c r="M120" s="222"/>
      <c r="N120" s="104"/>
      <c r="O120" s="221">
        <f t="shared" si="142"/>
        <v>0</v>
      </c>
      <c r="P120" s="317" t="s">
        <v>555</v>
      </c>
    </row>
    <row r="121" spans="1:16" ht="24" x14ac:dyDescent="0.2">
      <c r="A121" s="58">
        <v>2269</v>
      </c>
      <c r="B121" s="3" t="s">
        <v>29</v>
      </c>
      <c r="C121" s="98">
        <f t="shared" si="98"/>
        <v>1730</v>
      </c>
      <c r="D121" s="220">
        <v>930</v>
      </c>
      <c r="E121" s="807"/>
      <c r="F121" s="765">
        <f t="shared" si="139"/>
        <v>930</v>
      </c>
      <c r="G121" s="220"/>
      <c r="H121" s="103"/>
      <c r="I121" s="221">
        <f t="shared" si="140"/>
        <v>0</v>
      </c>
      <c r="J121" s="103">
        <v>1000</v>
      </c>
      <c r="K121" s="104">
        <v>-200</v>
      </c>
      <c r="L121" s="221">
        <f t="shared" si="141"/>
        <v>800</v>
      </c>
      <c r="M121" s="222"/>
      <c r="N121" s="104"/>
      <c r="O121" s="221">
        <f t="shared" si="142"/>
        <v>0</v>
      </c>
      <c r="P121" s="317" t="s">
        <v>555</v>
      </c>
    </row>
    <row r="122" spans="1:16" x14ac:dyDescent="0.2">
      <c r="A122" s="224">
        <v>2270</v>
      </c>
      <c r="B122" s="3" t="s">
        <v>30</v>
      </c>
      <c r="C122" s="98">
        <f t="shared" si="98"/>
        <v>130632</v>
      </c>
      <c r="D122" s="225">
        <f>SUM(D123:D127)</f>
        <v>127030</v>
      </c>
      <c r="E122" s="808">
        <f t="shared" ref="E122:F122" si="143">SUM(E123:E127)</f>
        <v>-4618</v>
      </c>
      <c r="F122" s="765">
        <f t="shared" si="143"/>
        <v>122412</v>
      </c>
      <c r="G122" s="225">
        <f>SUM(G123:G127)</f>
        <v>0</v>
      </c>
      <c r="H122" s="227">
        <f t="shared" ref="H122:I122" si="144">SUM(H123:H127)</f>
        <v>0</v>
      </c>
      <c r="I122" s="221">
        <f t="shared" si="144"/>
        <v>0</v>
      </c>
      <c r="J122" s="227">
        <f>SUM(J123:J127)</f>
        <v>6550</v>
      </c>
      <c r="K122" s="226">
        <f t="shared" ref="K122:L122" si="145">SUM(K123:K127)</f>
        <v>1670</v>
      </c>
      <c r="L122" s="221">
        <f t="shared" si="145"/>
        <v>8220</v>
      </c>
      <c r="M122" s="98">
        <f>SUM(M123:M127)</f>
        <v>0</v>
      </c>
      <c r="N122" s="226">
        <f t="shared" ref="N122:O122" si="146">SUM(N123:N127)</f>
        <v>0</v>
      </c>
      <c r="O122" s="221">
        <f t="shared" si="146"/>
        <v>0</v>
      </c>
      <c r="P122" s="318"/>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318"/>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318"/>
    </row>
    <row r="125" spans="1:16" ht="24" x14ac:dyDescent="0.2">
      <c r="A125" s="58">
        <v>2275</v>
      </c>
      <c r="B125" s="3" t="s">
        <v>31</v>
      </c>
      <c r="C125" s="98">
        <f t="shared" si="98"/>
        <v>5726</v>
      </c>
      <c r="D125" s="220">
        <v>6138</v>
      </c>
      <c r="E125" s="807">
        <v>-412</v>
      </c>
      <c r="F125" s="765">
        <f t="shared" si="147"/>
        <v>5726</v>
      </c>
      <c r="G125" s="220"/>
      <c r="H125" s="103"/>
      <c r="I125" s="221">
        <f t="shared" si="148"/>
        <v>0</v>
      </c>
      <c r="J125" s="103"/>
      <c r="K125" s="104"/>
      <c r="L125" s="221">
        <f t="shared" si="149"/>
        <v>0</v>
      </c>
      <c r="M125" s="222"/>
      <c r="N125" s="104"/>
      <c r="O125" s="221">
        <f t="shared" si="150"/>
        <v>0</v>
      </c>
      <c r="P125" s="317" t="s">
        <v>555</v>
      </c>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318"/>
    </row>
    <row r="127" spans="1:16" ht="24" x14ac:dyDescent="0.2">
      <c r="A127" s="58">
        <v>2279</v>
      </c>
      <c r="B127" s="3" t="s">
        <v>32</v>
      </c>
      <c r="C127" s="98">
        <f t="shared" si="98"/>
        <v>124906</v>
      </c>
      <c r="D127" s="220">
        <v>120892</v>
      </c>
      <c r="E127" s="807">
        <v>-4206</v>
      </c>
      <c r="F127" s="765">
        <f t="shared" si="147"/>
        <v>116686</v>
      </c>
      <c r="G127" s="220"/>
      <c r="H127" s="103"/>
      <c r="I127" s="221">
        <f t="shared" si="148"/>
        <v>0</v>
      </c>
      <c r="J127" s="103">
        <v>6550</v>
      </c>
      <c r="K127" s="104">
        <v>1670</v>
      </c>
      <c r="L127" s="221">
        <f t="shared" si="149"/>
        <v>8220</v>
      </c>
      <c r="M127" s="222"/>
      <c r="N127" s="104"/>
      <c r="O127" s="221">
        <f t="shared" si="150"/>
        <v>0</v>
      </c>
      <c r="P127" s="317" t="s">
        <v>555</v>
      </c>
    </row>
    <row r="128" spans="1:16" ht="24" hidden="1" x14ac:dyDescent="0.2">
      <c r="A128" s="63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318"/>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318"/>
    </row>
    <row r="130" spans="1:16" ht="38.25" customHeight="1" x14ac:dyDescent="0.2">
      <c r="A130" s="76">
        <v>2300</v>
      </c>
      <c r="B130" s="203" t="s">
        <v>33</v>
      </c>
      <c r="C130" s="77">
        <f t="shared" si="98"/>
        <v>82475</v>
      </c>
      <c r="D130" s="204">
        <f>SUM(D131,D136,D140,D141,D144,D151,D159,D160,D163)</f>
        <v>77489</v>
      </c>
      <c r="E130" s="802">
        <f t="shared" ref="E130:F130" si="152">SUM(E131,E136,E140,E141,E144,E151,E159,E160,E163)</f>
        <v>-234</v>
      </c>
      <c r="F130" s="769">
        <f t="shared" si="152"/>
        <v>77255</v>
      </c>
      <c r="G130" s="204">
        <f>SUM(G131,G136,G140,G141,G144,G151,G159,G160,G163)</f>
        <v>0</v>
      </c>
      <c r="H130" s="86">
        <f t="shared" ref="H130:I130" si="153">SUM(H131,H136,H140,H141,H144,H151,H159,H160,H163)</f>
        <v>0</v>
      </c>
      <c r="I130" s="205">
        <f t="shared" si="153"/>
        <v>0</v>
      </c>
      <c r="J130" s="86">
        <f>SUM(J131,J136,J140,J141,J144,J151,J159,J160,J163)</f>
        <v>5220</v>
      </c>
      <c r="K130" s="87">
        <f t="shared" ref="K130:L130" si="154">SUM(K131,K136,K140,K141,K144,K151,K159,K160,K163)</f>
        <v>0</v>
      </c>
      <c r="L130" s="205">
        <f t="shared" si="154"/>
        <v>5220</v>
      </c>
      <c r="M130" s="77">
        <f>SUM(M131,M136,M140,M141,M144,M151,M159,M160,M163)</f>
        <v>0</v>
      </c>
      <c r="N130" s="87">
        <f t="shared" ref="N130:O130" si="155">SUM(N131,N136,N140,N141,N144,N151,N159,N160,N163)</f>
        <v>0</v>
      </c>
      <c r="O130" s="205">
        <f t="shared" si="155"/>
        <v>0</v>
      </c>
      <c r="P130" s="321"/>
    </row>
    <row r="131" spans="1:16" ht="24" x14ac:dyDescent="0.2">
      <c r="A131" s="634">
        <v>2310</v>
      </c>
      <c r="B131" s="1" t="s">
        <v>124</v>
      </c>
      <c r="C131" s="89">
        <f t="shared" si="98"/>
        <v>44961</v>
      </c>
      <c r="D131" s="233">
        <f t="shared" ref="D131:O131" si="156">SUM(D132:D135)</f>
        <v>39975</v>
      </c>
      <c r="E131" s="810">
        <f t="shared" si="156"/>
        <v>-234</v>
      </c>
      <c r="F131" s="806">
        <f t="shared" si="156"/>
        <v>39741</v>
      </c>
      <c r="G131" s="233">
        <f t="shared" si="156"/>
        <v>0</v>
      </c>
      <c r="H131" s="235">
        <f t="shared" si="156"/>
        <v>0</v>
      </c>
      <c r="I131" s="217">
        <f t="shared" si="156"/>
        <v>0</v>
      </c>
      <c r="J131" s="235">
        <f t="shared" si="156"/>
        <v>5220</v>
      </c>
      <c r="K131" s="234">
        <f t="shared" si="156"/>
        <v>0</v>
      </c>
      <c r="L131" s="217">
        <f t="shared" si="156"/>
        <v>5220</v>
      </c>
      <c r="M131" s="89">
        <f t="shared" si="156"/>
        <v>0</v>
      </c>
      <c r="N131" s="234">
        <f t="shared" si="156"/>
        <v>0</v>
      </c>
      <c r="O131" s="217">
        <f t="shared" si="156"/>
        <v>0</v>
      </c>
      <c r="P131" s="635"/>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318"/>
    </row>
    <row r="133" spans="1:16" x14ac:dyDescent="0.2">
      <c r="A133" s="58">
        <v>2312</v>
      </c>
      <c r="B133" s="3" t="s">
        <v>35</v>
      </c>
      <c r="C133" s="98">
        <f t="shared" si="98"/>
        <v>3032</v>
      </c>
      <c r="D133" s="220">
        <v>1912</v>
      </c>
      <c r="E133" s="807"/>
      <c r="F133" s="765">
        <f t="shared" si="157"/>
        <v>1912</v>
      </c>
      <c r="G133" s="220"/>
      <c r="H133" s="103"/>
      <c r="I133" s="221">
        <f t="shared" si="158"/>
        <v>0</v>
      </c>
      <c r="J133" s="103">
        <v>1120</v>
      </c>
      <c r="K133" s="104"/>
      <c r="L133" s="221">
        <f t="shared" si="159"/>
        <v>1120</v>
      </c>
      <c r="M133" s="222"/>
      <c r="N133" s="104"/>
      <c r="O133" s="221">
        <f t="shared" si="160"/>
        <v>0</v>
      </c>
      <c r="P133" s="317"/>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318"/>
    </row>
    <row r="135" spans="1:16" ht="36" customHeight="1" x14ac:dyDescent="0.2">
      <c r="A135" s="58">
        <v>2314</v>
      </c>
      <c r="B135" s="3" t="s">
        <v>133</v>
      </c>
      <c r="C135" s="98">
        <f t="shared" si="98"/>
        <v>41929</v>
      </c>
      <c r="D135" s="220">
        <v>38063</v>
      </c>
      <c r="E135" s="807">
        <f>279-513</f>
        <v>-234</v>
      </c>
      <c r="F135" s="765">
        <f t="shared" si="157"/>
        <v>37829</v>
      </c>
      <c r="G135" s="220"/>
      <c r="H135" s="103"/>
      <c r="I135" s="221">
        <f t="shared" si="158"/>
        <v>0</v>
      </c>
      <c r="J135" s="103">
        <v>4100</v>
      </c>
      <c r="K135" s="104"/>
      <c r="L135" s="221">
        <f t="shared" si="159"/>
        <v>4100</v>
      </c>
      <c r="M135" s="222"/>
      <c r="N135" s="104"/>
      <c r="O135" s="221">
        <f t="shared" si="160"/>
        <v>0</v>
      </c>
      <c r="P135" s="317" t="s">
        <v>555</v>
      </c>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318"/>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318"/>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318"/>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318"/>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318"/>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318"/>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318"/>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318"/>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317"/>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635"/>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318"/>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318"/>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318"/>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318"/>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318"/>
    </row>
    <row r="151" spans="1:16" ht="24.75" customHeight="1" x14ac:dyDescent="0.2">
      <c r="A151" s="224">
        <v>2360</v>
      </c>
      <c r="B151" s="3" t="s">
        <v>51</v>
      </c>
      <c r="C151" s="98">
        <f t="shared" si="185"/>
        <v>36928</v>
      </c>
      <c r="D151" s="225">
        <f>SUM(D152:D158)</f>
        <v>36928</v>
      </c>
      <c r="E151" s="808">
        <f t="shared" ref="E151:F151" si="186">SUM(E152:E158)</f>
        <v>0</v>
      </c>
      <c r="F151" s="765">
        <f t="shared" si="186"/>
        <v>36928</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318"/>
    </row>
    <row r="152" spans="1:16" x14ac:dyDescent="0.2">
      <c r="A152" s="57">
        <v>2361</v>
      </c>
      <c r="B152" s="3" t="s">
        <v>52</v>
      </c>
      <c r="C152" s="98">
        <f t="shared" si="185"/>
        <v>36013</v>
      </c>
      <c r="D152" s="220">
        <v>36013</v>
      </c>
      <c r="E152" s="807"/>
      <c r="F152" s="765">
        <f t="shared" ref="F152:F159" si="190">D152+E152</f>
        <v>36013</v>
      </c>
      <c r="G152" s="220"/>
      <c r="H152" s="103"/>
      <c r="I152" s="221">
        <f t="shared" ref="I152:I159" si="191">G152+H152</f>
        <v>0</v>
      </c>
      <c r="J152" s="103"/>
      <c r="K152" s="104"/>
      <c r="L152" s="221">
        <f t="shared" ref="L152:L159" si="192">J152+K152</f>
        <v>0</v>
      </c>
      <c r="M152" s="222"/>
      <c r="N152" s="104"/>
      <c r="O152" s="221">
        <f t="shared" ref="O152:O159" si="193">M152+N152</f>
        <v>0</v>
      </c>
      <c r="P152" s="317"/>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318"/>
    </row>
    <row r="154" spans="1:16" x14ac:dyDescent="0.2">
      <c r="A154" s="57">
        <v>2363</v>
      </c>
      <c r="B154" s="3" t="s">
        <v>54</v>
      </c>
      <c r="C154" s="98">
        <f t="shared" si="185"/>
        <v>915</v>
      </c>
      <c r="D154" s="220">
        <v>915</v>
      </c>
      <c r="E154" s="807"/>
      <c r="F154" s="765">
        <f t="shared" si="190"/>
        <v>915</v>
      </c>
      <c r="G154" s="220"/>
      <c r="H154" s="103"/>
      <c r="I154" s="221">
        <f t="shared" si="191"/>
        <v>0</v>
      </c>
      <c r="J154" s="103"/>
      <c r="K154" s="104"/>
      <c r="L154" s="221">
        <f t="shared" si="192"/>
        <v>0</v>
      </c>
      <c r="M154" s="222"/>
      <c r="N154" s="104"/>
      <c r="O154" s="221">
        <f t="shared" si="193"/>
        <v>0</v>
      </c>
      <c r="P154" s="318"/>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318"/>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318"/>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318"/>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318"/>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317"/>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317"/>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635"/>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318"/>
    </row>
    <row r="163" spans="1:16" x14ac:dyDescent="0.2">
      <c r="A163" s="210">
        <v>2390</v>
      </c>
      <c r="B163" s="154" t="s">
        <v>60</v>
      </c>
      <c r="C163" s="160">
        <f t="shared" si="185"/>
        <v>586</v>
      </c>
      <c r="D163" s="228">
        <v>586</v>
      </c>
      <c r="E163" s="809"/>
      <c r="F163" s="804">
        <f t="shared" si="198"/>
        <v>586</v>
      </c>
      <c r="G163" s="228"/>
      <c r="H163" s="230"/>
      <c r="I163" s="214">
        <f t="shared" si="199"/>
        <v>0</v>
      </c>
      <c r="J163" s="230"/>
      <c r="K163" s="229"/>
      <c r="L163" s="214">
        <f t="shared" si="200"/>
        <v>0</v>
      </c>
      <c r="M163" s="231"/>
      <c r="N163" s="229"/>
      <c r="O163" s="214">
        <f t="shared" si="201"/>
        <v>0</v>
      </c>
      <c r="P163" s="317"/>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321"/>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641"/>
    </row>
    <row r="166" spans="1:16" ht="16.5" hidden="1" customHeight="1" x14ac:dyDescent="0.2">
      <c r="A166" s="63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642"/>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318"/>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318"/>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318"/>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318"/>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318"/>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643"/>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639"/>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641"/>
    </row>
    <row r="175" spans="1:16" ht="36" hidden="1" x14ac:dyDescent="0.2">
      <c r="A175" s="63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635"/>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318"/>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318"/>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318"/>
    </row>
    <row r="179" spans="1:16" ht="84" hidden="1" x14ac:dyDescent="0.2">
      <c r="A179" s="63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644"/>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318"/>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318"/>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318"/>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644"/>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641"/>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317"/>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635"/>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639"/>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321"/>
    </row>
    <row r="189" spans="1:16" ht="36" hidden="1" x14ac:dyDescent="0.2">
      <c r="A189" s="634">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635"/>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318"/>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321"/>
    </row>
    <row r="192" spans="1:16" ht="24" hidden="1" x14ac:dyDescent="0.2">
      <c r="A192" s="63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635"/>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318"/>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645"/>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639"/>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321"/>
    </row>
    <row r="197" spans="1:16" hidden="1" x14ac:dyDescent="0.2">
      <c r="A197" s="634">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635"/>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318"/>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318"/>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318"/>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318"/>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318"/>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318"/>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321"/>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317"/>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635"/>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318"/>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318"/>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318"/>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318"/>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318"/>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318"/>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318"/>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318"/>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318"/>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318"/>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318"/>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318"/>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318"/>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318"/>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318"/>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318"/>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318"/>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318"/>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318"/>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318"/>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318"/>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318"/>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317"/>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639"/>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641"/>
    </row>
    <row r="232" spans="1:16" ht="24" hidden="1" x14ac:dyDescent="0.2">
      <c r="A232" s="634">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635"/>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318"/>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635"/>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318"/>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318"/>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318"/>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318"/>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318"/>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318"/>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318"/>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318"/>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318"/>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318"/>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318"/>
    </row>
    <row r="246" spans="1:16" ht="24" hidden="1" x14ac:dyDescent="0.2">
      <c r="A246" s="63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644"/>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318"/>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318"/>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318"/>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318"/>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640"/>
    </row>
    <row r="252" spans="1:16" ht="24" hidden="1" x14ac:dyDescent="0.2">
      <c r="A252" s="63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635"/>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318"/>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318"/>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318"/>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635"/>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644"/>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318"/>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640"/>
    </row>
    <row r="260" spans="1:16" ht="24" hidden="1" x14ac:dyDescent="0.2">
      <c r="A260" s="63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642"/>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318"/>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318"/>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318"/>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318"/>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318"/>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317"/>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318"/>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318"/>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646"/>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641"/>
    </row>
    <row r="271" spans="1:16" ht="24" hidden="1" x14ac:dyDescent="0.2">
      <c r="A271" s="634">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635"/>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318"/>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318"/>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318"/>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318"/>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318"/>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318"/>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318"/>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318"/>
    </row>
    <row r="280" spans="1:16" ht="24" hidden="1" x14ac:dyDescent="0.2">
      <c r="A280" s="634">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635"/>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640"/>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642"/>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318"/>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318"/>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635"/>
    </row>
    <row r="286" spans="1:16" ht="12.75" thickBot="1" x14ac:dyDescent="0.25">
      <c r="A286" s="286"/>
      <c r="B286" s="286" t="s">
        <v>300</v>
      </c>
      <c r="C286" s="287">
        <f t="shared" si="368"/>
        <v>518641</v>
      </c>
      <c r="D286" s="288">
        <f t="shared" ref="D286:O286" si="382">SUM(D283,D269,D230,D195,D187,D173,D75,D53)</f>
        <v>498672</v>
      </c>
      <c r="E286" s="820">
        <f t="shared" si="382"/>
        <v>0</v>
      </c>
      <c r="F286" s="821">
        <f t="shared" si="382"/>
        <v>498672</v>
      </c>
      <c r="G286" s="288">
        <f t="shared" si="382"/>
        <v>0</v>
      </c>
      <c r="H286" s="290">
        <f t="shared" si="382"/>
        <v>0</v>
      </c>
      <c r="I286" s="291">
        <f t="shared" si="382"/>
        <v>0</v>
      </c>
      <c r="J286" s="290">
        <f t="shared" si="382"/>
        <v>19969</v>
      </c>
      <c r="K286" s="289">
        <f t="shared" si="382"/>
        <v>0</v>
      </c>
      <c r="L286" s="291">
        <f t="shared" si="382"/>
        <v>19969</v>
      </c>
      <c r="M286" s="287">
        <f t="shared" si="382"/>
        <v>0</v>
      </c>
      <c r="N286" s="289">
        <f t="shared" si="382"/>
        <v>0</v>
      </c>
      <c r="O286" s="291">
        <f t="shared" si="382"/>
        <v>0</v>
      </c>
      <c r="P286" s="647"/>
    </row>
    <row r="287" spans="1:16" s="29" customFormat="1" ht="13.5" thickTop="1" thickBot="1" x14ac:dyDescent="0.25">
      <c r="A287" s="1348" t="s">
        <v>301</v>
      </c>
      <c r="B287" s="1349"/>
      <c r="C287" s="293">
        <f t="shared" si="368"/>
        <v>-1599</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-1599</v>
      </c>
      <c r="K287" s="295">
        <f t="shared" ref="K287:L287" si="385">(K26+K43)-K51</f>
        <v>0</v>
      </c>
      <c r="L287" s="297">
        <f t="shared" si="385"/>
        <v>-1599</v>
      </c>
      <c r="M287" s="293">
        <f>M45-M51</f>
        <v>0</v>
      </c>
      <c r="N287" s="295">
        <f t="shared" ref="N287:O287" si="386">N45-N51</f>
        <v>0</v>
      </c>
      <c r="O287" s="297">
        <f t="shared" si="386"/>
        <v>0</v>
      </c>
      <c r="P287" s="648"/>
    </row>
    <row r="288" spans="1:16" s="29" customFormat="1" ht="12.75" thickTop="1" x14ac:dyDescent="0.2">
      <c r="A288" s="1350" t="s">
        <v>302</v>
      </c>
      <c r="B288" s="1351"/>
      <c r="C288" s="299">
        <f t="shared" si="368"/>
        <v>1599</v>
      </c>
      <c r="D288" s="300">
        <f t="shared" ref="D288:O288" si="387">SUM(D289,D290)-D297+D298</f>
        <v>0</v>
      </c>
      <c r="E288" s="824">
        <f t="shared" si="387"/>
        <v>0</v>
      </c>
      <c r="F288" s="825">
        <f t="shared" si="387"/>
        <v>0</v>
      </c>
      <c r="G288" s="300">
        <f t="shared" si="387"/>
        <v>0</v>
      </c>
      <c r="H288" s="302">
        <f t="shared" si="387"/>
        <v>0</v>
      </c>
      <c r="I288" s="303">
        <f t="shared" si="387"/>
        <v>0</v>
      </c>
      <c r="J288" s="302">
        <f t="shared" si="387"/>
        <v>1599</v>
      </c>
      <c r="K288" s="301">
        <f t="shared" si="387"/>
        <v>0</v>
      </c>
      <c r="L288" s="303">
        <f t="shared" si="387"/>
        <v>1599</v>
      </c>
      <c r="M288" s="299">
        <f t="shared" si="387"/>
        <v>0</v>
      </c>
      <c r="N288" s="301">
        <f t="shared" si="387"/>
        <v>0</v>
      </c>
      <c r="O288" s="303">
        <f t="shared" si="387"/>
        <v>0</v>
      </c>
      <c r="P288" s="649"/>
    </row>
    <row r="289" spans="1:16" s="29" customFormat="1" ht="12.75" thickBot="1" x14ac:dyDescent="0.25">
      <c r="A289" s="173" t="s">
        <v>303</v>
      </c>
      <c r="B289" s="173" t="s">
        <v>304</v>
      </c>
      <c r="C289" s="174">
        <f t="shared" si="368"/>
        <v>1599</v>
      </c>
      <c r="D289" s="175">
        <f t="shared" ref="D289:O289" si="388">D21-D283</f>
        <v>0</v>
      </c>
      <c r="E289" s="794">
        <f t="shared" si="388"/>
        <v>0</v>
      </c>
      <c r="F289" s="795">
        <f t="shared" si="388"/>
        <v>0</v>
      </c>
      <c r="G289" s="175">
        <f t="shared" si="388"/>
        <v>0</v>
      </c>
      <c r="H289" s="177">
        <f t="shared" si="388"/>
        <v>0</v>
      </c>
      <c r="I289" s="178">
        <f t="shared" si="388"/>
        <v>0</v>
      </c>
      <c r="J289" s="177">
        <f t="shared" si="388"/>
        <v>1599</v>
      </c>
      <c r="K289" s="176">
        <f t="shared" si="388"/>
        <v>0</v>
      </c>
      <c r="L289" s="178">
        <f t="shared" si="388"/>
        <v>1599</v>
      </c>
      <c r="M289" s="174">
        <f t="shared" si="388"/>
        <v>0</v>
      </c>
      <c r="N289" s="176">
        <f t="shared" si="388"/>
        <v>0</v>
      </c>
      <c r="O289" s="178">
        <f t="shared" si="388"/>
        <v>0</v>
      </c>
      <c r="P289" s="650"/>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649"/>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642"/>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318"/>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318"/>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318"/>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318"/>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644"/>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64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321"/>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sheetData>
  <sheetProtection algorithmName="SHA-512" hashValue="h5a1ggy5n5ZYb/fQsyVNGQZm9rFmYCumY5NgC6UH/E0ZQB0FJcJcgO3wJd2fvSHT4JmsyhyGqyBjNhs7qaTQdg==" saltValue="/xYGckuW2xXGGIJH0h8vfQ==" spinCount="100000" sheet="1" objects="1" scenarios="1" formatCells="0" formatColumns="0" formatRows="0"/>
  <autoFilter ref="A18:P298">
    <filterColumn colId="2">
      <filters blank="1">
        <filter val="1 570"/>
        <filter val="1 599"/>
        <filter val="-1 599"/>
        <filter val="1 690"/>
        <filter val="1 730"/>
        <filter val="100"/>
        <filter val="124 906"/>
        <filter val="130 632"/>
        <filter val="147 767"/>
        <filter val="16 680"/>
        <filter val="171 956"/>
        <filter val="18 370"/>
        <filter val="200"/>
        <filter val="22 219"/>
        <filter val="240"/>
        <filter val="3 032"/>
        <filter val="345 088"/>
        <filter val="36 013"/>
        <filter val="36 928"/>
        <filter val="37 500"/>
        <filter val="4 000"/>
        <filter val="4 256"/>
        <filter val="41 600"/>
        <filter val="42 442"/>
        <filter val="429 646"/>
        <filter val="45 474"/>
        <filter val="498 672"/>
        <filter val="5 726"/>
        <filter val="518 641"/>
        <filter val="586"/>
        <filter val="600"/>
        <filter val="700"/>
        <filter val="82 988"/>
        <filter val="84 739"/>
        <filter val="88 995"/>
        <filter val="915"/>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2018.gada 24.maija saistošajiem noteikumiem Nr.22
(protokols Nr.8,  9.punkts)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view="pageLayout" zoomScaleNormal="100" workbookViewId="0">
      <selection activeCell="T4" sqref="T4"/>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5.28515625" style="6" customWidth="1" collapsed="1"/>
    <col min="16" max="16" width="28.570312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870</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804</v>
      </c>
      <c r="D3" s="1391"/>
      <c r="E3" s="1391"/>
      <c r="F3" s="1391"/>
      <c r="G3" s="1391"/>
      <c r="H3" s="1391"/>
      <c r="I3" s="1391"/>
      <c r="J3" s="1391"/>
      <c r="K3" s="1391"/>
      <c r="L3" s="1391"/>
      <c r="M3" s="1391"/>
      <c r="N3" s="1391"/>
      <c r="O3" s="1391"/>
      <c r="P3" s="1392"/>
      <c r="Q3" s="754"/>
    </row>
    <row r="4" spans="1:17" ht="12.75" customHeight="1" x14ac:dyDescent="0.2">
      <c r="A4" s="7" t="s">
        <v>150</v>
      </c>
      <c r="B4" s="8"/>
      <c r="C4" s="1391" t="s">
        <v>871</v>
      </c>
      <c r="D4" s="1391"/>
      <c r="E4" s="1391"/>
      <c r="F4" s="1391"/>
      <c r="G4" s="1391"/>
      <c r="H4" s="1391"/>
      <c r="I4" s="1391"/>
      <c r="J4" s="1391"/>
      <c r="K4" s="1391"/>
      <c r="L4" s="1391"/>
      <c r="M4" s="1391"/>
      <c r="N4" s="1391"/>
      <c r="O4" s="1391"/>
      <c r="P4" s="1392"/>
      <c r="Q4" s="754"/>
    </row>
    <row r="5" spans="1:17" ht="12.75" customHeight="1" x14ac:dyDescent="0.2">
      <c r="A5" s="9" t="s">
        <v>151</v>
      </c>
      <c r="B5" s="10"/>
      <c r="C5" s="1386" t="s">
        <v>872</v>
      </c>
      <c r="D5" s="1386"/>
      <c r="E5" s="1386"/>
      <c r="F5" s="1386"/>
      <c r="G5" s="1386"/>
      <c r="H5" s="1386"/>
      <c r="I5" s="1386"/>
      <c r="J5" s="1386"/>
      <c r="K5" s="1386"/>
      <c r="L5" s="1386"/>
      <c r="M5" s="1386"/>
      <c r="N5" s="1386"/>
      <c r="O5" s="1386"/>
      <c r="P5" s="1387"/>
      <c r="Q5" s="754"/>
    </row>
    <row r="6" spans="1:17" ht="12.75" customHeight="1" x14ac:dyDescent="0.2">
      <c r="A6" s="9" t="s">
        <v>87</v>
      </c>
      <c r="B6" s="10"/>
      <c r="C6" s="1386" t="s">
        <v>873</v>
      </c>
      <c r="D6" s="1386"/>
      <c r="E6" s="1386"/>
      <c r="F6" s="1386"/>
      <c r="G6" s="1386"/>
      <c r="H6" s="1386"/>
      <c r="I6" s="1386"/>
      <c r="J6" s="1386"/>
      <c r="K6" s="1386"/>
      <c r="L6" s="1386"/>
      <c r="M6" s="1386"/>
      <c r="N6" s="1386"/>
      <c r="O6" s="1386"/>
      <c r="P6" s="1387"/>
      <c r="Q6" s="754"/>
    </row>
    <row r="7" spans="1:17" ht="15" customHeight="1" x14ac:dyDescent="0.2">
      <c r="A7" s="9" t="s">
        <v>152</v>
      </c>
      <c r="B7" s="10"/>
      <c r="C7" s="1391" t="s">
        <v>874</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875</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t="s">
        <v>876</v>
      </c>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t="s">
        <v>877</v>
      </c>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653225</v>
      </c>
      <c r="D20" s="35">
        <f>SUM(D21,D24,D25,D41,D43)</f>
        <v>628777</v>
      </c>
      <c r="E20" s="758">
        <f>SUM(E21,E24,E25,E41,E43)</f>
        <v>0</v>
      </c>
      <c r="F20" s="759">
        <f>SUM(F21,F24,F25,F41,F43)</f>
        <v>628777</v>
      </c>
      <c r="G20" s="35">
        <f>SUM(G21,G24,G43)</f>
        <v>0</v>
      </c>
      <c r="H20" s="37">
        <f>SUM(H21,H24,H43)</f>
        <v>0</v>
      </c>
      <c r="I20" s="38">
        <f>SUM(I21,I24,I43)</f>
        <v>0</v>
      </c>
      <c r="J20" s="37">
        <f>SUM(J21,J26,J43)</f>
        <v>24303</v>
      </c>
      <c r="K20" s="36">
        <f>SUM(K21,K26,K43)</f>
        <v>145</v>
      </c>
      <c r="L20" s="38">
        <f>SUM(L21,L26,L43)</f>
        <v>24448</v>
      </c>
      <c r="M20" s="34">
        <f>SUM(M21,M45)</f>
        <v>0</v>
      </c>
      <c r="N20" s="36">
        <f>SUM(N21,N45)</f>
        <v>0</v>
      </c>
      <c r="O20" s="38">
        <f>SUM(O21,O45)</f>
        <v>0</v>
      </c>
      <c r="P20" s="39"/>
    </row>
    <row r="21" spans="1:16" ht="12.75" thickTop="1" x14ac:dyDescent="0.2">
      <c r="A21" s="40"/>
      <c r="B21" s="41" t="s">
        <v>178</v>
      </c>
      <c r="C21" s="42">
        <f>F21+I21+L21+O21</f>
        <v>1722</v>
      </c>
      <c r="D21" s="43">
        <f t="shared" ref="D21:O21" si="0">SUM(D22:D23)</f>
        <v>0</v>
      </c>
      <c r="E21" s="760">
        <f t="shared" si="0"/>
        <v>0</v>
      </c>
      <c r="F21" s="761">
        <f t="shared" si="0"/>
        <v>0</v>
      </c>
      <c r="G21" s="43">
        <f t="shared" si="0"/>
        <v>0</v>
      </c>
      <c r="H21" s="45">
        <f t="shared" si="0"/>
        <v>0</v>
      </c>
      <c r="I21" s="46">
        <f t="shared" si="0"/>
        <v>0</v>
      </c>
      <c r="J21" s="45">
        <f t="shared" si="0"/>
        <v>1722</v>
      </c>
      <c r="K21" s="44">
        <f t="shared" si="0"/>
        <v>0</v>
      </c>
      <c r="L21" s="46">
        <f t="shared" si="0"/>
        <v>1722</v>
      </c>
      <c r="M21" s="42">
        <f t="shared" si="0"/>
        <v>0</v>
      </c>
      <c r="N21" s="44">
        <f t="shared" si="0"/>
        <v>0</v>
      </c>
      <c r="O21" s="46">
        <f t="shared" si="0"/>
        <v>0</v>
      </c>
      <c r="P21" s="47"/>
    </row>
    <row r="22" spans="1:16" hidden="1" x14ac:dyDescent="0.2">
      <c r="A22" s="48"/>
      <c r="B22" s="49" t="s">
        <v>179</v>
      </c>
      <c r="C22" s="50">
        <f>F22+I22+L22+O22</f>
        <v>0</v>
      </c>
      <c r="D22" s="51"/>
      <c r="E22" s="762"/>
      <c r="F22" s="763">
        <f>D22+E22</f>
        <v>0</v>
      </c>
      <c r="G22" s="51"/>
      <c r="H22" s="53"/>
      <c r="I22" s="54">
        <f>G22+H22</f>
        <v>0</v>
      </c>
      <c r="J22" s="53"/>
      <c r="K22" s="52"/>
      <c r="L22" s="54">
        <f>J22+K22</f>
        <v>0</v>
      </c>
      <c r="M22" s="55"/>
      <c r="N22" s="52"/>
      <c r="O22" s="54">
        <f>M22+N22</f>
        <v>0</v>
      </c>
      <c r="P22" s="56"/>
    </row>
    <row r="23" spans="1:16" x14ac:dyDescent="0.2">
      <c r="A23" s="57"/>
      <c r="B23" s="58" t="s">
        <v>180</v>
      </c>
      <c r="C23" s="59">
        <f>F23+I23+L23+O23</f>
        <v>1722</v>
      </c>
      <c r="D23" s="60"/>
      <c r="E23" s="764"/>
      <c r="F23" s="765">
        <f>D23+E23</f>
        <v>0</v>
      </c>
      <c r="G23" s="60"/>
      <c r="H23" s="62"/>
      <c r="I23" s="63">
        <f>G23+H23</f>
        <v>0</v>
      </c>
      <c r="J23" s="62">
        <v>1722</v>
      </c>
      <c r="K23" s="61"/>
      <c r="L23" s="63">
        <f>J23+K23</f>
        <v>1722</v>
      </c>
      <c r="M23" s="64"/>
      <c r="N23" s="61"/>
      <c r="O23" s="63">
        <f>M23+N23</f>
        <v>0</v>
      </c>
      <c r="P23" s="324"/>
    </row>
    <row r="24" spans="1:16" s="29" customFormat="1" ht="24.75" thickBot="1" x14ac:dyDescent="0.25">
      <c r="A24" s="65">
        <v>19300</v>
      </c>
      <c r="B24" s="65" t="s">
        <v>181</v>
      </c>
      <c r="C24" s="66">
        <f>F24+I24</f>
        <v>628777</v>
      </c>
      <c r="D24" s="67">
        <f>D51</f>
        <v>628777</v>
      </c>
      <c r="E24" s="766"/>
      <c r="F24" s="767">
        <f>D24+E24</f>
        <v>628777</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thickTop="1" x14ac:dyDescent="0.2">
      <c r="A26" s="76">
        <v>21300</v>
      </c>
      <c r="B26" s="76" t="s">
        <v>184</v>
      </c>
      <c r="C26" s="77">
        <f t="shared" ref="C26:C40" si="1">L26</f>
        <v>22581</v>
      </c>
      <c r="D26" s="80" t="s">
        <v>182</v>
      </c>
      <c r="E26" s="770" t="s">
        <v>182</v>
      </c>
      <c r="F26" s="771" t="s">
        <v>182</v>
      </c>
      <c r="G26" s="80" t="s">
        <v>182</v>
      </c>
      <c r="H26" s="81" t="s">
        <v>182</v>
      </c>
      <c r="I26" s="82" t="s">
        <v>182</v>
      </c>
      <c r="J26" s="86">
        <f>SUM(J27,J31,J33,J36)</f>
        <v>22581</v>
      </c>
      <c r="K26" s="87">
        <f>SUM(K27,K31,K33,K36)</f>
        <v>0</v>
      </c>
      <c r="L26" s="205">
        <f>SUM(L27,L31,L33,L36)</f>
        <v>22581</v>
      </c>
      <c r="M26" s="84" t="s">
        <v>182</v>
      </c>
      <c r="N26" s="83" t="s">
        <v>182</v>
      </c>
      <c r="O26" s="82" t="s">
        <v>182</v>
      </c>
      <c r="P26" s="85"/>
    </row>
    <row r="27" spans="1:16" s="29" customFormat="1" ht="24" hidden="1" x14ac:dyDescent="0.2">
      <c r="A27" s="88">
        <v>21350</v>
      </c>
      <c r="B27" s="76" t="s">
        <v>185</v>
      </c>
      <c r="C27" s="77">
        <f t="shared" si="1"/>
        <v>0</v>
      </c>
      <c r="D27" s="80" t="s">
        <v>182</v>
      </c>
      <c r="E27" s="770" t="s">
        <v>182</v>
      </c>
      <c r="F27" s="771" t="s">
        <v>182</v>
      </c>
      <c r="G27" s="80" t="s">
        <v>182</v>
      </c>
      <c r="H27" s="81" t="s">
        <v>182</v>
      </c>
      <c r="I27" s="82" t="s">
        <v>182</v>
      </c>
      <c r="J27" s="86">
        <f>SUM(J28:J30)</f>
        <v>0</v>
      </c>
      <c r="K27" s="87">
        <f>SUM(K28:K30)</f>
        <v>0</v>
      </c>
      <c r="L27" s="205">
        <f>SUM(L28:L30)</f>
        <v>0</v>
      </c>
      <c r="M27" s="84" t="s">
        <v>182</v>
      </c>
      <c r="N27" s="83" t="s">
        <v>182</v>
      </c>
      <c r="O27" s="82" t="s">
        <v>182</v>
      </c>
      <c r="P27" s="85"/>
    </row>
    <row r="28" spans="1:16" hidden="1" x14ac:dyDescent="0.2">
      <c r="A28" s="48">
        <v>21351</v>
      </c>
      <c r="B28" s="1" t="s">
        <v>186</v>
      </c>
      <c r="C28" s="89">
        <f t="shared" si="1"/>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
        <v>0</v>
      </c>
      <c r="D31" s="80" t="s">
        <v>182</v>
      </c>
      <c r="E31" s="770" t="s">
        <v>182</v>
      </c>
      <c r="F31" s="771" t="s">
        <v>182</v>
      </c>
      <c r="G31" s="80" t="s">
        <v>182</v>
      </c>
      <c r="H31" s="81" t="s">
        <v>182</v>
      </c>
      <c r="I31" s="82" t="s">
        <v>182</v>
      </c>
      <c r="J31" s="86">
        <f>SUM(J32)</f>
        <v>0</v>
      </c>
      <c r="K31" s="87">
        <f>SUM(K32)</f>
        <v>0</v>
      </c>
      <c r="L31" s="205">
        <f>SUM(L32)</f>
        <v>0</v>
      </c>
      <c r="M31" s="84" t="s">
        <v>182</v>
      </c>
      <c r="N31" s="83" t="s">
        <v>182</v>
      </c>
      <c r="O31" s="82" t="s">
        <v>182</v>
      </c>
      <c r="P31" s="85"/>
    </row>
    <row r="32" spans="1:16" ht="36" hidden="1" x14ac:dyDescent="0.2">
      <c r="A32" s="107">
        <v>21379</v>
      </c>
      <c r="B32" s="108" t="s">
        <v>190</v>
      </c>
      <c r="C32" s="109">
        <f t="shared" si="1"/>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x14ac:dyDescent="0.2">
      <c r="A33" s="88">
        <v>21380</v>
      </c>
      <c r="B33" s="76" t="s">
        <v>191</v>
      </c>
      <c r="C33" s="77">
        <f t="shared" si="1"/>
        <v>22581</v>
      </c>
      <c r="D33" s="80" t="s">
        <v>182</v>
      </c>
      <c r="E33" s="770" t="s">
        <v>182</v>
      </c>
      <c r="F33" s="771" t="s">
        <v>182</v>
      </c>
      <c r="G33" s="80" t="s">
        <v>182</v>
      </c>
      <c r="H33" s="81" t="s">
        <v>182</v>
      </c>
      <c r="I33" s="82" t="s">
        <v>182</v>
      </c>
      <c r="J33" s="86">
        <f>SUM(J34:J35)</f>
        <v>22581</v>
      </c>
      <c r="K33" s="87">
        <f>SUM(K34:K35)</f>
        <v>0</v>
      </c>
      <c r="L33" s="205">
        <f>SUM(L34:L35)</f>
        <v>22581</v>
      </c>
      <c r="M33" s="84" t="s">
        <v>182</v>
      </c>
      <c r="N33" s="83" t="s">
        <v>182</v>
      </c>
      <c r="O33" s="82" t="s">
        <v>182</v>
      </c>
      <c r="P33" s="85"/>
    </row>
    <row r="34" spans="1:16" x14ac:dyDescent="0.2">
      <c r="A34" s="49">
        <v>21381</v>
      </c>
      <c r="B34" s="1" t="s">
        <v>192</v>
      </c>
      <c r="C34" s="89">
        <f t="shared" si="1"/>
        <v>22581</v>
      </c>
      <c r="D34" s="90" t="s">
        <v>182</v>
      </c>
      <c r="E34" s="772" t="s">
        <v>182</v>
      </c>
      <c r="F34" s="773" t="s">
        <v>182</v>
      </c>
      <c r="G34" s="90" t="s">
        <v>182</v>
      </c>
      <c r="H34" s="92" t="s">
        <v>182</v>
      </c>
      <c r="I34" s="93" t="s">
        <v>182</v>
      </c>
      <c r="J34" s="94">
        <v>22581</v>
      </c>
      <c r="K34" s="95"/>
      <c r="L34" s="54">
        <f>J34+K34</f>
        <v>22581</v>
      </c>
      <c r="M34" s="96" t="s">
        <v>182</v>
      </c>
      <c r="N34" s="91" t="s">
        <v>182</v>
      </c>
      <c r="O34" s="93" t="s">
        <v>182</v>
      </c>
      <c r="P34" s="97"/>
    </row>
    <row r="35" spans="1:16" ht="24" hidden="1" x14ac:dyDescent="0.2">
      <c r="A35" s="58">
        <v>21383</v>
      </c>
      <c r="B35" s="3" t="s">
        <v>193</v>
      </c>
      <c r="C35" s="98">
        <f t="shared" si="1"/>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
        <v>0</v>
      </c>
      <c r="D36" s="80" t="s">
        <v>182</v>
      </c>
      <c r="E36" s="770" t="s">
        <v>182</v>
      </c>
      <c r="F36" s="771" t="s">
        <v>182</v>
      </c>
      <c r="G36" s="80" t="s">
        <v>182</v>
      </c>
      <c r="H36" s="81" t="s">
        <v>182</v>
      </c>
      <c r="I36" s="82" t="s">
        <v>182</v>
      </c>
      <c r="J36" s="86">
        <f>SUM(J37:J40)</f>
        <v>0</v>
      </c>
      <c r="K36" s="87">
        <f>SUM(K37:K40)</f>
        <v>0</v>
      </c>
      <c r="L36" s="205">
        <f>SUM(L37:L40)</f>
        <v>0</v>
      </c>
      <c r="M36" s="84" t="s">
        <v>182</v>
      </c>
      <c r="N36" s="83" t="s">
        <v>182</v>
      </c>
      <c r="O36" s="82" t="s">
        <v>182</v>
      </c>
      <c r="P36" s="85"/>
    </row>
    <row r="37" spans="1:16" ht="24" hidden="1" x14ac:dyDescent="0.2">
      <c r="A37" s="49">
        <v>21391</v>
      </c>
      <c r="B37" s="1" t="s">
        <v>195</v>
      </c>
      <c r="C37" s="89">
        <f t="shared" si="1"/>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hidden="1" x14ac:dyDescent="0.2">
      <c r="A40" s="118">
        <v>21399</v>
      </c>
      <c r="B40" s="119" t="s">
        <v>198</v>
      </c>
      <c r="C40" s="120">
        <f t="shared" si="1"/>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SUM(E42)</f>
        <v>0</v>
      </c>
      <c r="F41" s="782">
        <f>SUM(F42)</f>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x14ac:dyDescent="0.2">
      <c r="A43" s="88">
        <v>21490</v>
      </c>
      <c r="B43" s="76" t="s">
        <v>201</v>
      </c>
      <c r="C43" s="140">
        <f>F43+I43+L43</f>
        <v>145</v>
      </c>
      <c r="D43" s="141">
        <f t="shared" ref="D43:L43" si="2">D44</f>
        <v>0</v>
      </c>
      <c r="E43" s="785">
        <f t="shared" si="2"/>
        <v>0</v>
      </c>
      <c r="F43" s="786">
        <f t="shared" si="2"/>
        <v>0</v>
      </c>
      <c r="G43" s="141">
        <f t="shared" si="2"/>
        <v>0</v>
      </c>
      <c r="H43" s="143">
        <f t="shared" si="2"/>
        <v>0</v>
      </c>
      <c r="I43" s="144">
        <f t="shared" si="2"/>
        <v>0</v>
      </c>
      <c r="J43" s="143">
        <f t="shared" si="2"/>
        <v>0</v>
      </c>
      <c r="K43" s="142">
        <f t="shared" si="2"/>
        <v>145</v>
      </c>
      <c r="L43" s="144">
        <f t="shared" si="2"/>
        <v>145</v>
      </c>
      <c r="M43" s="84" t="s">
        <v>182</v>
      </c>
      <c r="N43" s="83" t="s">
        <v>182</v>
      </c>
      <c r="O43" s="82" t="s">
        <v>182</v>
      </c>
      <c r="P43" s="85"/>
    </row>
    <row r="44" spans="1:16" s="29" customFormat="1" ht="48" x14ac:dyDescent="0.2">
      <c r="A44" s="58">
        <v>21499</v>
      </c>
      <c r="B44" s="3" t="s">
        <v>202</v>
      </c>
      <c r="C44" s="145">
        <f>F44+I44+L44</f>
        <v>145</v>
      </c>
      <c r="D44" s="146"/>
      <c r="E44" s="787"/>
      <c r="F44" s="788">
        <f>D44+E44</f>
        <v>0</v>
      </c>
      <c r="G44" s="146"/>
      <c r="H44" s="148"/>
      <c r="I44" s="149">
        <f>G44+H44</f>
        <v>0</v>
      </c>
      <c r="J44" s="148"/>
      <c r="K44" s="147">
        <v>145</v>
      </c>
      <c r="L44" s="149">
        <f>J44+K44</f>
        <v>145</v>
      </c>
      <c r="M44" s="116" t="s">
        <v>182</v>
      </c>
      <c r="N44" s="111" t="s">
        <v>182</v>
      </c>
      <c r="O44" s="113" t="s">
        <v>182</v>
      </c>
      <c r="P44" s="850" t="s">
        <v>878</v>
      </c>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SUM(N46:N47)</f>
        <v>0</v>
      </c>
      <c r="O45" s="144">
        <f>SUM(O46:O47)</f>
        <v>0</v>
      </c>
      <c r="P45" s="152"/>
    </row>
    <row r="46" spans="1:16" ht="24" hidden="1" x14ac:dyDescent="0.2">
      <c r="A46" s="153">
        <v>23410</v>
      </c>
      <c r="B46" s="154" t="s">
        <v>204</v>
      </c>
      <c r="C46" s="131">
        <f>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O47</f>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ref="C50:C113" si="3">F50+I50+L50+O50</f>
        <v>653224.93999999994</v>
      </c>
      <c r="D50" s="175">
        <f t="shared" ref="D50:O50" si="4">SUM(D51,D283)</f>
        <v>628777</v>
      </c>
      <c r="E50" s="794">
        <f t="shared" si="4"/>
        <v>0</v>
      </c>
      <c r="F50" s="795">
        <f t="shared" si="4"/>
        <v>628777</v>
      </c>
      <c r="G50" s="175">
        <f t="shared" si="4"/>
        <v>0</v>
      </c>
      <c r="H50" s="177">
        <f t="shared" si="4"/>
        <v>0</v>
      </c>
      <c r="I50" s="178">
        <f t="shared" si="4"/>
        <v>0</v>
      </c>
      <c r="J50" s="177">
        <f t="shared" si="4"/>
        <v>24303</v>
      </c>
      <c r="K50" s="176">
        <f t="shared" si="4"/>
        <v>144.94</v>
      </c>
      <c r="L50" s="178">
        <f t="shared" si="4"/>
        <v>24447.940000000002</v>
      </c>
      <c r="M50" s="174">
        <f t="shared" si="4"/>
        <v>0</v>
      </c>
      <c r="N50" s="176">
        <f t="shared" si="4"/>
        <v>0</v>
      </c>
      <c r="O50" s="178">
        <f t="shared" si="4"/>
        <v>0</v>
      </c>
      <c r="P50" s="179"/>
    </row>
    <row r="51" spans="1:16" s="29" customFormat="1" ht="36.75" thickTop="1" x14ac:dyDescent="0.2">
      <c r="A51" s="180"/>
      <c r="B51" s="181" t="s">
        <v>208</v>
      </c>
      <c r="C51" s="182">
        <f t="shared" si="3"/>
        <v>653224.93999999994</v>
      </c>
      <c r="D51" s="183">
        <f t="shared" ref="D51:O51" si="5">SUM(D52,D194)</f>
        <v>628777</v>
      </c>
      <c r="E51" s="796">
        <f t="shared" si="5"/>
        <v>0</v>
      </c>
      <c r="F51" s="797">
        <f t="shared" si="5"/>
        <v>628777</v>
      </c>
      <c r="G51" s="183">
        <f t="shared" si="5"/>
        <v>0</v>
      </c>
      <c r="H51" s="185">
        <f t="shared" si="5"/>
        <v>0</v>
      </c>
      <c r="I51" s="186">
        <f t="shared" si="5"/>
        <v>0</v>
      </c>
      <c r="J51" s="185">
        <f t="shared" si="5"/>
        <v>24303</v>
      </c>
      <c r="K51" s="184">
        <f t="shared" si="5"/>
        <v>144.94</v>
      </c>
      <c r="L51" s="186">
        <f t="shared" si="5"/>
        <v>24447.940000000002</v>
      </c>
      <c r="M51" s="182">
        <f t="shared" si="5"/>
        <v>0</v>
      </c>
      <c r="N51" s="184">
        <f t="shared" si="5"/>
        <v>0</v>
      </c>
      <c r="O51" s="186">
        <f t="shared" si="5"/>
        <v>0</v>
      </c>
      <c r="P51" s="187"/>
    </row>
    <row r="52" spans="1:16" s="29" customFormat="1" ht="24" x14ac:dyDescent="0.2">
      <c r="A52" s="188"/>
      <c r="B52" s="22" t="s">
        <v>209</v>
      </c>
      <c r="C52" s="189">
        <f t="shared" si="3"/>
        <v>652788.93999999994</v>
      </c>
      <c r="D52" s="190">
        <f t="shared" ref="D52:O52" si="6">SUM(D53,D75,D173,D187)</f>
        <v>628341</v>
      </c>
      <c r="E52" s="798">
        <f t="shared" si="6"/>
        <v>0</v>
      </c>
      <c r="F52" s="799">
        <f t="shared" si="6"/>
        <v>628341</v>
      </c>
      <c r="G52" s="190">
        <f t="shared" si="6"/>
        <v>0</v>
      </c>
      <c r="H52" s="192">
        <f t="shared" si="6"/>
        <v>0</v>
      </c>
      <c r="I52" s="193">
        <f t="shared" si="6"/>
        <v>0</v>
      </c>
      <c r="J52" s="192">
        <f t="shared" si="6"/>
        <v>24303</v>
      </c>
      <c r="K52" s="191">
        <f t="shared" si="6"/>
        <v>144.94</v>
      </c>
      <c r="L52" s="193">
        <f t="shared" si="6"/>
        <v>24447.940000000002</v>
      </c>
      <c r="M52" s="189">
        <f t="shared" si="6"/>
        <v>0</v>
      </c>
      <c r="N52" s="191">
        <f t="shared" si="6"/>
        <v>0</v>
      </c>
      <c r="O52" s="193">
        <f t="shared" si="6"/>
        <v>0</v>
      </c>
      <c r="P52" s="195"/>
    </row>
    <row r="53" spans="1:16" s="29" customFormat="1" x14ac:dyDescent="0.2">
      <c r="A53" s="196">
        <v>1000</v>
      </c>
      <c r="B53" s="196" t="s">
        <v>1</v>
      </c>
      <c r="C53" s="197">
        <f t="shared" si="3"/>
        <v>617722</v>
      </c>
      <c r="D53" s="198">
        <f t="shared" ref="D53:O53" si="7">SUM(D54,D67)</f>
        <v>617175</v>
      </c>
      <c r="E53" s="800">
        <f t="shared" si="7"/>
        <v>0</v>
      </c>
      <c r="F53" s="801">
        <f t="shared" si="7"/>
        <v>617175</v>
      </c>
      <c r="G53" s="198">
        <f t="shared" si="7"/>
        <v>0</v>
      </c>
      <c r="H53" s="200">
        <f t="shared" si="7"/>
        <v>0</v>
      </c>
      <c r="I53" s="201">
        <f t="shared" si="7"/>
        <v>0</v>
      </c>
      <c r="J53" s="200">
        <f t="shared" si="7"/>
        <v>547</v>
      </c>
      <c r="K53" s="199">
        <f t="shared" si="7"/>
        <v>0</v>
      </c>
      <c r="L53" s="201">
        <f t="shared" si="7"/>
        <v>547</v>
      </c>
      <c r="M53" s="197">
        <f t="shared" si="7"/>
        <v>0</v>
      </c>
      <c r="N53" s="199">
        <f t="shared" si="7"/>
        <v>0</v>
      </c>
      <c r="O53" s="201">
        <f t="shared" si="7"/>
        <v>0</v>
      </c>
      <c r="P53" s="202"/>
    </row>
    <row r="54" spans="1:16" x14ac:dyDescent="0.2">
      <c r="A54" s="76">
        <v>1100</v>
      </c>
      <c r="B54" s="203" t="s">
        <v>210</v>
      </c>
      <c r="C54" s="77">
        <f t="shared" si="3"/>
        <v>469057</v>
      </c>
      <c r="D54" s="204">
        <f t="shared" ref="D54:O54" si="8">SUM(D55,D58,D66)</f>
        <v>469057</v>
      </c>
      <c r="E54" s="802">
        <f t="shared" si="8"/>
        <v>0</v>
      </c>
      <c r="F54" s="769">
        <f t="shared" si="8"/>
        <v>469057</v>
      </c>
      <c r="G54" s="204">
        <f t="shared" si="8"/>
        <v>0</v>
      </c>
      <c r="H54" s="86">
        <f t="shared" si="8"/>
        <v>0</v>
      </c>
      <c r="I54" s="205">
        <f t="shared" si="8"/>
        <v>0</v>
      </c>
      <c r="J54" s="86">
        <f t="shared" si="8"/>
        <v>0</v>
      </c>
      <c r="K54" s="87">
        <f t="shared" si="8"/>
        <v>0</v>
      </c>
      <c r="L54" s="205">
        <f t="shared" si="8"/>
        <v>0</v>
      </c>
      <c r="M54" s="206">
        <f t="shared" si="8"/>
        <v>0</v>
      </c>
      <c r="N54" s="207">
        <f t="shared" si="8"/>
        <v>0</v>
      </c>
      <c r="O54" s="208">
        <f t="shared" si="8"/>
        <v>0</v>
      </c>
      <c r="P54" s="209"/>
    </row>
    <row r="55" spans="1:16" x14ac:dyDescent="0.2">
      <c r="A55" s="210">
        <v>1110</v>
      </c>
      <c r="B55" s="154" t="s">
        <v>88</v>
      </c>
      <c r="C55" s="160">
        <f t="shared" si="3"/>
        <v>413264</v>
      </c>
      <c r="D55" s="211">
        <f t="shared" ref="D55:O55" si="9">SUM(D56:D57)</f>
        <v>413772</v>
      </c>
      <c r="E55" s="803">
        <f t="shared" si="9"/>
        <v>-508</v>
      </c>
      <c r="F55" s="804">
        <f t="shared" si="9"/>
        <v>413264</v>
      </c>
      <c r="G55" s="211">
        <f t="shared" si="9"/>
        <v>0</v>
      </c>
      <c r="H55" s="213">
        <f t="shared" si="9"/>
        <v>0</v>
      </c>
      <c r="I55" s="214">
        <f t="shared" si="9"/>
        <v>0</v>
      </c>
      <c r="J55" s="213">
        <f t="shared" si="9"/>
        <v>0</v>
      </c>
      <c r="K55" s="212">
        <f t="shared" si="9"/>
        <v>0</v>
      </c>
      <c r="L55" s="214">
        <f t="shared" si="9"/>
        <v>0</v>
      </c>
      <c r="M55" s="160">
        <f t="shared" si="9"/>
        <v>0</v>
      </c>
      <c r="N55" s="212">
        <f t="shared" si="9"/>
        <v>0</v>
      </c>
      <c r="O55" s="214">
        <f t="shared" si="9"/>
        <v>0</v>
      </c>
      <c r="P55" s="215"/>
    </row>
    <row r="56" spans="1:16" ht="17.25" hidden="1" customHeight="1" x14ac:dyDescent="0.2">
      <c r="A56" s="49">
        <v>1111</v>
      </c>
      <c r="B56" s="1" t="s">
        <v>211</v>
      </c>
      <c r="C56" s="89">
        <f t="shared" si="3"/>
        <v>0</v>
      </c>
      <c r="D56" s="216"/>
      <c r="E56" s="805"/>
      <c r="F56" s="806">
        <f>D56+E56</f>
        <v>0</v>
      </c>
      <c r="G56" s="216"/>
      <c r="H56" s="94"/>
      <c r="I56" s="217">
        <f>G56+H56</f>
        <v>0</v>
      </c>
      <c r="J56" s="94"/>
      <c r="K56" s="95"/>
      <c r="L56" s="217">
        <f>J56+K56</f>
        <v>0</v>
      </c>
      <c r="M56" s="218"/>
      <c r="N56" s="95"/>
      <c r="O56" s="217">
        <f>M56+N56</f>
        <v>0</v>
      </c>
      <c r="P56" s="219"/>
    </row>
    <row r="57" spans="1:16" ht="34.5" customHeight="1" x14ac:dyDescent="0.2">
      <c r="A57" s="58">
        <v>1119</v>
      </c>
      <c r="B57" s="3" t="s">
        <v>89</v>
      </c>
      <c r="C57" s="98">
        <f t="shared" si="3"/>
        <v>413264</v>
      </c>
      <c r="D57" s="220">
        <v>413772</v>
      </c>
      <c r="E57" s="807">
        <v>-508</v>
      </c>
      <c r="F57" s="765">
        <f>D57+E57</f>
        <v>413264</v>
      </c>
      <c r="G57" s="220"/>
      <c r="H57" s="103"/>
      <c r="I57" s="221">
        <f>G57+H57</f>
        <v>0</v>
      </c>
      <c r="J57" s="103"/>
      <c r="K57" s="104"/>
      <c r="L57" s="221">
        <f>J57+K57</f>
        <v>0</v>
      </c>
      <c r="M57" s="222"/>
      <c r="N57" s="104"/>
      <c r="O57" s="221">
        <f>M57+N57</f>
        <v>0</v>
      </c>
      <c r="P57" s="318" t="s">
        <v>879</v>
      </c>
    </row>
    <row r="58" spans="1:16" x14ac:dyDescent="0.2">
      <c r="A58" s="224">
        <v>1140</v>
      </c>
      <c r="B58" s="3" t="s">
        <v>104</v>
      </c>
      <c r="C58" s="98">
        <f t="shared" si="3"/>
        <v>52691</v>
      </c>
      <c r="D58" s="225">
        <f t="shared" ref="D58:O58" si="10">SUM(D59:D65)</f>
        <v>52183</v>
      </c>
      <c r="E58" s="808">
        <f t="shared" si="10"/>
        <v>508</v>
      </c>
      <c r="F58" s="765">
        <f t="shared" si="10"/>
        <v>52691</v>
      </c>
      <c r="G58" s="225">
        <f t="shared" si="10"/>
        <v>0</v>
      </c>
      <c r="H58" s="227">
        <f t="shared" si="10"/>
        <v>0</v>
      </c>
      <c r="I58" s="221">
        <f t="shared" si="10"/>
        <v>0</v>
      </c>
      <c r="J58" s="227">
        <f t="shared" si="10"/>
        <v>0</v>
      </c>
      <c r="K58" s="226">
        <f t="shared" si="10"/>
        <v>0</v>
      </c>
      <c r="L58" s="221">
        <f t="shared" si="10"/>
        <v>0</v>
      </c>
      <c r="M58" s="98">
        <f t="shared" si="10"/>
        <v>0</v>
      </c>
      <c r="N58" s="226">
        <f t="shared" si="10"/>
        <v>0</v>
      </c>
      <c r="O58" s="221">
        <f t="shared" si="10"/>
        <v>0</v>
      </c>
      <c r="P58" s="223"/>
    </row>
    <row r="59" spans="1:16" x14ac:dyDescent="0.2">
      <c r="A59" s="58">
        <v>1141</v>
      </c>
      <c r="B59" s="3" t="s">
        <v>212</v>
      </c>
      <c r="C59" s="98">
        <f t="shared" si="3"/>
        <v>6161</v>
      </c>
      <c r="D59" s="220">
        <v>6161</v>
      </c>
      <c r="E59" s="807"/>
      <c r="F59" s="765">
        <f t="shared" ref="F59:F66" si="11">D59+E59</f>
        <v>6161</v>
      </c>
      <c r="G59" s="220"/>
      <c r="H59" s="103"/>
      <c r="I59" s="221">
        <f t="shared" ref="I59:I66" si="12">G59+H59</f>
        <v>0</v>
      </c>
      <c r="J59" s="103"/>
      <c r="K59" s="104"/>
      <c r="L59" s="221">
        <f t="shared" ref="L59:L66" si="13">J59+K59</f>
        <v>0</v>
      </c>
      <c r="M59" s="222"/>
      <c r="N59" s="104"/>
      <c r="O59" s="221">
        <f t="shared" ref="O59:O66" si="14">M59+N59</f>
        <v>0</v>
      </c>
      <c r="P59" s="223"/>
    </row>
    <row r="60" spans="1:16" ht="24.75" customHeight="1" x14ac:dyDescent="0.2">
      <c r="A60" s="58">
        <v>1142</v>
      </c>
      <c r="B60" s="3" t="s">
        <v>135</v>
      </c>
      <c r="C60" s="98">
        <f t="shared" si="3"/>
        <v>10207</v>
      </c>
      <c r="D60" s="220">
        <v>10207</v>
      </c>
      <c r="E60" s="807"/>
      <c r="F60" s="765">
        <f t="shared" si="11"/>
        <v>10207</v>
      </c>
      <c r="G60" s="220"/>
      <c r="H60" s="103"/>
      <c r="I60" s="221">
        <f t="shared" si="12"/>
        <v>0</v>
      </c>
      <c r="J60" s="103"/>
      <c r="K60" s="104"/>
      <c r="L60" s="221">
        <f t="shared" si="13"/>
        <v>0</v>
      </c>
      <c r="M60" s="222"/>
      <c r="N60" s="104"/>
      <c r="O60" s="221">
        <f t="shared" si="14"/>
        <v>0</v>
      </c>
      <c r="P60" s="223"/>
    </row>
    <row r="61" spans="1:16" ht="24" hidden="1" x14ac:dyDescent="0.2">
      <c r="A61" s="58">
        <v>1145</v>
      </c>
      <c r="B61" s="3" t="s">
        <v>213</v>
      </c>
      <c r="C61" s="98">
        <f t="shared" si="3"/>
        <v>0</v>
      </c>
      <c r="D61" s="220"/>
      <c r="E61" s="807"/>
      <c r="F61" s="765">
        <f t="shared" si="11"/>
        <v>0</v>
      </c>
      <c r="G61" s="220"/>
      <c r="H61" s="103"/>
      <c r="I61" s="221">
        <f t="shared" si="12"/>
        <v>0</v>
      </c>
      <c r="J61" s="103"/>
      <c r="K61" s="104"/>
      <c r="L61" s="221">
        <f t="shared" si="13"/>
        <v>0</v>
      </c>
      <c r="M61" s="222"/>
      <c r="N61" s="104"/>
      <c r="O61" s="221">
        <f t="shared" si="14"/>
        <v>0</v>
      </c>
      <c r="P61" s="223"/>
    </row>
    <row r="62" spans="1:16" ht="27" customHeight="1" x14ac:dyDescent="0.2">
      <c r="A62" s="58">
        <v>1146</v>
      </c>
      <c r="B62" s="3" t="s">
        <v>214</v>
      </c>
      <c r="C62" s="98">
        <f t="shared" si="3"/>
        <v>4326</v>
      </c>
      <c r="D62" s="220">
        <v>4326</v>
      </c>
      <c r="E62" s="807"/>
      <c r="F62" s="765">
        <f t="shared" si="11"/>
        <v>4326</v>
      </c>
      <c r="G62" s="220"/>
      <c r="H62" s="103"/>
      <c r="I62" s="221">
        <f t="shared" si="12"/>
        <v>0</v>
      </c>
      <c r="J62" s="103"/>
      <c r="K62" s="104"/>
      <c r="L62" s="221">
        <f t="shared" si="13"/>
        <v>0</v>
      </c>
      <c r="M62" s="222"/>
      <c r="N62" s="104"/>
      <c r="O62" s="221">
        <f t="shared" si="14"/>
        <v>0</v>
      </c>
      <c r="P62" s="318"/>
    </row>
    <row r="63" spans="1:16" x14ac:dyDescent="0.2">
      <c r="A63" s="58">
        <v>1147</v>
      </c>
      <c r="B63" s="3" t="s">
        <v>128</v>
      </c>
      <c r="C63" s="98">
        <f t="shared" si="3"/>
        <v>8662</v>
      </c>
      <c r="D63" s="220">
        <v>8662</v>
      </c>
      <c r="E63" s="807"/>
      <c r="F63" s="765">
        <f t="shared" si="11"/>
        <v>8662</v>
      </c>
      <c r="G63" s="220"/>
      <c r="H63" s="103"/>
      <c r="I63" s="221">
        <f t="shared" si="12"/>
        <v>0</v>
      </c>
      <c r="J63" s="103"/>
      <c r="K63" s="104"/>
      <c r="L63" s="221">
        <f t="shared" si="13"/>
        <v>0</v>
      </c>
      <c r="M63" s="222"/>
      <c r="N63" s="104"/>
      <c r="O63" s="221">
        <f t="shared" si="14"/>
        <v>0</v>
      </c>
      <c r="P63" s="223"/>
    </row>
    <row r="64" spans="1:16" ht="106.5" customHeight="1" x14ac:dyDescent="0.2">
      <c r="A64" s="58">
        <v>1148</v>
      </c>
      <c r="B64" s="3" t="s">
        <v>136</v>
      </c>
      <c r="C64" s="98">
        <f t="shared" si="3"/>
        <v>23335</v>
      </c>
      <c r="D64" s="220">
        <v>22827</v>
      </c>
      <c r="E64" s="807">
        <v>508</v>
      </c>
      <c r="F64" s="765">
        <f t="shared" si="11"/>
        <v>23335</v>
      </c>
      <c r="G64" s="220"/>
      <c r="H64" s="103"/>
      <c r="I64" s="221">
        <f t="shared" si="12"/>
        <v>0</v>
      </c>
      <c r="J64" s="103"/>
      <c r="K64" s="104"/>
      <c r="L64" s="221">
        <f t="shared" si="13"/>
        <v>0</v>
      </c>
      <c r="M64" s="222"/>
      <c r="N64" s="104"/>
      <c r="O64" s="221">
        <f t="shared" si="14"/>
        <v>0</v>
      </c>
      <c r="P64" s="318" t="s">
        <v>880</v>
      </c>
    </row>
    <row r="65" spans="1:16" ht="24" hidden="1" customHeight="1" x14ac:dyDescent="0.2">
      <c r="A65" s="58">
        <v>1149</v>
      </c>
      <c r="B65" s="3" t="s">
        <v>215</v>
      </c>
      <c r="C65" s="98">
        <f t="shared" si="3"/>
        <v>0</v>
      </c>
      <c r="D65" s="220"/>
      <c r="E65" s="807"/>
      <c r="F65" s="765">
        <f t="shared" si="11"/>
        <v>0</v>
      </c>
      <c r="G65" s="220"/>
      <c r="H65" s="103"/>
      <c r="I65" s="221">
        <f t="shared" si="12"/>
        <v>0</v>
      </c>
      <c r="J65" s="103"/>
      <c r="K65" s="104"/>
      <c r="L65" s="221">
        <f t="shared" si="13"/>
        <v>0</v>
      </c>
      <c r="M65" s="222"/>
      <c r="N65" s="104"/>
      <c r="O65" s="221">
        <f t="shared" si="14"/>
        <v>0</v>
      </c>
      <c r="P65" s="223"/>
    </row>
    <row r="66" spans="1:16" ht="36" x14ac:dyDescent="0.2">
      <c r="A66" s="210">
        <v>1150</v>
      </c>
      <c r="B66" s="154" t="s">
        <v>2</v>
      </c>
      <c r="C66" s="160">
        <f t="shared" si="3"/>
        <v>3102</v>
      </c>
      <c r="D66" s="228">
        <v>3102</v>
      </c>
      <c r="E66" s="809"/>
      <c r="F66" s="804">
        <f t="shared" si="11"/>
        <v>3102</v>
      </c>
      <c r="G66" s="228"/>
      <c r="H66" s="230"/>
      <c r="I66" s="214">
        <f t="shared" si="12"/>
        <v>0</v>
      </c>
      <c r="J66" s="230"/>
      <c r="K66" s="229"/>
      <c r="L66" s="214">
        <f t="shared" si="13"/>
        <v>0</v>
      </c>
      <c r="M66" s="231"/>
      <c r="N66" s="229"/>
      <c r="O66" s="214">
        <f t="shared" si="14"/>
        <v>0</v>
      </c>
      <c r="P66" s="215"/>
    </row>
    <row r="67" spans="1:16" ht="24" x14ac:dyDescent="0.2">
      <c r="A67" s="76">
        <v>1200</v>
      </c>
      <c r="B67" s="203" t="s">
        <v>216</v>
      </c>
      <c r="C67" s="77">
        <f t="shared" si="3"/>
        <v>148665</v>
      </c>
      <c r="D67" s="204">
        <f t="shared" ref="D67:O67" si="15">SUM(D68:D69)</f>
        <v>148118</v>
      </c>
      <c r="E67" s="802">
        <f t="shared" si="15"/>
        <v>0</v>
      </c>
      <c r="F67" s="769">
        <f t="shared" si="15"/>
        <v>148118</v>
      </c>
      <c r="G67" s="204">
        <f t="shared" si="15"/>
        <v>0</v>
      </c>
      <c r="H67" s="86">
        <f t="shared" si="15"/>
        <v>0</v>
      </c>
      <c r="I67" s="205">
        <f t="shared" si="15"/>
        <v>0</v>
      </c>
      <c r="J67" s="86">
        <f t="shared" si="15"/>
        <v>547</v>
      </c>
      <c r="K67" s="87">
        <f t="shared" si="15"/>
        <v>0</v>
      </c>
      <c r="L67" s="205">
        <f t="shared" si="15"/>
        <v>547</v>
      </c>
      <c r="M67" s="77">
        <f t="shared" si="15"/>
        <v>0</v>
      </c>
      <c r="N67" s="87">
        <f t="shared" si="15"/>
        <v>0</v>
      </c>
      <c r="O67" s="205">
        <f t="shared" si="15"/>
        <v>0</v>
      </c>
      <c r="P67" s="232"/>
    </row>
    <row r="68" spans="1:16" ht="24" x14ac:dyDescent="0.2">
      <c r="A68" s="830">
        <v>1210</v>
      </c>
      <c r="B68" s="1" t="s">
        <v>217</v>
      </c>
      <c r="C68" s="89">
        <f t="shared" si="3"/>
        <v>117935</v>
      </c>
      <c r="D68" s="216">
        <v>117935</v>
      </c>
      <c r="E68" s="805"/>
      <c r="F68" s="806">
        <f>D68+E68</f>
        <v>117935</v>
      </c>
      <c r="G68" s="216"/>
      <c r="H68" s="94"/>
      <c r="I68" s="217">
        <f>G68+H68</f>
        <v>0</v>
      </c>
      <c r="J68" s="94"/>
      <c r="K68" s="95"/>
      <c r="L68" s="217">
        <f>J68+K68</f>
        <v>0</v>
      </c>
      <c r="M68" s="218"/>
      <c r="N68" s="95"/>
      <c r="O68" s="217">
        <f>M68+N68</f>
        <v>0</v>
      </c>
      <c r="P68" s="219"/>
    </row>
    <row r="69" spans="1:16" ht="24" x14ac:dyDescent="0.2">
      <c r="A69" s="224">
        <v>1220</v>
      </c>
      <c r="B69" s="3" t="s">
        <v>105</v>
      </c>
      <c r="C69" s="98">
        <f t="shared" si="3"/>
        <v>30730</v>
      </c>
      <c r="D69" s="225">
        <f t="shared" ref="D69:O69" si="16">SUM(D70:D74)</f>
        <v>30183</v>
      </c>
      <c r="E69" s="808">
        <f t="shared" si="16"/>
        <v>0</v>
      </c>
      <c r="F69" s="765">
        <f t="shared" si="16"/>
        <v>30183</v>
      </c>
      <c r="G69" s="225">
        <f t="shared" si="16"/>
        <v>0</v>
      </c>
      <c r="H69" s="227">
        <f t="shared" si="16"/>
        <v>0</v>
      </c>
      <c r="I69" s="221">
        <f t="shared" si="16"/>
        <v>0</v>
      </c>
      <c r="J69" s="227">
        <f t="shared" si="16"/>
        <v>547</v>
      </c>
      <c r="K69" s="226">
        <f t="shared" si="16"/>
        <v>0</v>
      </c>
      <c r="L69" s="221">
        <f t="shared" si="16"/>
        <v>547</v>
      </c>
      <c r="M69" s="98">
        <f t="shared" si="16"/>
        <v>0</v>
      </c>
      <c r="N69" s="226">
        <f t="shared" si="16"/>
        <v>0</v>
      </c>
      <c r="O69" s="221">
        <f t="shared" si="16"/>
        <v>0</v>
      </c>
      <c r="P69" s="223"/>
    </row>
    <row r="70" spans="1:16" ht="48" x14ac:dyDescent="0.2">
      <c r="A70" s="58">
        <v>1221</v>
      </c>
      <c r="B70" s="3" t="s">
        <v>218</v>
      </c>
      <c r="C70" s="98">
        <f t="shared" si="3"/>
        <v>20505</v>
      </c>
      <c r="D70" s="220">
        <v>20505</v>
      </c>
      <c r="E70" s="807"/>
      <c r="F70" s="765">
        <f>D70+E70</f>
        <v>20505</v>
      </c>
      <c r="G70" s="220"/>
      <c r="H70" s="103"/>
      <c r="I70" s="221">
        <f>G70+H70</f>
        <v>0</v>
      </c>
      <c r="J70" s="103"/>
      <c r="K70" s="104"/>
      <c r="L70" s="221">
        <f>J70+K70</f>
        <v>0</v>
      </c>
      <c r="M70" s="222"/>
      <c r="N70" s="104"/>
      <c r="O70" s="221">
        <f>M70+N70</f>
        <v>0</v>
      </c>
      <c r="P70" s="223"/>
    </row>
    <row r="71" spans="1:16" hidden="1" x14ac:dyDescent="0.2">
      <c r="A71" s="58">
        <v>1223</v>
      </c>
      <c r="B71" s="3" t="s">
        <v>219</v>
      </c>
      <c r="C71" s="98">
        <f t="shared" si="3"/>
        <v>0</v>
      </c>
      <c r="D71" s="220"/>
      <c r="E71" s="807"/>
      <c r="F71" s="765">
        <f>D71+E71</f>
        <v>0</v>
      </c>
      <c r="G71" s="220"/>
      <c r="H71" s="103"/>
      <c r="I71" s="221">
        <f>G71+H71</f>
        <v>0</v>
      </c>
      <c r="J71" s="103"/>
      <c r="K71" s="104"/>
      <c r="L71" s="221">
        <f>J71+K71</f>
        <v>0</v>
      </c>
      <c r="M71" s="222"/>
      <c r="N71" s="104"/>
      <c r="O71" s="221">
        <f>M71+N71</f>
        <v>0</v>
      </c>
      <c r="P71" s="223"/>
    </row>
    <row r="72" spans="1:16" hidden="1" x14ac:dyDescent="0.2">
      <c r="A72" s="58">
        <v>1225</v>
      </c>
      <c r="B72" s="3" t="s">
        <v>220</v>
      </c>
      <c r="C72" s="98">
        <f t="shared" si="3"/>
        <v>0</v>
      </c>
      <c r="D72" s="220"/>
      <c r="E72" s="807"/>
      <c r="F72" s="765">
        <f>D72+E72</f>
        <v>0</v>
      </c>
      <c r="G72" s="220"/>
      <c r="H72" s="103"/>
      <c r="I72" s="221">
        <f>G72+H72</f>
        <v>0</v>
      </c>
      <c r="J72" s="103"/>
      <c r="K72" s="104"/>
      <c r="L72" s="221">
        <f>J72+K72</f>
        <v>0</v>
      </c>
      <c r="M72" s="222"/>
      <c r="N72" s="104"/>
      <c r="O72" s="221">
        <f>M72+N72</f>
        <v>0</v>
      </c>
      <c r="P72" s="223"/>
    </row>
    <row r="73" spans="1:16" ht="36" x14ac:dyDescent="0.2">
      <c r="A73" s="58">
        <v>1227</v>
      </c>
      <c r="B73" s="3" t="s">
        <v>137</v>
      </c>
      <c r="C73" s="98">
        <f t="shared" si="3"/>
        <v>9178</v>
      </c>
      <c r="D73" s="220">
        <v>9178</v>
      </c>
      <c r="E73" s="807"/>
      <c r="F73" s="765">
        <f>D73+E73</f>
        <v>9178</v>
      </c>
      <c r="G73" s="220"/>
      <c r="H73" s="103"/>
      <c r="I73" s="221">
        <f>G73+H73</f>
        <v>0</v>
      </c>
      <c r="J73" s="103"/>
      <c r="K73" s="104"/>
      <c r="L73" s="221">
        <f>J73+K73</f>
        <v>0</v>
      </c>
      <c r="M73" s="222"/>
      <c r="N73" s="104"/>
      <c r="O73" s="221">
        <f>M73+N73</f>
        <v>0</v>
      </c>
      <c r="P73" s="223"/>
    </row>
    <row r="74" spans="1:16" ht="48" x14ac:dyDescent="0.2">
      <c r="A74" s="58">
        <v>1228</v>
      </c>
      <c r="B74" s="3" t="s">
        <v>221</v>
      </c>
      <c r="C74" s="98">
        <f t="shared" si="3"/>
        <v>1047</v>
      </c>
      <c r="D74" s="220">
        <v>500</v>
      </c>
      <c r="E74" s="807"/>
      <c r="F74" s="765">
        <f>D74+E74</f>
        <v>500</v>
      </c>
      <c r="G74" s="220"/>
      <c r="H74" s="103"/>
      <c r="I74" s="221">
        <f>G74+H74</f>
        <v>0</v>
      </c>
      <c r="J74" s="103">
        <v>547</v>
      </c>
      <c r="K74" s="104"/>
      <c r="L74" s="221">
        <f>J74+K74</f>
        <v>547</v>
      </c>
      <c r="M74" s="222"/>
      <c r="N74" s="104"/>
      <c r="O74" s="221">
        <f>M74+N74</f>
        <v>0</v>
      </c>
      <c r="P74" s="223"/>
    </row>
    <row r="75" spans="1:16" x14ac:dyDescent="0.2">
      <c r="A75" s="196">
        <v>2000</v>
      </c>
      <c r="B75" s="196" t="s">
        <v>3</v>
      </c>
      <c r="C75" s="197">
        <f t="shared" si="3"/>
        <v>35066.94</v>
      </c>
      <c r="D75" s="198">
        <f t="shared" ref="D75:O75" si="17">SUM(D76,D83,D130,D164,D165,D172)</f>
        <v>11166</v>
      </c>
      <c r="E75" s="800">
        <f t="shared" si="17"/>
        <v>0</v>
      </c>
      <c r="F75" s="801">
        <f t="shared" si="17"/>
        <v>11166</v>
      </c>
      <c r="G75" s="198">
        <f t="shared" si="17"/>
        <v>0</v>
      </c>
      <c r="H75" s="200">
        <f t="shared" si="17"/>
        <v>0</v>
      </c>
      <c r="I75" s="201">
        <f t="shared" si="17"/>
        <v>0</v>
      </c>
      <c r="J75" s="200">
        <f t="shared" si="17"/>
        <v>23756</v>
      </c>
      <c r="K75" s="199">
        <f t="shared" si="17"/>
        <v>144.94</v>
      </c>
      <c r="L75" s="201">
        <f t="shared" si="17"/>
        <v>23900.940000000002</v>
      </c>
      <c r="M75" s="197">
        <f t="shared" si="17"/>
        <v>0</v>
      </c>
      <c r="N75" s="199">
        <f t="shared" si="17"/>
        <v>0</v>
      </c>
      <c r="O75" s="201">
        <f t="shared" si="17"/>
        <v>0</v>
      </c>
      <c r="P75" s="851"/>
    </row>
    <row r="76" spans="1:16" ht="24" hidden="1" x14ac:dyDescent="0.2">
      <c r="A76" s="76">
        <v>2100</v>
      </c>
      <c r="B76" s="203" t="s">
        <v>117</v>
      </c>
      <c r="C76" s="77">
        <f t="shared" si="3"/>
        <v>0</v>
      </c>
      <c r="D76" s="204">
        <f t="shared" ref="D76:O76" si="18">SUM(D77,D80)</f>
        <v>0</v>
      </c>
      <c r="E76" s="802">
        <f t="shared" si="18"/>
        <v>0</v>
      </c>
      <c r="F76" s="769">
        <f t="shared" si="18"/>
        <v>0</v>
      </c>
      <c r="G76" s="204">
        <f t="shared" si="18"/>
        <v>0</v>
      </c>
      <c r="H76" s="86">
        <f t="shared" si="18"/>
        <v>0</v>
      </c>
      <c r="I76" s="205">
        <f t="shared" si="18"/>
        <v>0</v>
      </c>
      <c r="J76" s="86">
        <f t="shared" si="18"/>
        <v>0</v>
      </c>
      <c r="K76" s="87">
        <f t="shared" si="18"/>
        <v>0</v>
      </c>
      <c r="L76" s="205">
        <f t="shared" si="18"/>
        <v>0</v>
      </c>
      <c r="M76" s="77">
        <f t="shared" si="18"/>
        <v>0</v>
      </c>
      <c r="N76" s="87">
        <f t="shared" si="18"/>
        <v>0</v>
      </c>
      <c r="O76" s="205">
        <f t="shared" si="18"/>
        <v>0</v>
      </c>
      <c r="P76" s="232"/>
    </row>
    <row r="77" spans="1:16" ht="24" hidden="1" x14ac:dyDescent="0.2">
      <c r="A77" s="830">
        <v>2110</v>
      </c>
      <c r="B77" s="1" t="s">
        <v>118</v>
      </c>
      <c r="C77" s="89">
        <f t="shared" si="3"/>
        <v>0</v>
      </c>
      <c r="D77" s="233">
        <f t="shared" ref="D77:O77" si="19">SUM(D78:D79)</f>
        <v>0</v>
      </c>
      <c r="E77" s="810">
        <f t="shared" si="19"/>
        <v>0</v>
      </c>
      <c r="F77" s="806">
        <f t="shared" si="19"/>
        <v>0</v>
      </c>
      <c r="G77" s="233">
        <f t="shared" si="19"/>
        <v>0</v>
      </c>
      <c r="H77" s="235">
        <f t="shared" si="19"/>
        <v>0</v>
      </c>
      <c r="I77" s="217">
        <f t="shared" si="19"/>
        <v>0</v>
      </c>
      <c r="J77" s="235">
        <f t="shared" si="19"/>
        <v>0</v>
      </c>
      <c r="K77" s="234">
        <f t="shared" si="19"/>
        <v>0</v>
      </c>
      <c r="L77" s="217">
        <f t="shared" si="19"/>
        <v>0</v>
      </c>
      <c r="M77" s="89">
        <f t="shared" si="19"/>
        <v>0</v>
      </c>
      <c r="N77" s="234">
        <f t="shared" si="19"/>
        <v>0</v>
      </c>
      <c r="O77" s="217">
        <f t="shared" si="19"/>
        <v>0</v>
      </c>
      <c r="P77" s="219"/>
    </row>
    <row r="78" spans="1:16" hidden="1" x14ac:dyDescent="0.2">
      <c r="A78" s="58">
        <v>2111</v>
      </c>
      <c r="B78" s="3" t="s">
        <v>4</v>
      </c>
      <c r="C78" s="98">
        <f t="shared" si="3"/>
        <v>0</v>
      </c>
      <c r="D78" s="220"/>
      <c r="E78" s="807"/>
      <c r="F78" s="765">
        <f>D78+E78</f>
        <v>0</v>
      </c>
      <c r="G78" s="220"/>
      <c r="H78" s="103"/>
      <c r="I78" s="221">
        <f>G78+H78</f>
        <v>0</v>
      </c>
      <c r="J78" s="103"/>
      <c r="K78" s="104"/>
      <c r="L78" s="221">
        <f>J78+K78</f>
        <v>0</v>
      </c>
      <c r="M78" s="222"/>
      <c r="N78" s="104"/>
      <c r="O78" s="221">
        <f>M78+N78</f>
        <v>0</v>
      </c>
      <c r="P78" s="223"/>
    </row>
    <row r="79" spans="1:16" ht="24" hidden="1" x14ac:dyDescent="0.2">
      <c r="A79" s="58">
        <v>2112</v>
      </c>
      <c r="B79" s="3" t="s">
        <v>119</v>
      </c>
      <c r="C79" s="98">
        <f t="shared" si="3"/>
        <v>0</v>
      </c>
      <c r="D79" s="220"/>
      <c r="E79" s="807"/>
      <c r="F79" s="765">
        <f>D79+E79</f>
        <v>0</v>
      </c>
      <c r="G79" s="220"/>
      <c r="H79" s="103"/>
      <c r="I79" s="221">
        <f>G79+H79</f>
        <v>0</v>
      </c>
      <c r="J79" s="103"/>
      <c r="K79" s="104"/>
      <c r="L79" s="221">
        <f>J79+K79</f>
        <v>0</v>
      </c>
      <c r="M79" s="222"/>
      <c r="N79" s="104"/>
      <c r="O79" s="221">
        <f>M79+N79</f>
        <v>0</v>
      </c>
      <c r="P79" s="223"/>
    </row>
    <row r="80" spans="1:16" ht="24" hidden="1" x14ac:dyDescent="0.2">
      <c r="A80" s="224">
        <v>2120</v>
      </c>
      <c r="B80" s="3" t="s">
        <v>120</v>
      </c>
      <c r="C80" s="98">
        <f t="shared" si="3"/>
        <v>0</v>
      </c>
      <c r="D80" s="225">
        <f t="shared" ref="D80:O80" si="20">SUM(D81:D82)</f>
        <v>0</v>
      </c>
      <c r="E80" s="808">
        <f t="shared" si="20"/>
        <v>0</v>
      </c>
      <c r="F80" s="765">
        <f t="shared" si="20"/>
        <v>0</v>
      </c>
      <c r="G80" s="225">
        <f t="shared" si="20"/>
        <v>0</v>
      </c>
      <c r="H80" s="227">
        <f t="shared" si="20"/>
        <v>0</v>
      </c>
      <c r="I80" s="221">
        <f t="shared" si="20"/>
        <v>0</v>
      </c>
      <c r="J80" s="227">
        <f t="shared" si="20"/>
        <v>0</v>
      </c>
      <c r="K80" s="226">
        <f t="shared" si="20"/>
        <v>0</v>
      </c>
      <c r="L80" s="221">
        <f t="shared" si="20"/>
        <v>0</v>
      </c>
      <c r="M80" s="98">
        <f t="shared" si="20"/>
        <v>0</v>
      </c>
      <c r="N80" s="226">
        <f t="shared" si="20"/>
        <v>0</v>
      </c>
      <c r="O80" s="221">
        <f t="shared" si="20"/>
        <v>0</v>
      </c>
      <c r="P80" s="223"/>
    </row>
    <row r="81" spans="1:16" hidden="1" x14ac:dyDescent="0.2">
      <c r="A81" s="58">
        <v>2121</v>
      </c>
      <c r="B81" s="3" t="s">
        <v>4</v>
      </c>
      <c r="C81" s="98">
        <f t="shared" si="3"/>
        <v>0</v>
      </c>
      <c r="D81" s="220"/>
      <c r="E81" s="807"/>
      <c r="F81" s="765">
        <f>D81+E81</f>
        <v>0</v>
      </c>
      <c r="G81" s="220"/>
      <c r="H81" s="103"/>
      <c r="I81" s="221">
        <f>G81+H81</f>
        <v>0</v>
      </c>
      <c r="J81" s="103"/>
      <c r="K81" s="104"/>
      <c r="L81" s="221">
        <f>J81+K81</f>
        <v>0</v>
      </c>
      <c r="M81" s="222"/>
      <c r="N81" s="104"/>
      <c r="O81" s="221">
        <f>M81+N81</f>
        <v>0</v>
      </c>
      <c r="P81" s="223"/>
    </row>
    <row r="82" spans="1:16" ht="24" hidden="1" x14ac:dyDescent="0.2">
      <c r="A82" s="58">
        <v>2122</v>
      </c>
      <c r="B82" s="3" t="s">
        <v>119</v>
      </c>
      <c r="C82" s="98">
        <f t="shared" si="3"/>
        <v>0</v>
      </c>
      <c r="D82" s="220"/>
      <c r="E82" s="807"/>
      <c r="F82" s="765">
        <f>D82+E82</f>
        <v>0</v>
      </c>
      <c r="G82" s="220"/>
      <c r="H82" s="103"/>
      <c r="I82" s="221">
        <f>G82+H82</f>
        <v>0</v>
      </c>
      <c r="J82" s="103"/>
      <c r="K82" s="104"/>
      <c r="L82" s="221">
        <f>J82+K82</f>
        <v>0</v>
      </c>
      <c r="M82" s="222"/>
      <c r="N82" s="104"/>
      <c r="O82" s="221">
        <f>M82+N82</f>
        <v>0</v>
      </c>
      <c r="P82" s="223"/>
    </row>
    <row r="83" spans="1:16" x14ac:dyDescent="0.2">
      <c r="A83" s="76">
        <v>2200</v>
      </c>
      <c r="B83" s="203" t="s">
        <v>5</v>
      </c>
      <c r="C83" s="77">
        <f t="shared" si="3"/>
        <v>10683.94</v>
      </c>
      <c r="D83" s="204">
        <f t="shared" ref="D83:O83" si="21">SUM(D84,D89,D95,D103,D112,D116,D122,D128)</f>
        <v>7970</v>
      </c>
      <c r="E83" s="802">
        <f t="shared" si="21"/>
        <v>0</v>
      </c>
      <c r="F83" s="769">
        <f t="shared" si="21"/>
        <v>7970</v>
      </c>
      <c r="G83" s="204">
        <f t="shared" si="21"/>
        <v>0</v>
      </c>
      <c r="H83" s="86">
        <f t="shared" si="21"/>
        <v>0</v>
      </c>
      <c r="I83" s="205">
        <f t="shared" si="21"/>
        <v>0</v>
      </c>
      <c r="J83" s="86">
        <f t="shared" si="21"/>
        <v>2415</v>
      </c>
      <c r="K83" s="87">
        <f t="shared" si="21"/>
        <v>298.94</v>
      </c>
      <c r="L83" s="205">
        <f t="shared" si="21"/>
        <v>2713.94</v>
      </c>
      <c r="M83" s="120">
        <f t="shared" si="21"/>
        <v>0</v>
      </c>
      <c r="N83" s="236">
        <f t="shared" si="21"/>
        <v>0</v>
      </c>
      <c r="O83" s="237">
        <f t="shared" si="21"/>
        <v>0</v>
      </c>
      <c r="P83" s="238"/>
    </row>
    <row r="84" spans="1:16" ht="24" x14ac:dyDescent="0.2">
      <c r="A84" s="210">
        <v>2210</v>
      </c>
      <c r="B84" s="154" t="s">
        <v>6</v>
      </c>
      <c r="C84" s="160">
        <f t="shared" si="3"/>
        <v>4777.9400000000005</v>
      </c>
      <c r="D84" s="211">
        <f t="shared" ref="D84:O84" si="22">SUM(D85:D88)</f>
        <v>3395</v>
      </c>
      <c r="E84" s="803">
        <f t="shared" si="22"/>
        <v>0</v>
      </c>
      <c r="F84" s="804">
        <f t="shared" si="22"/>
        <v>3395</v>
      </c>
      <c r="G84" s="211">
        <f t="shared" si="22"/>
        <v>0</v>
      </c>
      <c r="H84" s="213">
        <f t="shared" si="22"/>
        <v>0</v>
      </c>
      <c r="I84" s="214">
        <f t="shared" si="22"/>
        <v>0</v>
      </c>
      <c r="J84" s="213">
        <f t="shared" si="22"/>
        <v>1169</v>
      </c>
      <c r="K84" s="212">
        <f t="shared" si="22"/>
        <v>213.94</v>
      </c>
      <c r="L84" s="214">
        <f t="shared" si="22"/>
        <v>1382.94</v>
      </c>
      <c r="M84" s="160">
        <f t="shared" si="22"/>
        <v>0</v>
      </c>
      <c r="N84" s="212">
        <f t="shared" si="22"/>
        <v>0</v>
      </c>
      <c r="O84" s="214">
        <f t="shared" si="22"/>
        <v>0</v>
      </c>
      <c r="P84" s="215"/>
    </row>
    <row r="85" spans="1:16" ht="24" hidden="1" x14ac:dyDescent="0.2">
      <c r="A85" s="49">
        <v>2211</v>
      </c>
      <c r="B85" s="1" t="s">
        <v>7</v>
      </c>
      <c r="C85" s="89">
        <f t="shared" si="3"/>
        <v>0</v>
      </c>
      <c r="D85" s="216"/>
      <c r="E85" s="805"/>
      <c r="F85" s="806">
        <f>D85+E85</f>
        <v>0</v>
      </c>
      <c r="G85" s="216"/>
      <c r="H85" s="94"/>
      <c r="I85" s="217">
        <f>G85+H85</f>
        <v>0</v>
      </c>
      <c r="J85" s="94"/>
      <c r="K85" s="95"/>
      <c r="L85" s="217">
        <f>J85+K85</f>
        <v>0</v>
      </c>
      <c r="M85" s="218"/>
      <c r="N85" s="95"/>
      <c r="O85" s="217">
        <f>M85+N85</f>
        <v>0</v>
      </c>
      <c r="P85" s="219"/>
    </row>
    <row r="86" spans="1:16" ht="72" x14ac:dyDescent="0.2">
      <c r="A86" s="58">
        <v>2212</v>
      </c>
      <c r="B86" s="3" t="s">
        <v>85</v>
      </c>
      <c r="C86" s="98">
        <f t="shared" si="3"/>
        <v>3752</v>
      </c>
      <c r="D86" s="220">
        <v>3155</v>
      </c>
      <c r="E86" s="807"/>
      <c r="F86" s="765">
        <f>D86+E86</f>
        <v>3155</v>
      </c>
      <c r="G86" s="220"/>
      <c r="H86" s="103"/>
      <c r="I86" s="221">
        <f>G86+H86</f>
        <v>0</v>
      </c>
      <c r="J86" s="103">
        <v>719</v>
      </c>
      <c r="K86" s="104">
        <v>-122</v>
      </c>
      <c r="L86" s="221">
        <f>J86+K86</f>
        <v>597</v>
      </c>
      <c r="M86" s="222"/>
      <c r="N86" s="104"/>
      <c r="O86" s="221">
        <f>M86+N86</f>
        <v>0</v>
      </c>
      <c r="P86" s="318" t="s">
        <v>881</v>
      </c>
    </row>
    <row r="87" spans="1:16" ht="168" x14ac:dyDescent="0.2">
      <c r="A87" s="58">
        <v>2214</v>
      </c>
      <c r="B87" s="3" t="s">
        <v>8</v>
      </c>
      <c r="C87" s="98">
        <f t="shared" si="3"/>
        <v>682.94</v>
      </c>
      <c r="D87" s="220">
        <v>240</v>
      </c>
      <c r="E87" s="807"/>
      <c r="F87" s="765">
        <f>D87+E87</f>
        <v>240</v>
      </c>
      <c r="G87" s="220"/>
      <c r="H87" s="103"/>
      <c r="I87" s="221">
        <f>G87+H87</f>
        <v>0</v>
      </c>
      <c r="J87" s="103">
        <v>210</v>
      </c>
      <c r="K87" s="104">
        <f>59.94+28+145</f>
        <v>232.94</v>
      </c>
      <c r="L87" s="221">
        <f>J87+K87</f>
        <v>442.94</v>
      </c>
      <c r="M87" s="222"/>
      <c r="N87" s="104"/>
      <c r="O87" s="221">
        <f>M87+N87</f>
        <v>0</v>
      </c>
      <c r="P87" s="318" t="s">
        <v>882</v>
      </c>
    </row>
    <row r="88" spans="1:16" ht="108" x14ac:dyDescent="0.2">
      <c r="A88" s="58">
        <v>2219</v>
      </c>
      <c r="B88" s="3" t="s">
        <v>9</v>
      </c>
      <c r="C88" s="98">
        <f t="shared" si="3"/>
        <v>343</v>
      </c>
      <c r="D88" s="220"/>
      <c r="E88" s="807"/>
      <c r="F88" s="765">
        <f>D88+E88</f>
        <v>0</v>
      </c>
      <c r="G88" s="220"/>
      <c r="H88" s="103"/>
      <c r="I88" s="221">
        <f>G88+H88</f>
        <v>0</v>
      </c>
      <c r="J88" s="103">
        <v>240</v>
      </c>
      <c r="K88" s="104">
        <v>103</v>
      </c>
      <c r="L88" s="221">
        <f>J88+K88</f>
        <v>343</v>
      </c>
      <c r="M88" s="222"/>
      <c r="N88" s="104"/>
      <c r="O88" s="221">
        <f>M88+N88</f>
        <v>0</v>
      </c>
      <c r="P88" s="318" t="s">
        <v>883</v>
      </c>
    </row>
    <row r="89" spans="1:16" ht="24" x14ac:dyDescent="0.2">
      <c r="A89" s="224">
        <v>2220</v>
      </c>
      <c r="B89" s="3" t="s">
        <v>10</v>
      </c>
      <c r="C89" s="98">
        <f t="shared" si="3"/>
        <v>3751</v>
      </c>
      <c r="D89" s="225">
        <f t="shared" ref="D89:O89" si="23">SUM(D90:D94)</f>
        <v>3751</v>
      </c>
      <c r="E89" s="808">
        <f t="shared" si="23"/>
        <v>0</v>
      </c>
      <c r="F89" s="765">
        <f t="shared" si="23"/>
        <v>3751</v>
      </c>
      <c r="G89" s="225">
        <f t="shared" si="23"/>
        <v>0</v>
      </c>
      <c r="H89" s="227">
        <f t="shared" si="23"/>
        <v>0</v>
      </c>
      <c r="I89" s="221">
        <f t="shared" si="23"/>
        <v>0</v>
      </c>
      <c r="J89" s="227">
        <f t="shared" si="23"/>
        <v>0</v>
      </c>
      <c r="K89" s="226">
        <f t="shared" si="23"/>
        <v>0</v>
      </c>
      <c r="L89" s="221">
        <f t="shared" si="23"/>
        <v>0</v>
      </c>
      <c r="M89" s="98">
        <f t="shared" si="23"/>
        <v>0</v>
      </c>
      <c r="N89" s="226">
        <f t="shared" si="23"/>
        <v>0</v>
      </c>
      <c r="O89" s="221">
        <f t="shared" si="23"/>
        <v>0</v>
      </c>
      <c r="P89" s="223"/>
    </row>
    <row r="90" spans="1:16" ht="24" x14ac:dyDescent="0.2">
      <c r="A90" s="58">
        <v>2221</v>
      </c>
      <c r="B90" s="3" t="s">
        <v>131</v>
      </c>
      <c r="C90" s="98">
        <f t="shared" si="3"/>
        <v>2117</v>
      </c>
      <c r="D90" s="220">
        <v>2117</v>
      </c>
      <c r="E90" s="807"/>
      <c r="F90" s="765">
        <f>D90+E90</f>
        <v>2117</v>
      </c>
      <c r="G90" s="220"/>
      <c r="H90" s="103"/>
      <c r="I90" s="221">
        <f>G90+H90</f>
        <v>0</v>
      </c>
      <c r="J90" s="103"/>
      <c r="K90" s="104"/>
      <c r="L90" s="221">
        <f>J90+K90</f>
        <v>0</v>
      </c>
      <c r="M90" s="222"/>
      <c r="N90" s="104"/>
      <c r="O90" s="221">
        <f>M90+N90</f>
        <v>0</v>
      </c>
      <c r="P90" s="223"/>
    </row>
    <row r="91" spans="1:16" x14ac:dyDescent="0.2">
      <c r="A91" s="58">
        <v>2222</v>
      </c>
      <c r="B91" s="3" t="s">
        <v>11</v>
      </c>
      <c r="C91" s="98">
        <f t="shared" si="3"/>
        <v>175</v>
      </c>
      <c r="D91" s="220">
        <v>175</v>
      </c>
      <c r="E91" s="807"/>
      <c r="F91" s="765">
        <f>D91+E91</f>
        <v>175</v>
      </c>
      <c r="G91" s="220"/>
      <c r="H91" s="103"/>
      <c r="I91" s="221">
        <f>G91+H91</f>
        <v>0</v>
      </c>
      <c r="J91" s="103"/>
      <c r="K91" s="104"/>
      <c r="L91" s="221">
        <f>J91+K91</f>
        <v>0</v>
      </c>
      <c r="M91" s="222"/>
      <c r="N91" s="104"/>
      <c r="O91" s="221">
        <f>M91+N91</f>
        <v>0</v>
      </c>
      <c r="P91" s="223"/>
    </row>
    <row r="92" spans="1:16" x14ac:dyDescent="0.2">
      <c r="A92" s="58">
        <v>2223</v>
      </c>
      <c r="B92" s="3" t="s">
        <v>12</v>
      </c>
      <c r="C92" s="98">
        <f t="shared" si="3"/>
        <v>1313</v>
      </c>
      <c r="D92" s="220">
        <v>1313</v>
      </c>
      <c r="E92" s="807"/>
      <c r="F92" s="765">
        <f>D92+E92</f>
        <v>1313</v>
      </c>
      <c r="G92" s="220"/>
      <c r="H92" s="103"/>
      <c r="I92" s="221">
        <f>G92+H92</f>
        <v>0</v>
      </c>
      <c r="J92" s="103"/>
      <c r="K92" s="104"/>
      <c r="L92" s="221">
        <f>J92+K92</f>
        <v>0</v>
      </c>
      <c r="M92" s="222"/>
      <c r="N92" s="104"/>
      <c r="O92" s="221">
        <f>M92+N92</f>
        <v>0</v>
      </c>
      <c r="P92" s="223"/>
    </row>
    <row r="93" spans="1:16" ht="48" x14ac:dyDescent="0.2">
      <c r="A93" s="58">
        <v>2224</v>
      </c>
      <c r="B93" s="3" t="s">
        <v>222</v>
      </c>
      <c r="C93" s="98">
        <f t="shared" si="3"/>
        <v>146</v>
      </c>
      <c r="D93" s="220">
        <v>146</v>
      </c>
      <c r="E93" s="807"/>
      <c r="F93" s="765">
        <f>D93+E93</f>
        <v>146</v>
      </c>
      <c r="G93" s="220"/>
      <c r="H93" s="103"/>
      <c r="I93" s="221">
        <f>G93+H93</f>
        <v>0</v>
      </c>
      <c r="J93" s="103"/>
      <c r="K93" s="104"/>
      <c r="L93" s="221">
        <f>J93+K93</f>
        <v>0</v>
      </c>
      <c r="M93" s="222"/>
      <c r="N93" s="104"/>
      <c r="O93" s="221">
        <f>M93+N93</f>
        <v>0</v>
      </c>
      <c r="P93" s="223"/>
    </row>
    <row r="94" spans="1:16" ht="24" hidden="1" x14ac:dyDescent="0.2">
      <c r="A94" s="58">
        <v>2229</v>
      </c>
      <c r="B94" s="3" t="s">
        <v>13</v>
      </c>
      <c r="C94" s="98">
        <f t="shared" si="3"/>
        <v>0</v>
      </c>
      <c r="D94" s="220"/>
      <c r="E94" s="807"/>
      <c r="F94" s="765">
        <f>D94+E94</f>
        <v>0</v>
      </c>
      <c r="G94" s="220"/>
      <c r="H94" s="103"/>
      <c r="I94" s="221">
        <f>G94+H94</f>
        <v>0</v>
      </c>
      <c r="J94" s="103"/>
      <c r="K94" s="104"/>
      <c r="L94" s="221">
        <f>J94+K94</f>
        <v>0</v>
      </c>
      <c r="M94" s="222"/>
      <c r="N94" s="104"/>
      <c r="O94" s="221">
        <f>M94+N94</f>
        <v>0</v>
      </c>
      <c r="P94" s="223"/>
    </row>
    <row r="95" spans="1:16" ht="36" x14ac:dyDescent="0.2">
      <c r="A95" s="224">
        <v>2230</v>
      </c>
      <c r="B95" s="3" t="s">
        <v>14</v>
      </c>
      <c r="C95" s="98">
        <f t="shared" si="3"/>
        <v>1416</v>
      </c>
      <c r="D95" s="225">
        <f t="shared" ref="D95:O95" si="24">SUM(D96:D102)</f>
        <v>335</v>
      </c>
      <c r="E95" s="808">
        <f t="shared" si="24"/>
        <v>0</v>
      </c>
      <c r="F95" s="765">
        <f t="shared" si="24"/>
        <v>335</v>
      </c>
      <c r="G95" s="225">
        <f t="shared" si="24"/>
        <v>0</v>
      </c>
      <c r="H95" s="227">
        <f t="shared" si="24"/>
        <v>0</v>
      </c>
      <c r="I95" s="221">
        <f t="shared" si="24"/>
        <v>0</v>
      </c>
      <c r="J95" s="227">
        <f t="shared" si="24"/>
        <v>1081</v>
      </c>
      <c r="K95" s="226">
        <f t="shared" si="24"/>
        <v>0</v>
      </c>
      <c r="L95" s="221">
        <f t="shared" si="24"/>
        <v>1081</v>
      </c>
      <c r="M95" s="98">
        <f t="shared" si="24"/>
        <v>0</v>
      </c>
      <c r="N95" s="226">
        <f t="shared" si="24"/>
        <v>0</v>
      </c>
      <c r="O95" s="221">
        <f t="shared" si="24"/>
        <v>0</v>
      </c>
      <c r="P95" s="223"/>
    </row>
    <row r="96" spans="1:16" ht="24" hidden="1" x14ac:dyDescent="0.2">
      <c r="A96" s="58">
        <v>2231</v>
      </c>
      <c r="B96" s="3" t="s">
        <v>121</v>
      </c>
      <c r="C96" s="98">
        <f t="shared" si="3"/>
        <v>0</v>
      </c>
      <c r="D96" s="220"/>
      <c r="E96" s="807"/>
      <c r="F96" s="765">
        <f t="shared" ref="F96:F102" si="25">D96+E96</f>
        <v>0</v>
      </c>
      <c r="G96" s="220"/>
      <c r="H96" s="103"/>
      <c r="I96" s="221">
        <f t="shared" ref="I96:I102" si="26">G96+H96</f>
        <v>0</v>
      </c>
      <c r="J96" s="103"/>
      <c r="K96" s="104"/>
      <c r="L96" s="221">
        <f t="shared" ref="L96:L102" si="27">J96+K96</f>
        <v>0</v>
      </c>
      <c r="M96" s="222"/>
      <c r="N96" s="104"/>
      <c r="O96" s="221">
        <f t="shared" ref="O96:O102" si="28">M96+N96</f>
        <v>0</v>
      </c>
      <c r="P96" s="223"/>
    </row>
    <row r="97" spans="1:16" ht="24.75" hidden="1" customHeight="1" x14ac:dyDescent="0.2">
      <c r="A97" s="58">
        <v>2232</v>
      </c>
      <c r="B97" s="3" t="s">
        <v>90</v>
      </c>
      <c r="C97" s="98">
        <f t="shared" si="3"/>
        <v>0</v>
      </c>
      <c r="D97" s="220"/>
      <c r="E97" s="807"/>
      <c r="F97" s="765">
        <f t="shared" si="25"/>
        <v>0</v>
      </c>
      <c r="G97" s="220"/>
      <c r="H97" s="103"/>
      <c r="I97" s="221">
        <f t="shared" si="26"/>
        <v>0</v>
      </c>
      <c r="J97" s="103"/>
      <c r="K97" s="104"/>
      <c r="L97" s="221">
        <f t="shared" si="27"/>
        <v>0</v>
      </c>
      <c r="M97" s="222"/>
      <c r="N97" s="104"/>
      <c r="O97" s="221">
        <f t="shared" si="28"/>
        <v>0</v>
      </c>
      <c r="P97" s="223"/>
    </row>
    <row r="98" spans="1:16" ht="24" hidden="1" x14ac:dyDescent="0.2">
      <c r="A98" s="49">
        <v>2233</v>
      </c>
      <c r="B98" s="1" t="s">
        <v>15</v>
      </c>
      <c r="C98" s="89">
        <f t="shared" si="3"/>
        <v>0</v>
      </c>
      <c r="D98" s="216"/>
      <c r="E98" s="805"/>
      <c r="F98" s="806">
        <f t="shared" si="25"/>
        <v>0</v>
      </c>
      <c r="G98" s="216"/>
      <c r="H98" s="94"/>
      <c r="I98" s="217">
        <f t="shared" si="26"/>
        <v>0</v>
      </c>
      <c r="J98" s="94"/>
      <c r="K98" s="95"/>
      <c r="L98" s="217">
        <f t="shared" si="27"/>
        <v>0</v>
      </c>
      <c r="M98" s="218"/>
      <c r="N98" s="95"/>
      <c r="O98" s="217">
        <f t="shared" si="28"/>
        <v>0</v>
      </c>
      <c r="P98" s="219"/>
    </row>
    <row r="99" spans="1:16" ht="36" hidden="1" x14ac:dyDescent="0.2">
      <c r="A99" s="58">
        <v>2234</v>
      </c>
      <c r="B99" s="3" t="s">
        <v>16</v>
      </c>
      <c r="C99" s="98">
        <f t="shared" si="3"/>
        <v>0</v>
      </c>
      <c r="D99" s="220"/>
      <c r="E99" s="807"/>
      <c r="F99" s="765">
        <f t="shared" si="25"/>
        <v>0</v>
      </c>
      <c r="G99" s="220"/>
      <c r="H99" s="103"/>
      <c r="I99" s="221">
        <f t="shared" si="26"/>
        <v>0</v>
      </c>
      <c r="J99" s="103"/>
      <c r="K99" s="104"/>
      <c r="L99" s="221">
        <f t="shared" si="27"/>
        <v>0</v>
      </c>
      <c r="M99" s="222"/>
      <c r="N99" s="104"/>
      <c r="O99" s="221">
        <f t="shared" si="28"/>
        <v>0</v>
      </c>
      <c r="P99" s="223"/>
    </row>
    <row r="100" spans="1:16" ht="24" hidden="1" x14ac:dyDescent="0.2">
      <c r="A100" s="58">
        <v>2235</v>
      </c>
      <c r="B100" s="3" t="s">
        <v>122</v>
      </c>
      <c r="C100" s="98">
        <f t="shared" si="3"/>
        <v>0</v>
      </c>
      <c r="D100" s="220"/>
      <c r="E100" s="807"/>
      <c r="F100" s="765">
        <f t="shared" si="25"/>
        <v>0</v>
      </c>
      <c r="G100" s="220"/>
      <c r="H100" s="103"/>
      <c r="I100" s="221">
        <f t="shared" si="26"/>
        <v>0</v>
      </c>
      <c r="J100" s="103">
        <v>0</v>
      </c>
      <c r="K100" s="104"/>
      <c r="L100" s="221">
        <f t="shared" si="27"/>
        <v>0</v>
      </c>
      <c r="M100" s="222"/>
      <c r="N100" s="104"/>
      <c r="O100" s="221">
        <f t="shared" si="28"/>
        <v>0</v>
      </c>
      <c r="P100" s="318"/>
    </row>
    <row r="101" spans="1:16" x14ac:dyDescent="0.2">
      <c r="A101" s="58">
        <v>2236</v>
      </c>
      <c r="B101" s="3" t="s">
        <v>17</v>
      </c>
      <c r="C101" s="98">
        <f t="shared" si="3"/>
        <v>585</v>
      </c>
      <c r="D101" s="220">
        <v>119</v>
      </c>
      <c r="E101" s="807"/>
      <c r="F101" s="765">
        <f t="shared" si="25"/>
        <v>119</v>
      </c>
      <c r="G101" s="220"/>
      <c r="H101" s="103"/>
      <c r="I101" s="221">
        <f t="shared" si="26"/>
        <v>0</v>
      </c>
      <c r="J101" s="103">
        <v>466</v>
      </c>
      <c r="K101" s="104"/>
      <c r="L101" s="221">
        <f t="shared" si="27"/>
        <v>466</v>
      </c>
      <c r="M101" s="222"/>
      <c r="N101" s="104"/>
      <c r="O101" s="221">
        <f t="shared" si="28"/>
        <v>0</v>
      </c>
      <c r="P101" s="223"/>
    </row>
    <row r="102" spans="1:16" ht="24" x14ac:dyDescent="0.2">
      <c r="A102" s="58">
        <v>2239</v>
      </c>
      <c r="B102" s="3" t="s">
        <v>91</v>
      </c>
      <c r="C102" s="98">
        <f t="shared" si="3"/>
        <v>831</v>
      </c>
      <c r="D102" s="220">
        <v>216</v>
      </c>
      <c r="E102" s="807"/>
      <c r="F102" s="765">
        <f t="shared" si="25"/>
        <v>216</v>
      </c>
      <c r="G102" s="220"/>
      <c r="H102" s="103"/>
      <c r="I102" s="221">
        <f t="shared" si="26"/>
        <v>0</v>
      </c>
      <c r="J102" s="103">
        <v>615</v>
      </c>
      <c r="K102" s="104"/>
      <c r="L102" s="221">
        <f t="shared" si="27"/>
        <v>615</v>
      </c>
      <c r="M102" s="222"/>
      <c r="N102" s="104"/>
      <c r="O102" s="221">
        <f t="shared" si="28"/>
        <v>0</v>
      </c>
      <c r="P102" s="223"/>
    </row>
    <row r="103" spans="1:16" ht="36" x14ac:dyDescent="0.2">
      <c r="A103" s="224">
        <v>2240</v>
      </c>
      <c r="B103" s="3" t="s">
        <v>223</v>
      </c>
      <c r="C103" s="98">
        <f t="shared" si="3"/>
        <v>580</v>
      </c>
      <c r="D103" s="225">
        <f t="shared" ref="D103:O103" si="29">SUM(D104:D111)</f>
        <v>480</v>
      </c>
      <c r="E103" s="808">
        <f t="shared" si="29"/>
        <v>0</v>
      </c>
      <c r="F103" s="765">
        <f t="shared" si="29"/>
        <v>480</v>
      </c>
      <c r="G103" s="225">
        <f t="shared" si="29"/>
        <v>0</v>
      </c>
      <c r="H103" s="227">
        <f t="shared" si="29"/>
        <v>0</v>
      </c>
      <c r="I103" s="221">
        <f t="shared" si="29"/>
        <v>0</v>
      </c>
      <c r="J103" s="227">
        <f t="shared" si="29"/>
        <v>100</v>
      </c>
      <c r="K103" s="226">
        <f t="shared" si="29"/>
        <v>0</v>
      </c>
      <c r="L103" s="221">
        <f t="shared" si="29"/>
        <v>100</v>
      </c>
      <c r="M103" s="98">
        <f t="shared" si="29"/>
        <v>0</v>
      </c>
      <c r="N103" s="226">
        <f t="shared" si="29"/>
        <v>0</v>
      </c>
      <c r="O103" s="221">
        <f t="shared" si="29"/>
        <v>0</v>
      </c>
      <c r="P103" s="223"/>
    </row>
    <row r="104" spans="1:16" hidden="1" x14ac:dyDescent="0.2">
      <c r="A104" s="58">
        <v>2241</v>
      </c>
      <c r="B104" s="3" t="s">
        <v>92</v>
      </c>
      <c r="C104" s="98">
        <f t="shared" si="3"/>
        <v>0</v>
      </c>
      <c r="D104" s="220"/>
      <c r="E104" s="807"/>
      <c r="F104" s="765">
        <f t="shared" ref="F104:F111" si="30">D104+E104</f>
        <v>0</v>
      </c>
      <c r="G104" s="220"/>
      <c r="H104" s="103"/>
      <c r="I104" s="221">
        <f t="shared" ref="I104:I111" si="31">G104+H104</f>
        <v>0</v>
      </c>
      <c r="J104" s="103"/>
      <c r="K104" s="104"/>
      <c r="L104" s="221">
        <f t="shared" ref="L104:L111" si="32">J104+K104</f>
        <v>0</v>
      </c>
      <c r="M104" s="222"/>
      <c r="N104" s="104"/>
      <c r="O104" s="221">
        <f t="shared" ref="O104:O111" si="33">M104+N104</f>
        <v>0</v>
      </c>
      <c r="P104" s="223"/>
    </row>
    <row r="105" spans="1:16" ht="24" hidden="1" x14ac:dyDescent="0.2">
      <c r="A105" s="58">
        <v>2242</v>
      </c>
      <c r="B105" s="3" t="s">
        <v>18</v>
      </c>
      <c r="C105" s="98">
        <f t="shared" si="3"/>
        <v>0</v>
      </c>
      <c r="D105" s="220"/>
      <c r="E105" s="807"/>
      <c r="F105" s="765">
        <f t="shared" si="30"/>
        <v>0</v>
      </c>
      <c r="G105" s="220"/>
      <c r="H105" s="103"/>
      <c r="I105" s="221">
        <f t="shared" si="31"/>
        <v>0</v>
      </c>
      <c r="J105" s="103"/>
      <c r="K105" s="104"/>
      <c r="L105" s="221">
        <f t="shared" si="32"/>
        <v>0</v>
      </c>
      <c r="M105" s="222"/>
      <c r="N105" s="104"/>
      <c r="O105" s="221">
        <f t="shared" si="33"/>
        <v>0</v>
      </c>
      <c r="P105" s="223"/>
    </row>
    <row r="106" spans="1:16" ht="24" x14ac:dyDescent="0.2">
      <c r="A106" s="58">
        <v>2243</v>
      </c>
      <c r="B106" s="3" t="s">
        <v>19</v>
      </c>
      <c r="C106" s="98">
        <f t="shared" si="3"/>
        <v>100</v>
      </c>
      <c r="D106" s="220"/>
      <c r="E106" s="807"/>
      <c r="F106" s="765">
        <f t="shared" si="30"/>
        <v>0</v>
      </c>
      <c r="G106" s="220"/>
      <c r="H106" s="103"/>
      <c r="I106" s="221">
        <f t="shared" si="31"/>
        <v>0</v>
      </c>
      <c r="J106" s="103">
        <v>100</v>
      </c>
      <c r="K106" s="104"/>
      <c r="L106" s="221">
        <f t="shared" si="32"/>
        <v>100</v>
      </c>
      <c r="M106" s="222"/>
      <c r="N106" s="104"/>
      <c r="O106" s="221">
        <f t="shared" si="33"/>
        <v>0</v>
      </c>
      <c r="P106" s="223"/>
    </row>
    <row r="107" spans="1:16" x14ac:dyDescent="0.2">
      <c r="A107" s="58">
        <v>2244</v>
      </c>
      <c r="B107" s="3" t="s">
        <v>123</v>
      </c>
      <c r="C107" s="98">
        <f t="shared" si="3"/>
        <v>480</v>
      </c>
      <c r="D107" s="220">
        <v>480</v>
      </c>
      <c r="E107" s="807"/>
      <c r="F107" s="765">
        <f t="shared" si="30"/>
        <v>480</v>
      </c>
      <c r="G107" s="220"/>
      <c r="H107" s="103"/>
      <c r="I107" s="221">
        <f t="shared" si="31"/>
        <v>0</v>
      </c>
      <c r="J107" s="103"/>
      <c r="K107" s="104"/>
      <c r="L107" s="221">
        <f t="shared" si="32"/>
        <v>0</v>
      </c>
      <c r="M107" s="222"/>
      <c r="N107" s="104"/>
      <c r="O107" s="221">
        <f t="shared" si="33"/>
        <v>0</v>
      </c>
      <c r="P107" s="223"/>
    </row>
    <row r="108" spans="1:16" ht="24" hidden="1" x14ac:dyDescent="0.2">
      <c r="A108" s="58">
        <v>2246</v>
      </c>
      <c r="B108" s="3" t="s">
        <v>93</v>
      </c>
      <c r="C108" s="98">
        <f t="shared" si="3"/>
        <v>0</v>
      </c>
      <c r="D108" s="220"/>
      <c r="E108" s="807"/>
      <c r="F108" s="765">
        <f t="shared" si="30"/>
        <v>0</v>
      </c>
      <c r="G108" s="220"/>
      <c r="H108" s="103"/>
      <c r="I108" s="221">
        <f t="shared" si="31"/>
        <v>0</v>
      </c>
      <c r="J108" s="103"/>
      <c r="K108" s="104"/>
      <c r="L108" s="221">
        <f t="shared" si="32"/>
        <v>0</v>
      </c>
      <c r="M108" s="222"/>
      <c r="N108" s="104"/>
      <c r="O108" s="221">
        <f t="shared" si="33"/>
        <v>0</v>
      </c>
      <c r="P108" s="223"/>
    </row>
    <row r="109" spans="1:16" hidden="1" x14ac:dyDescent="0.2">
      <c r="A109" s="58">
        <v>2247</v>
      </c>
      <c r="B109" s="3" t="s">
        <v>94</v>
      </c>
      <c r="C109" s="98">
        <f t="shared" si="3"/>
        <v>0</v>
      </c>
      <c r="D109" s="220"/>
      <c r="E109" s="807"/>
      <c r="F109" s="765">
        <f t="shared" si="30"/>
        <v>0</v>
      </c>
      <c r="G109" s="220"/>
      <c r="H109" s="103"/>
      <c r="I109" s="221">
        <f t="shared" si="31"/>
        <v>0</v>
      </c>
      <c r="J109" s="103"/>
      <c r="K109" s="104"/>
      <c r="L109" s="221">
        <f t="shared" si="32"/>
        <v>0</v>
      </c>
      <c r="M109" s="222"/>
      <c r="N109" s="104"/>
      <c r="O109" s="221">
        <f t="shared" si="33"/>
        <v>0</v>
      </c>
      <c r="P109" s="223"/>
    </row>
    <row r="110" spans="1:16" ht="24" hidden="1" x14ac:dyDescent="0.2">
      <c r="A110" s="58">
        <v>2248</v>
      </c>
      <c r="B110" s="3" t="s">
        <v>224</v>
      </c>
      <c r="C110" s="98">
        <f t="shared" si="3"/>
        <v>0</v>
      </c>
      <c r="D110" s="220"/>
      <c r="E110" s="807"/>
      <c r="F110" s="765">
        <f t="shared" si="30"/>
        <v>0</v>
      </c>
      <c r="G110" s="220"/>
      <c r="H110" s="103"/>
      <c r="I110" s="221">
        <f t="shared" si="31"/>
        <v>0</v>
      </c>
      <c r="J110" s="103"/>
      <c r="K110" s="104"/>
      <c r="L110" s="221">
        <f t="shared" si="32"/>
        <v>0</v>
      </c>
      <c r="M110" s="222"/>
      <c r="N110" s="104"/>
      <c r="O110" s="221">
        <f t="shared" si="33"/>
        <v>0</v>
      </c>
      <c r="P110" s="223"/>
    </row>
    <row r="111" spans="1:16" ht="24" hidden="1" x14ac:dyDescent="0.2">
      <c r="A111" s="58">
        <v>2249</v>
      </c>
      <c r="B111" s="3" t="s">
        <v>20</v>
      </c>
      <c r="C111" s="98">
        <f t="shared" si="3"/>
        <v>0</v>
      </c>
      <c r="D111" s="220"/>
      <c r="E111" s="807"/>
      <c r="F111" s="765">
        <f t="shared" si="30"/>
        <v>0</v>
      </c>
      <c r="G111" s="220"/>
      <c r="H111" s="103"/>
      <c r="I111" s="221">
        <f t="shared" si="31"/>
        <v>0</v>
      </c>
      <c r="J111" s="103"/>
      <c r="K111" s="104"/>
      <c r="L111" s="221">
        <f t="shared" si="32"/>
        <v>0</v>
      </c>
      <c r="M111" s="222"/>
      <c r="N111" s="104"/>
      <c r="O111" s="221">
        <f t="shared" si="33"/>
        <v>0</v>
      </c>
      <c r="P111" s="223"/>
    </row>
    <row r="112" spans="1:16" hidden="1" x14ac:dyDescent="0.2">
      <c r="A112" s="224">
        <v>2250</v>
      </c>
      <c r="B112" s="3" t="s">
        <v>21</v>
      </c>
      <c r="C112" s="98">
        <f t="shared" si="3"/>
        <v>0</v>
      </c>
      <c r="D112" s="225">
        <f t="shared" ref="D112:O112" si="34">SUM(D113:D115)</f>
        <v>0</v>
      </c>
      <c r="E112" s="808">
        <f t="shared" si="34"/>
        <v>0</v>
      </c>
      <c r="F112" s="765">
        <f t="shared" si="34"/>
        <v>0</v>
      </c>
      <c r="G112" s="225">
        <f t="shared" si="34"/>
        <v>0</v>
      </c>
      <c r="H112" s="227">
        <f t="shared" si="34"/>
        <v>0</v>
      </c>
      <c r="I112" s="221">
        <f t="shared" si="34"/>
        <v>0</v>
      </c>
      <c r="J112" s="227">
        <f t="shared" si="34"/>
        <v>0</v>
      </c>
      <c r="K112" s="226">
        <f t="shared" si="34"/>
        <v>0</v>
      </c>
      <c r="L112" s="221">
        <f t="shared" si="34"/>
        <v>0</v>
      </c>
      <c r="M112" s="98">
        <f t="shared" si="34"/>
        <v>0</v>
      </c>
      <c r="N112" s="226">
        <f t="shared" si="34"/>
        <v>0</v>
      </c>
      <c r="O112" s="221">
        <f t="shared" si="34"/>
        <v>0</v>
      </c>
      <c r="P112" s="223"/>
    </row>
    <row r="113" spans="1:16" hidden="1" x14ac:dyDescent="0.2">
      <c r="A113" s="58">
        <v>2251</v>
      </c>
      <c r="B113" s="3" t="s">
        <v>22</v>
      </c>
      <c r="C113" s="98">
        <f t="shared" si="3"/>
        <v>0</v>
      </c>
      <c r="D113" s="220"/>
      <c r="E113" s="807"/>
      <c r="F113" s="765">
        <f>D113+E113</f>
        <v>0</v>
      </c>
      <c r="G113" s="220"/>
      <c r="H113" s="103"/>
      <c r="I113" s="221">
        <f>G113+H113</f>
        <v>0</v>
      </c>
      <c r="J113" s="103"/>
      <c r="K113" s="104"/>
      <c r="L113" s="221">
        <f>J113+K113</f>
        <v>0</v>
      </c>
      <c r="M113" s="222"/>
      <c r="N113" s="104"/>
      <c r="O113" s="221">
        <f>M113+N113</f>
        <v>0</v>
      </c>
      <c r="P113" s="223"/>
    </row>
    <row r="114" spans="1:16" ht="24" hidden="1" x14ac:dyDescent="0.2">
      <c r="A114" s="58">
        <v>2252</v>
      </c>
      <c r="B114" s="3" t="s">
        <v>23</v>
      </c>
      <c r="C114" s="98">
        <f t="shared" ref="C114:C177" si="35">F114+I114+L114+O114</f>
        <v>0</v>
      </c>
      <c r="D114" s="220"/>
      <c r="E114" s="807"/>
      <c r="F114" s="765">
        <f>D114+E114</f>
        <v>0</v>
      </c>
      <c r="G114" s="220"/>
      <c r="H114" s="103"/>
      <c r="I114" s="221">
        <f>G114+H114</f>
        <v>0</v>
      </c>
      <c r="J114" s="103"/>
      <c r="K114" s="104"/>
      <c r="L114" s="221">
        <f>J114+K114</f>
        <v>0</v>
      </c>
      <c r="M114" s="222"/>
      <c r="N114" s="104"/>
      <c r="O114" s="221">
        <f>M114+N114</f>
        <v>0</v>
      </c>
      <c r="P114" s="223"/>
    </row>
    <row r="115" spans="1:16" ht="24" hidden="1" x14ac:dyDescent="0.2">
      <c r="A115" s="58">
        <v>2259</v>
      </c>
      <c r="B115" s="3" t="s">
        <v>24</v>
      </c>
      <c r="C115" s="98">
        <f t="shared" si="35"/>
        <v>0</v>
      </c>
      <c r="D115" s="220"/>
      <c r="E115" s="807"/>
      <c r="F115" s="765">
        <f>D115+E115</f>
        <v>0</v>
      </c>
      <c r="G115" s="220"/>
      <c r="H115" s="103"/>
      <c r="I115" s="221">
        <f>G115+H115</f>
        <v>0</v>
      </c>
      <c r="J115" s="103"/>
      <c r="K115" s="104"/>
      <c r="L115" s="221">
        <f>J115+K115</f>
        <v>0</v>
      </c>
      <c r="M115" s="222"/>
      <c r="N115" s="104"/>
      <c r="O115" s="221">
        <f>M115+N115</f>
        <v>0</v>
      </c>
      <c r="P115" s="223"/>
    </row>
    <row r="116" spans="1:16" x14ac:dyDescent="0.2">
      <c r="A116" s="224">
        <v>2260</v>
      </c>
      <c r="B116" s="3" t="s">
        <v>25</v>
      </c>
      <c r="C116" s="98">
        <f t="shared" si="35"/>
        <v>155</v>
      </c>
      <c r="D116" s="225">
        <f t="shared" ref="D116:O116" si="36">SUM(D117:D121)</f>
        <v>9</v>
      </c>
      <c r="E116" s="808">
        <f t="shared" si="36"/>
        <v>0</v>
      </c>
      <c r="F116" s="765">
        <f t="shared" si="36"/>
        <v>9</v>
      </c>
      <c r="G116" s="225">
        <f t="shared" si="36"/>
        <v>0</v>
      </c>
      <c r="H116" s="227">
        <f t="shared" si="36"/>
        <v>0</v>
      </c>
      <c r="I116" s="221">
        <f t="shared" si="36"/>
        <v>0</v>
      </c>
      <c r="J116" s="227">
        <f t="shared" si="36"/>
        <v>61</v>
      </c>
      <c r="K116" s="226">
        <f t="shared" si="36"/>
        <v>85</v>
      </c>
      <c r="L116" s="221">
        <f t="shared" si="36"/>
        <v>146</v>
      </c>
      <c r="M116" s="98">
        <f t="shared" si="36"/>
        <v>0</v>
      </c>
      <c r="N116" s="226">
        <f t="shared" si="36"/>
        <v>0</v>
      </c>
      <c r="O116" s="221">
        <f t="shared" si="36"/>
        <v>0</v>
      </c>
      <c r="P116" s="223"/>
    </row>
    <row r="117" spans="1:16" hidden="1" x14ac:dyDescent="0.2">
      <c r="A117" s="58">
        <v>2261</v>
      </c>
      <c r="B117" s="3" t="s">
        <v>26</v>
      </c>
      <c r="C117" s="98">
        <f t="shared" si="35"/>
        <v>0</v>
      </c>
      <c r="D117" s="220"/>
      <c r="E117" s="807"/>
      <c r="F117" s="765">
        <f>D117+E117</f>
        <v>0</v>
      </c>
      <c r="G117" s="220"/>
      <c r="H117" s="103"/>
      <c r="I117" s="221">
        <f>G117+H117</f>
        <v>0</v>
      </c>
      <c r="J117" s="103"/>
      <c r="K117" s="104"/>
      <c r="L117" s="221">
        <f>J117+K117</f>
        <v>0</v>
      </c>
      <c r="M117" s="222"/>
      <c r="N117" s="104"/>
      <c r="O117" s="221">
        <f>M117+N117</f>
        <v>0</v>
      </c>
      <c r="P117" s="223"/>
    </row>
    <row r="118" spans="1:16" hidden="1" x14ac:dyDescent="0.2">
      <c r="A118" s="58">
        <v>2262</v>
      </c>
      <c r="B118" s="3" t="s">
        <v>27</v>
      </c>
      <c r="C118" s="98">
        <f t="shared" si="35"/>
        <v>0</v>
      </c>
      <c r="D118" s="220"/>
      <c r="E118" s="807"/>
      <c r="F118" s="765">
        <f>D118+E118</f>
        <v>0</v>
      </c>
      <c r="G118" s="220"/>
      <c r="H118" s="103"/>
      <c r="I118" s="221">
        <f>G118+H118</f>
        <v>0</v>
      </c>
      <c r="J118" s="103"/>
      <c r="K118" s="104"/>
      <c r="L118" s="221">
        <f>J118+K118</f>
        <v>0</v>
      </c>
      <c r="M118" s="222"/>
      <c r="N118" s="104"/>
      <c r="O118" s="221">
        <f>M118+N118</f>
        <v>0</v>
      </c>
      <c r="P118" s="223"/>
    </row>
    <row r="119" spans="1:16" hidden="1" x14ac:dyDescent="0.2">
      <c r="A119" s="58">
        <v>2263</v>
      </c>
      <c r="B119" s="3" t="s">
        <v>28</v>
      </c>
      <c r="C119" s="98">
        <f t="shared" si="35"/>
        <v>0</v>
      </c>
      <c r="D119" s="220"/>
      <c r="E119" s="807"/>
      <c r="F119" s="765">
        <f>D119+E119</f>
        <v>0</v>
      </c>
      <c r="G119" s="220"/>
      <c r="H119" s="103"/>
      <c r="I119" s="221">
        <f>G119+H119</f>
        <v>0</v>
      </c>
      <c r="J119" s="103"/>
      <c r="K119" s="104"/>
      <c r="L119" s="221">
        <f>J119+K119</f>
        <v>0</v>
      </c>
      <c r="M119" s="222"/>
      <c r="N119" s="104"/>
      <c r="O119" s="221">
        <f>M119+N119</f>
        <v>0</v>
      </c>
      <c r="P119" s="223"/>
    </row>
    <row r="120" spans="1:16" ht="36" x14ac:dyDescent="0.2">
      <c r="A120" s="58">
        <v>2264</v>
      </c>
      <c r="B120" s="3" t="s">
        <v>225</v>
      </c>
      <c r="C120" s="98">
        <f t="shared" si="35"/>
        <v>146</v>
      </c>
      <c r="D120" s="220"/>
      <c r="E120" s="807"/>
      <c r="F120" s="765">
        <f>D120+E120</f>
        <v>0</v>
      </c>
      <c r="G120" s="220"/>
      <c r="H120" s="103"/>
      <c r="I120" s="221">
        <f>G120+H120</f>
        <v>0</v>
      </c>
      <c r="J120" s="103">
        <v>61</v>
      </c>
      <c r="K120" s="104">
        <v>85</v>
      </c>
      <c r="L120" s="221">
        <f>J120+K120</f>
        <v>146</v>
      </c>
      <c r="M120" s="222"/>
      <c r="N120" s="104"/>
      <c r="O120" s="221">
        <f>M120+N120</f>
        <v>0</v>
      </c>
      <c r="P120" s="318" t="s">
        <v>884</v>
      </c>
    </row>
    <row r="121" spans="1:16" x14ac:dyDescent="0.2">
      <c r="A121" s="58">
        <v>2269</v>
      </c>
      <c r="B121" s="3" t="s">
        <v>29</v>
      </c>
      <c r="C121" s="98">
        <f t="shared" si="35"/>
        <v>9</v>
      </c>
      <c r="D121" s="220">
        <v>9</v>
      </c>
      <c r="E121" s="807"/>
      <c r="F121" s="765">
        <f>D121+E121</f>
        <v>9</v>
      </c>
      <c r="G121" s="220"/>
      <c r="H121" s="103"/>
      <c r="I121" s="221">
        <f>G121+H121</f>
        <v>0</v>
      </c>
      <c r="J121" s="103">
        <v>0</v>
      </c>
      <c r="K121" s="104"/>
      <c r="L121" s="221">
        <f>J121+K121</f>
        <v>0</v>
      </c>
      <c r="M121" s="222"/>
      <c r="N121" s="104"/>
      <c r="O121" s="221">
        <f>M121+N121</f>
        <v>0</v>
      </c>
      <c r="P121" s="223"/>
    </row>
    <row r="122" spans="1:16" x14ac:dyDescent="0.2">
      <c r="A122" s="224">
        <v>2270</v>
      </c>
      <c r="B122" s="3" t="s">
        <v>30</v>
      </c>
      <c r="C122" s="98">
        <f t="shared" si="35"/>
        <v>4</v>
      </c>
      <c r="D122" s="225">
        <f t="shared" ref="D122:O122" si="37">SUM(D123:D127)</f>
        <v>0</v>
      </c>
      <c r="E122" s="808">
        <f t="shared" si="37"/>
        <v>0</v>
      </c>
      <c r="F122" s="765">
        <f t="shared" si="37"/>
        <v>0</v>
      </c>
      <c r="G122" s="225">
        <f t="shared" si="37"/>
        <v>0</v>
      </c>
      <c r="H122" s="227">
        <f t="shared" si="37"/>
        <v>0</v>
      </c>
      <c r="I122" s="221">
        <f t="shared" si="37"/>
        <v>0</v>
      </c>
      <c r="J122" s="227">
        <f t="shared" si="37"/>
        <v>4</v>
      </c>
      <c r="K122" s="226">
        <f t="shared" si="37"/>
        <v>0</v>
      </c>
      <c r="L122" s="221">
        <f t="shared" si="37"/>
        <v>4</v>
      </c>
      <c r="M122" s="98">
        <f t="shared" si="37"/>
        <v>0</v>
      </c>
      <c r="N122" s="226">
        <f t="shared" si="37"/>
        <v>0</v>
      </c>
      <c r="O122" s="221">
        <f t="shared" si="37"/>
        <v>0</v>
      </c>
      <c r="P122" s="223"/>
    </row>
    <row r="123" spans="1:16" x14ac:dyDescent="0.2">
      <c r="A123" s="58">
        <v>2272</v>
      </c>
      <c r="B123" s="2" t="s">
        <v>226</v>
      </c>
      <c r="C123" s="98">
        <f t="shared" si="35"/>
        <v>4</v>
      </c>
      <c r="D123" s="220"/>
      <c r="E123" s="807"/>
      <c r="F123" s="765">
        <f>D123+E123</f>
        <v>0</v>
      </c>
      <c r="G123" s="220"/>
      <c r="H123" s="103"/>
      <c r="I123" s="221">
        <f>G123+H123</f>
        <v>0</v>
      </c>
      <c r="J123" s="103">
        <v>4</v>
      </c>
      <c r="K123" s="104"/>
      <c r="L123" s="221">
        <f>J123+K123</f>
        <v>4</v>
      </c>
      <c r="M123" s="222"/>
      <c r="N123" s="104"/>
      <c r="O123" s="221">
        <f>M123+N123</f>
        <v>0</v>
      </c>
      <c r="P123" s="318"/>
    </row>
    <row r="124" spans="1:16" ht="24" hidden="1" x14ac:dyDescent="0.2">
      <c r="A124" s="58">
        <v>2274</v>
      </c>
      <c r="B124" s="239" t="s">
        <v>132</v>
      </c>
      <c r="C124" s="98">
        <f t="shared" si="35"/>
        <v>0</v>
      </c>
      <c r="D124" s="220"/>
      <c r="E124" s="807"/>
      <c r="F124" s="765">
        <f>D124+E124</f>
        <v>0</v>
      </c>
      <c r="G124" s="220"/>
      <c r="H124" s="103"/>
      <c r="I124" s="221">
        <f>G124+H124</f>
        <v>0</v>
      </c>
      <c r="J124" s="103"/>
      <c r="K124" s="104"/>
      <c r="L124" s="221">
        <f>J124+K124</f>
        <v>0</v>
      </c>
      <c r="M124" s="222"/>
      <c r="N124" s="104"/>
      <c r="O124" s="221">
        <f>M124+N124</f>
        <v>0</v>
      </c>
      <c r="P124" s="223"/>
    </row>
    <row r="125" spans="1:16" ht="24" hidden="1" x14ac:dyDescent="0.2">
      <c r="A125" s="58">
        <v>2275</v>
      </c>
      <c r="B125" s="3" t="s">
        <v>31</v>
      </c>
      <c r="C125" s="98">
        <f t="shared" si="35"/>
        <v>0</v>
      </c>
      <c r="D125" s="220"/>
      <c r="E125" s="807"/>
      <c r="F125" s="765">
        <f>D125+E125</f>
        <v>0</v>
      </c>
      <c r="G125" s="220"/>
      <c r="H125" s="103"/>
      <c r="I125" s="221">
        <f>G125+H125</f>
        <v>0</v>
      </c>
      <c r="J125" s="103"/>
      <c r="K125" s="104"/>
      <c r="L125" s="221">
        <f>J125+K125</f>
        <v>0</v>
      </c>
      <c r="M125" s="222"/>
      <c r="N125" s="104"/>
      <c r="O125" s="221">
        <f>M125+N125</f>
        <v>0</v>
      </c>
      <c r="P125" s="223"/>
    </row>
    <row r="126" spans="1:16" ht="36" hidden="1" x14ac:dyDescent="0.2">
      <c r="A126" s="58">
        <v>2276</v>
      </c>
      <c r="B126" s="3" t="s">
        <v>95</v>
      </c>
      <c r="C126" s="98">
        <f t="shared" si="35"/>
        <v>0</v>
      </c>
      <c r="D126" s="220"/>
      <c r="E126" s="807"/>
      <c r="F126" s="765">
        <f>D126+E126</f>
        <v>0</v>
      </c>
      <c r="G126" s="220"/>
      <c r="H126" s="103"/>
      <c r="I126" s="221">
        <f>G126+H126</f>
        <v>0</v>
      </c>
      <c r="J126" s="103"/>
      <c r="K126" s="104"/>
      <c r="L126" s="221">
        <f>J126+K126</f>
        <v>0</v>
      </c>
      <c r="M126" s="222"/>
      <c r="N126" s="104"/>
      <c r="O126" s="221">
        <f>M126+N126</f>
        <v>0</v>
      </c>
      <c r="P126" s="223"/>
    </row>
    <row r="127" spans="1:16" ht="24" hidden="1" x14ac:dyDescent="0.2">
      <c r="A127" s="58">
        <v>2279</v>
      </c>
      <c r="B127" s="3" t="s">
        <v>32</v>
      </c>
      <c r="C127" s="98">
        <f t="shared" si="35"/>
        <v>0</v>
      </c>
      <c r="D127" s="220"/>
      <c r="E127" s="807"/>
      <c r="F127" s="765">
        <f>D127+E127</f>
        <v>0</v>
      </c>
      <c r="G127" s="220"/>
      <c r="H127" s="103"/>
      <c r="I127" s="221">
        <f>G127+H127</f>
        <v>0</v>
      </c>
      <c r="J127" s="103"/>
      <c r="K127" s="104"/>
      <c r="L127" s="221">
        <f>J127+K127</f>
        <v>0</v>
      </c>
      <c r="M127" s="222"/>
      <c r="N127" s="104"/>
      <c r="O127" s="221">
        <f>M127+N127</f>
        <v>0</v>
      </c>
      <c r="P127" s="223"/>
    </row>
    <row r="128" spans="1:16" ht="24" hidden="1" x14ac:dyDescent="0.2">
      <c r="A128" s="830">
        <v>2280</v>
      </c>
      <c r="B128" s="1" t="s">
        <v>227</v>
      </c>
      <c r="C128" s="89">
        <f t="shared" si="35"/>
        <v>0</v>
      </c>
      <c r="D128" s="233">
        <f t="shared" ref="D128:O128" si="38">SUM(D129)</f>
        <v>0</v>
      </c>
      <c r="E128" s="810">
        <f t="shared" si="38"/>
        <v>0</v>
      </c>
      <c r="F128" s="806">
        <f t="shared" si="38"/>
        <v>0</v>
      </c>
      <c r="G128" s="233">
        <f t="shared" si="38"/>
        <v>0</v>
      </c>
      <c r="H128" s="235">
        <f t="shared" si="38"/>
        <v>0</v>
      </c>
      <c r="I128" s="217">
        <f t="shared" si="38"/>
        <v>0</v>
      </c>
      <c r="J128" s="235">
        <f t="shared" si="38"/>
        <v>0</v>
      </c>
      <c r="K128" s="234">
        <f t="shared" si="38"/>
        <v>0</v>
      </c>
      <c r="L128" s="217">
        <f t="shared" si="38"/>
        <v>0</v>
      </c>
      <c r="M128" s="98">
        <f t="shared" si="38"/>
        <v>0</v>
      </c>
      <c r="N128" s="226">
        <f t="shared" si="38"/>
        <v>0</v>
      </c>
      <c r="O128" s="221">
        <f t="shared" si="38"/>
        <v>0</v>
      </c>
      <c r="P128" s="223"/>
    </row>
    <row r="129" spans="1:16" ht="24" hidden="1" x14ac:dyDescent="0.2">
      <c r="A129" s="58">
        <v>2283</v>
      </c>
      <c r="B129" s="3" t="s">
        <v>228</v>
      </c>
      <c r="C129" s="98">
        <f t="shared" si="35"/>
        <v>0</v>
      </c>
      <c r="D129" s="220"/>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35"/>
        <v>16600</v>
      </c>
      <c r="D130" s="204">
        <f t="shared" ref="D130:O130" si="39">SUM(D131,D136,D140,D141,D144,D151,D159,D160,D163)</f>
        <v>3196</v>
      </c>
      <c r="E130" s="802">
        <f t="shared" si="39"/>
        <v>0</v>
      </c>
      <c r="F130" s="769">
        <f t="shared" si="39"/>
        <v>3196</v>
      </c>
      <c r="G130" s="204">
        <f t="shared" si="39"/>
        <v>0</v>
      </c>
      <c r="H130" s="86">
        <f t="shared" si="39"/>
        <v>0</v>
      </c>
      <c r="I130" s="205">
        <f t="shared" si="39"/>
        <v>0</v>
      </c>
      <c r="J130" s="86">
        <f t="shared" si="39"/>
        <v>13558</v>
      </c>
      <c r="K130" s="87">
        <f t="shared" si="39"/>
        <v>-154</v>
      </c>
      <c r="L130" s="205">
        <f t="shared" si="39"/>
        <v>13404</v>
      </c>
      <c r="M130" s="77">
        <f t="shared" si="39"/>
        <v>0</v>
      </c>
      <c r="N130" s="87">
        <f t="shared" si="39"/>
        <v>0</v>
      </c>
      <c r="O130" s="205">
        <f t="shared" si="39"/>
        <v>0</v>
      </c>
      <c r="P130" s="232"/>
    </row>
    <row r="131" spans="1:16" ht="24" x14ac:dyDescent="0.2">
      <c r="A131" s="830">
        <v>2310</v>
      </c>
      <c r="B131" s="1" t="s">
        <v>124</v>
      </c>
      <c r="C131" s="89">
        <f t="shared" si="35"/>
        <v>2535</v>
      </c>
      <c r="D131" s="233">
        <f t="shared" ref="D131:O131" si="40">SUM(D132:D135)</f>
        <v>414</v>
      </c>
      <c r="E131" s="810">
        <f t="shared" si="40"/>
        <v>0</v>
      </c>
      <c r="F131" s="806">
        <f t="shared" si="40"/>
        <v>414</v>
      </c>
      <c r="G131" s="233">
        <f t="shared" si="40"/>
        <v>0</v>
      </c>
      <c r="H131" s="235">
        <f t="shared" si="40"/>
        <v>0</v>
      </c>
      <c r="I131" s="217">
        <f t="shared" si="40"/>
        <v>0</v>
      </c>
      <c r="J131" s="235">
        <f t="shared" si="40"/>
        <v>2121</v>
      </c>
      <c r="K131" s="234">
        <f t="shared" si="40"/>
        <v>0</v>
      </c>
      <c r="L131" s="217">
        <f t="shared" si="40"/>
        <v>2121</v>
      </c>
      <c r="M131" s="89">
        <f t="shared" si="40"/>
        <v>0</v>
      </c>
      <c r="N131" s="234">
        <f t="shared" si="40"/>
        <v>0</v>
      </c>
      <c r="O131" s="217">
        <f t="shared" si="40"/>
        <v>0</v>
      </c>
      <c r="P131" s="219"/>
    </row>
    <row r="132" spans="1:16" x14ac:dyDescent="0.2">
      <c r="A132" s="58">
        <v>2311</v>
      </c>
      <c r="B132" s="3" t="s">
        <v>34</v>
      </c>
      <c r="C132" s="98">
        <f t="shared" si="35"/>
        <v>763</v>
      </c>
      <c r="D132" s="220">
        <v>414</v>
      </c>
      <c r="E132" s="807"/>
      <c r="F132" s="765">
        <f>D132+E132</f>
        <v>414</v>
      </c>
      <c r="G132" s="220"/>
      <c r="H132" s="103"/>
      <c r="I132" s="221">
        <f>G132+H132</f>
        <v>0</v>
      </c>
      <c r="J132" s="103">
        <v>349</v>
      </c>
      <c r="K132" s="104"/>
      <c r="L132" s="221">
        <f>J132+K132</f>
        <v>349</v>
      </c>
      <c r="M132" s="222"/>
      <c r="N132" s="104"/>
      <c r="O132" s="221">
        <f>M132+N132</f>
        <v>0</v>
      </c>
      <c r="P132" s="223"/>
    </row>
    <row r="133" spans="1:16" x14ac:dyDescent="0.2">
      <c r="A133" s="58">
        <v>2312</v>
      </c>
      <c r="B133" s="3" t="s">
        <v>35</v>
      </c>
      <c r="C133" s="98">
        <f t="shared" si="35"/>
        <v>1722</v>
      </c>
      <c r="D133" s="220">
        <v>0</v>
      </c>
      <c r="E133" s="807"/>
      <c r="F133" s="765">
        <f>D133+E133</f>
        <v>0</v>
      </c>
      <c r="G133" s="220"/>
      <c r="H133" s="103"/>
      <c r="I133" s="221">
        <f>G133+H133</f>
        <v>0</v>
      </c>
      <c r="J133" s="103">
        <v>1722</v>
      </c>
      <c r="K133" s="104"/>
      <c r="L133" s="221">
        <f>J133+K133</f>
        <v>1722</v>
      </c>
      <c r="M133" s="222"/>
      <c r="N133" s="104"/>
      <c r="O133" s="221">
        <f>M133+N133</f>
        <v>0</v>
      </c>
      <c r="P133" s="849"/>
    </row>
    <row r="134" spans="1:16" hidden="1" x14ac:dyDescent="0.2">
      <c r="A134" s="58">
        <v>2313</v>
      </c>
      <c r="B134" s="3" t="s">
        <v>36</v>
      </c>
      <c r="C134" s="98">
        <f t="shared" si="35"/>
        <v>0</v>
      </c>
      <c r="D134" s="220"/>
      <c r="E134" s="807"/>
      <c r="F134" s="765">
        <f>D134+E134</f>
        <v>0</v>
      </c>
      <c r="G134" s="220"/>
      <c r="H134" s="103"/>
      <c r="I134" s="221">
        <f>G134+H134</f>
        <v>0</v>
      </c>
      <c r="J134" s="103"/>
      <c r="K134" s="104"/>
      <c r="L134" s="221">
        <f>J134+K134</f>
        <v>0</v>
      </c>
      <c r="M134" s="222"/>
      <c r="N134" s="104"/>
      <c r="O134" s="221">
        <f>M134+N134</f>
        <v>0</v>
      </c>
      <c r="P134" s="223"/>
    </row>
    <row r="135" spans="1:16" ht="36" customHeight="1" x14ac:dyDescent="0.2">
      <c r="A135" s="58">
        <v>2314</v>
      </c>
      <c r="B135" s="3" t="s">
        <v>133</v>
      </c>
      <c r="C135" s="98">
        <f t="shared" si="35"/>
        <v>50</v>
      </c>
      <c r="D135" s="220"/>
      <c r="E135" s="807"/>
      <c r="F135" s="765">
        <f>D135+E135</f>
        <v>0</v>
      </c>
      <c r="G135" s="220"/>
      <c r="H135" s="103"/>
      <c r="I135" s="221">
        <f>G135+H135</f>
        <v>0</v>
      </c>
      <c r="J135" s="103">
        <v>50</v>
      </c>
      <c r="K135" s="104"/>
      <c r="L135" s="221">
        <f>J135+K135</f>
        <v>50</v>
      </c>
      <c r="M135" s="222"/>
      <c r="N135" s="104"/>
      <c r="O135" s="221">
        <f>M135+N135</f>
        <v>0</v>
      </c>
      <c r="P135" s="223"/>
    </row>
    <row r="136" spans="1:16" x14ac:dyDescent="0.2">
      <c r="A136" s="224">
        <v>2320</v>
      </c>
      <c r="B136" s="3" t="s">
        <v>37</v>
      </c>
      <c r="C136" s="98">
        <f t="shared" si="35"/>
        <v>2692</v>
      </c>
      <c r="D136" s="225">
        <f t="shared" ref="D136:O136" si="41">SUM(D137:D139)</f>
        <v>0</v>
      </c>
      <c r="E136" s="808">
        <f t="shared" si="41"/>
        <v>0</v>
      </c>
      <c r="F136" s="765">
        <f t="shared" si="41"/>
        <v>0</v>
      </c>
      <c r="G136" s="225">
        <f t="shared" si="41"/>
        <v>0</v>
      </c>
      <c r="H136" s="227">
        <f t="shared" si="41"/>
        <v>0</v>
      </c>
      <c r="I136" s="221">
        <f t="shared" si="41"/>
        <v>0</v>
      </c>
      <c r="J136" s="227">
        <f t="shared" si="41"/>
        <v>2846</v>
      </c>
      <c r="K136" s="226">
        <f t="shared" si="41"/>
        <v>-154</v>
      </c>
      <c r="L136" s="221">
        <f t="shared" si="41"/>
        <v>2692</v>
      </c>
      <c r="M136" s="98">
        <f t="shared" si="41"/>
        <v>0</v>
      </c>
      <c r="N136" s="226">
        <f t="shared" si="41"/>
        <v>0</v>
      </c>
      <c r="O136" s="221">
        <f t="shared" si="41"/>
        <v>0</v>
      </c>
      <c r="P136" s="223"/>
    </row>
    <row r="137" spans="1:16" hidden="1" x14ac:dyDescent="0.2">
      <c r="A137" s="58">
        <v>2321</v>
      </c>
      <c r="B137" s="3" t="s">
        <v>38</v>
      </c>
      <c r="C137" s="98">
        <f t="shared" si="35"/>
        <v>0</v>
      </c>
      <c r="D137" s="220"/>
      <c r="E137" s="807"/>
      <c r="F137" s="765">
        <f>D137+E137</f>
        <v>0</v>
      </c>
      <c r="G137" s="220"/>
      <c r="H137" s="103"/>
      <c r="I137" s="221">
        <f>G137+H137</f>
        <v>0</v>
      </c>
      <c r="J137" s="103"/>
      <c r="K137" s="104"/>
      <c r="L137" s="221">
        <f>J137+K137</f>
        <v>0</v>
      </c>
      <c r="M137" s="222"/>
      <c r="N137" s="104"/>
      <c r="O137" s="221">
        <f>M137+N137</f>
        <v>0</v>
      </c>
      <c r="P137" s="223"/>
    </row>
    <row r="138" spans="1:16" ht="72" x14ac:dyDescent="0.2">
      <c r="A138" s="58">
        <v>2322</v>
      </c>
      <c r="B138" s="3" t="s">
        <v>39</v>
      </c>
      <c r="C138" s="98">
        <f t="shared" si="35"/>
        <v>2692</v>
      </c>
      <c r="D138" s="220"/>
      <c r="E138" s="807"/>
      <c r="F138" s="765">
        <f>D138+E138</f>
        <v>0</v>
      </c>
      <c r="G138" s="220"/>
      <c r="H138" s="103"/>
      <c r="I138" s="221">
        <f>G138+H138</f>
        <v>0</v>
      </c>
      <c r="J138" s="103">
        <v>2846</v>
      </c>
      <c r="K138" s="104">
        <v>-154</v>
      </c>
      <c r="L138" s="221">
        <f>J138+K138</f>
        <v>2692</v>
      </c>
      <c r="M138" s="222"/>
      <c r="N138" s="104"/>
      <c r="O138" s="221">
        <f>M138+N138</f>
        <v>0</v>
      </c>
      <c r="P138" s="318" t="s">
        <v>885</v>
      </c>
    </row>
    <row r="139" spans="1:16" ht="10.5" hidden="1" customHeight="1" x14ac:dyDescent="0.2">
      <c r="A139" s="58">
        <v>2329</v>
      </c>
      <c r="B139" s="3" t="s">
        <v>40</v>
      </c>
      <c r="C139" s="98">
        <f t="shared" si="35"/>
        <v>0</v>
      </c>
      <c r="D139" s="220"/>
      <c r="E139" s="807"/>
      <c r="F139" s="765">
        <f>D139+E139</f>
        <v>0</v>
      </c>
      <c r="G139" s="220"/>
      <c r="H139" s="103"/>
      <c r="I139" s="221">
        <f>G139+H139</f>
        <v>0</v>
      </c>
      <c r="J139" s="103"/>
      <c r="K139" s="104"/>
      <c r="L139" s="221">
        <f>J139+K139</f>
        <v>0</v>
      </c>
      <c r="M139" s="222"/>
      <c r="N139" s="104"/>
      <c r="O139" s="221">
        <f>M139+N139</f>
        <v>0</v>
      </c>
      <c r="P139" s="223"/>
    </row>
    <row r="140" spans="1:16" hidden="1" x14ac:dyDescent="0.2">
      <c r="A140" s="224">
        <v>2330</v>
      </c>
      <c r="B140" s="3" t="s">
        <v>41</v>
      </c>
      <c r="C140" s="98">
        <f t="shared" si="35"/>
        <v>0</v>
      </c>
      <c r="D140" s="220"/>
      <c r="E140" s="807"/>
      <c r="F140" s="765">
        <f>D140+E140</f>
        <v>0</v>
      </c>
      <c r="G140" s="220"/>
      <c r="H140" s="103"/>
      <c r="I140" s="221">
        <f>G140+H140</f>
        <v>0</v>
      </c>
      <c r="J140" s="103"/>
      <c r="K140" s="104"/>
      <c r="L140" s="221">
        <f>J140+K140</f>
        <v>0</v>
      </c>
      <c r="M140" s="222"/>
      <c r="N140" s="104"/>
      <c r="O140" s="221">
        <f>M140+N140</f>
        <v>0</v>
      </c>
      <c r="P140" s="223"/>
    </row>
    <row r="141" spans="1:16" ht="48" x14ac:dyDescent="0.2">
      <c r="A141" s="224">
        <v>2340</v>
      </c>
      <c r="B141" s="3" t="s">
        <v>229</v>
      </c>
      <c r="C141" s="98">
        <f t="shared" si="35"/>
        <v>150</v>
      </c>
      <c r="D141" s="225">
        <f t="shared" ref="D141:O141" si="42">SUM(D142:D143)</f>
        <v>0</v>
      </c>
      <c r="E141" s="808">
        <f t="shared" si="42"/>
        <v>0</v>
      </c>
      <c r="F141" s="765">
        <f t="shared" si="42"/>
        <v>0</v>
      </c>
      <c r="G141" s="225">
        <f t="shared" si="42"/>
        <v>0</v>
      </c>
      <c r="H141" s="227">
        <f t="shared" si="42"/>
        <v>0</v>
      </c>
      <c r="I141" s="221">
        <f t="shared" si="42"/>
        <v>0</v>
      </c>
      <c r="J141" s="227">
        <f t="shared" si="42"/>
        <v>150</v>
      </c>
      <c r="K141" s="226">
        <f t="shared" si="42"/>
        <v>0</v>
      </c>
      <c r="L141" s="221">
        <f t="shared" si="42"/>
        <v>150</v>
      </c>
      <c r="M141" s="98">
        <f t="shared" si="42"/>
        <v>0</v>
      </c>
      <c r="N141" s="226">
        <f t="shared" si="42"/>
        <v>0</v>
      </c>
      <c r="O141" s="221">
        <f t="shared" si="42"/>
        <v>0</v>
      </c>
      <c r="P141" s="223"/>
    </row>
    <row r="142" spans="1:16" x14ac:dyDescent="0.2">
      <c r="A142" s="58">
        <v>2341</v>
      </c>
      <c r="B142" s="3" t="s">
        <v>42</v>
      </c>
      <c r="C142" s="98">
        <f t="shared" si="35"/>
        <v>150</v>
      </c>
      <c r="D142" s="220"/>
      <c r="E142" s="807"/>
      <c r="F142" s="765">
        <f>D142+E142</f>
        <v>0</v>
      </c>
      <c r="G142" s="220"/>
      <c r="H142" s="103"/>
      <c r="I142" s="221">
        <f>G142+H142</f>
        <v>0</v>
      </c>
      <c r="J142" s="103">
        <v>150</v>
      </c>
      <c r="K142" s="104"/>
      <c r="L142" s="221">
        <f>J142+K142</f>
        <v>150</v>
      </c>
      <c r="M142" s="222"/>
      <c r="N142" s="104"/>
      <c r="O142" s="221">
        <f>M142+N142</f>
        <v>0</v>
      </c>
      <c r="P142" s="223"/>
    </row>
    <row r="143" spans="1:16" ht="24" hidden="1" x14ac:dyDescent="0.2">
      <c r="A143" s="58">
        <v>2344</v>
      </c>
      <c r="B143" s="3" t="s">
        <v>43</v>
      </c>
      <c r="C143" s="98">
        <f t="shared" si="35"/>
        <v>0</v>
      </c>
      <c r="D143" s="220"/>
      <c r="E143" s="807"/>
      <c r="F143" s="765">
        <f>D143+E143</f>
        <v>0</v>
      </c>
      <c r="G143" s="220"/>
      <c r="H143" s="103"/>
      <c r="I143" s="221">
        <f>G143+H143</f>
        <v>0</v>
      </c>
      <c r="J143" s="103"/>
      <c r="K143" s="104"/>
      <c r="L143" s="221">
        <f>J143+K143</f>
        <v>0</v>
      </c>
      <c r="M143" s="222"/>
      <c r="N143" s="104"/>
      <c r="O143" s="221">
        <f>M143+N143</f>
        <v>0</v>
      </c>
      <c r="P143" s="223"/>
    </row>
    <row r="144" spans="1:16" ht="24" x14ac:dyDescent="0.2">
      <c r="A144" s="210">
        <v>2350</v>
      </c>
      <c r="B144" s="154" t="s">
        <v>44</v>
      </c>
      <c r="C144" s="160">
        <f t="shared" si="35"/>
        <v>11223</v>
      </c>
      <c r="D144" s="211">
        <f t="shared" ref="D144:O144" si="43">SUM(D145:D150)</f>
        <v>2782</v>
      </c>
      <c r="E144" s="803">
        <f t="shared" si="43"/>
        <v>0</v>
      </c>
      <c r="F144" s="804">
        <f t="shared" si="43"/>
        <v>2782</v>
      </c>
      <c r="G144" s="211">
        <f t="shared" si="43"/>
        <v>0</v>
      </c>
      <c r="H144" s="213">
        <f t="shared" si="43"/>
        <v>0</v>
      </c>
      <c r="I144" s="214">
        <f t="shared" si="43"/>
        <v>0</v>
      </c>
      <c r="J144" s="213">
        <f t="shared" si="43"/>
        <v>8441</v>
      </c>
      <c r="K144" s="212">
        <f t="shared" si="43"/>
        <v>0</v>
      </c>
      <c r="L144" s="214">
        <f t="shared" si="43"/>
        <v>8441</v>
      </c>
      <c r="M144" s="160">
        <f t="shared" si="43"/>
        <v>0</v>
      </c>
      <c r="N144" s="212">
        <f t="shared" si="43"/>
        <v>0</v>
      </c>
      <c r="O144" s="214">
        <f t="shared" si="43"/>
        <v>0</v>
      </c>
      <c r="P144" s="215"/>
    </row>
    <row r="145" spans="1:16" x14ac:dyDescent="0.2">
      <c r="A145" s="49">
        <v>2351</v>
      </c>
      <c r="B145" s="1" t="s">
        <v>45</v>
      </c>
      <c r="C145" s="89">
        <f t="shared" si="35"/>
        <v>1050</v>
      </c>
      <c r="D145" s="216">
        <v>50</v>
      </c>
      <c r="E145" s="805"/>
      <c r="F145" s="806">
        <f t="shared" ref="F145:F150" si="44">D145+E145</f>
        <v>50</v>
      </c>
      <c r="G145" s="216"/>
      <c r="H145" s="94"/>
      <c r="I145" s="217">
        <f t="shared" ref="I145:I150" si="45">G145+H145</f>
        <v>0</v>
      </c>
      <c r="J145" s="94">
        <v>1000</v>
      </c>
      <c r="K145" s="95"/>
      <c r="L145" s="217">
        <f t="shared" ref="L145:L150" si="46">J145+K145</f>
        <v>1000</v>
      </c>
      <c r="M145" s="218"/>
      <c r="N145" s="95"/>
      <c r="O145" s="217">
        <f t="shared" ref="O145:O150" si="47">M145+N145</f>
        <v>0</v>
      </c>
      <c r="P145" s="219"/>
    </row>
    <row r="146" spans="1:16" x14ac:dyDescent="0.2">
      <c r="A146" s="58">
        <v>2352</v>
      </c>
      <c r="B146" s="3" t="s">
        <v>46</v>
      </c>
      <c r="C146" s="98">
        <f t="shared" si="35"/>
        <v>10173</v>
      </c>
      <c r="D146" s="220">
        <v>2732</v>
      </c>
      <c r="E146" s="807"/>
      <c r="F146" s="765">
        <f t="shared" si="44"/>
        <v>2732</v>
      </c>
      <c r="G146" s="220"/>
      <c r="H146" s="103"/>
      <c r="I146" s="221">
        <f t="shared" si="45"/>
        <v>0</v>
      </c>
      <c r="J146" s="103">
        <v>7441</v>
      </c>
      <c r="K146" s="104"/>
      <c r="L146" s="221">
        <f t="shared" si="46"/>
        <v>7441</v>
      </c>
      <c r="M146" s="222"/>
      <c r="N146" s="104"/>
      <c r="O146" s="221">
        <f t="shared" si="47"/>
        <v>0</v>
      </c>
      <c r="P146" s="223"/>
    </row>
    <row r="147" spans="1:16" ht="24" hidden="1" x14ac:dyDescent="0.2">
      <c r="A147" s="58">
        <v>2353</v>
      </c>
      <c r="B147" s="3" t="s">
        <v>47</v>
      </c>
      <c r="C147" s="98">
        <f t="shared" si="35"/>
        <v>0</v>
      </c>
      <c r="D147" s="220"/>
      <c r="E147" s="807"/>
      <c r="F147" s="765">
        <f t="shared" si="44"/>
        <v>0</v>
      </c>
      <c r="G147" s="220"/>
      <c r="H147" s="103"/>
      <c r="I147" s="221">
        <f t="shared" si="45"/>
        <v>0</v>
      </c>
      <c r="J147" s="103"/>
      <c r="K147" s="104"/>
      <c r="L147" s="221">
        <f t="shared" si="46"/>
        <v>0</v>
      </c>
      <c r="M147" s="222"/>
      <c r="N147" s="104"/>
      <c r="O147" s="221">
        <f t="shared" si="47"/>
        <v>0</v>
      </c>
      <c r="P147" s="223"/>
    </row>
    <row r="148" spans="1:16" ht="24" hidden="1" x14ac:dyDescent="0.2">
      <c r="A148" s="58">
        <v>2354</v>
      </c>
      <c r="B148" s="3" t="s">
        <v>48</v>
      </c>
      <c r="C148" s="98">
        <f t="shared" si="35"/>
        <v>0</v>
      </c>
      <c r="D148" s="220"/>
      <c r="E148" s="807"/>
      <c r="F148" s="765">
        <f t="shared" si="44"/>
        <v>0</v>
      </c>
      <c r="G148" s="220"/>
      <c r="H148" s="103"/>
      <c r="I148" s="221">
        <f t="shared" si="45"/>
        <v>0</v>
      </c>
      <c r="J148" s="103"/>
      <c r="K148" s="104"/>
      <c r="L148" s="221">
        <f t="shared" si="46"/>
        <v>0</v>
      </c>
      <c r="M148" s="222"/>
      <c r="N148" s="104"/>
      <c r="O148" s="221">
        <f t="shared" si="47"/>
        <v>0</v>
      </c>
      <c r="P148" s="223"/>
    </row>
    <row r="149" spans="1:16" ht="24" hidden="1" x14ac:dyDescent="0.2">
      <c r="A149" s="58">
        <v>2355</v>
      </c>
      <c r="B149" s="3" t="s">
        <v>49</v>
      </c>
      <c r="C149" s="98">
        <f t="shared" si="35"/>
        <v>0</v>
      </c>
      <c r="D149" s="220"/>
      <c r="E149" s="807"/>
      <c r="F149" s="765">
        <f t="shared" si="44"/>
        <v>0</v>
      </c>
      <c r="G149" s="220"/>
      <c r="H149" s="103"/>
      <c r="I149" s="221">
        <f t="shared" si="45"/>
        <v>0</v>
      </c>
      <c r="J149" s="103"/>
      <c r="K149" s="104"/>
      <c r="L149" s="221">
        <f t="shared" si="46"/>
        <v>0</v>
      </c>
      <c r="M149" s="222"/>
      <c r="N149" s="104"/>
      <c r="O149" s="221">
        <f t="shared" si="47"/>
        <v>0</v>
      </c>
      <c r="P149" s="223"/>
    </row>
    <row r="150" spans="1:16" ht="24" hidden="1" x14ac:dyDescent="0.2">
      <c r="A150" s="58">
        <v>2359</v>
      </c>
      <c r="B150" s="3" t="s">
        <v>50</v>
      </c>
      <c r="C150" s="98">
        <f t="shared" si="35"/>
        <v>0</v>
      </c>
      <c r="D150" s="220"/>
      <c r="E150" s="807"/>
      <c r="F150" s="765">
        <f t="shared" si="44"/>
        <v>0</v>
      </c>
      <c r="G150" s="220"/>
      <c r="H150" s="103"/>
      <c r="I150" s="221">
        <f t="shared" si="45"/>
        <v>0</v>
      </c>
      <c r="J150" s="103"/>
      <c r="K150" s="104"/>
      <c r="L150" s="221">
        <f t="shared" si="46"/>
        <v>0</v>
      </c>
      <c r="M150" s="222"/>
      <c r="N150" s="104"/>
      <c r="O150" s="221">
        <f t="shared" si="47"/>
        <v>0</v>
      </c>
      <c r="P150" s="223"/>
    </row>
    <row r="151" spans="1:16" ht="24.75" hidden="1" customHeight="1" x14ac:dyDescent="0.2">
      <c r="A151" s="224">
        <v>2360</v>
      </c>
      <c r="B151" s="3" t="s">
        <v>51</v>
      </c>
      <c r="C151" s="98">
        <f t="shared" si="35"/>
        <v>0</v>
      </c>
      <c r="D151" s="225">
        <f t="shared" ref="D151:O151" si="48">SUM(D152:D158)</f>
        <v>0</v>
      </c>
      <c r="E151" s="808">
        <f t="shared" si="48"/>
        <v>0</v>
      </c>
      <c r="F151" s="765">
        <f t="shared" si="48"/>
        <v>0</v>
      </c>
      <c r="G151" s="225">
        <f t="shared" si="48"/>
        <v>0</v>
      </c>
      <c r="H151" s="227">
        <f t="shared" si="48"/>
        <v>0</v>
      </c>
      <c r="I151" s="221">
        <f t="shared" si="48"/>
        <v>0</v>
      </c>
      <c r="J151" s="227">
        <f t="shared" si="48"/>
        <v>0</v>
      </c>
      <c r="K151" s="226">
        <f t="shared" si="48"/>
        <v>0</v>
      </c>
      <c r="L151" s="221">
        <f t="shared" si="48"/>
        <v>0</v>
      </c>
      <c r="M151" s="98">
        <f t="shared" si="48"/>
        <v>0</v>
      </c>
      <c r="N151" s="226">
        <f t="shared" si="48"/>
        <v>0</v>
      </c>
      <c r="O151" s="221">
        <f t="shared" si="48"/>
        <v>0</v>
      </c>
      <c r="P151" s="223"/>
    </row>
    <row r="152" spans="1:16" hidden="1" x14ac:dyDescent="0.2">
      <c r="A152" s="57">
        <v>2361</v>
      </c>
      <c r="B152" s="3" t="s">
        <v>52</v>
      </c>
      <c r="C152" s="98">
        <f t="shared" si="35"/>
        <v>0</v>
      </c>
      <c r="D152" s="220"/>
      <c r="E152" s="807"/>
      <c r="F152" s="765">
        <f t="shared" ref="F152:F159" si="49">D152+E152</f>
        <v>0</v>
      </c>
      <c r="G152" s="220"/>
      <c r="H152" s="103"/>
      <c r="I152" s="221">
        <f t="shared" ref="I152:I159" si="50">G152+H152</f>
        <v>0</v>
      </c>
      <c r="J152" s="103"/>
      <c r="K152" s="104"/>
      <c r="L152" s="221">
        <f t="shared" ref="L152:L159" si="51">J152+K152</f>
        <v>0</v>
      </c>
      <c r="M152" s="222"/>
      <c r="N152" s="104"/>
      <c r="O152" s="221">
        <f t="shared" ref="O152:O159" si="52">M152+N152</f>
        <v>0</v>
      </c>
      <c r="P152" s="223"/>
    </row>
    <row r="153" spans="1:16" ht="24" hidden="1" x14ac:dyDescent="0.2">
      <c r="A153" s="57">
        <v>2362</v>
      </c>
      <c r="B153" s="3" t="s">
        <v>53</v>
      </c>
      <c r="C153" s="98">
        <f t="shared" si="35"/>
        <v>0</v>
      </c>
      <c r="D153" s="220"/>
      <c r="E153" s="807"/>
      <c r="F153" s="765">
        <f t="shared" si="49"/>
        <v>0</v>
      </c>
      <c r="G153" s="220"/>
      <c r="H153" s="103"/>
      <c r="I153" s="221">
        <f t="shared" si="50"/>
        <v>0</v>
      </c>
      <c r="J153" s="103"/>
      <c r="K153" s="104"/>
      <c r="L153" s="221">
        <f t="shared" si="51"/>
        <v>0</v>
      </c>
      <c r="M153" s="222"/>
      <c r="N153" s="104"/>
      <c r="O153" s="221">
        <f t="shared" si="52"/>
        <v>0</v>
      </c>
      <c r="P153" s="223"/>
    </row>
    <row r="154" spans="1:16" hidden="1" x14ac:dyDescent="0.2">
      <c r="A154" s="57">
        <v>2363</v>
      </c>
      <c r="B154" s="3" t="s">
        <v>54</v>
      </c>
      <c r="C154" s="98">
        <f t="shared" si="35"/>
        <v>0</v>
      </c>
      <c r="D154" s="220"/>
      <c r="E154" s="807"/>
      <c r="F154" s="765">
        <f t="shared" si="49"/>
        <v>0</v>
      </c>
      <c r="G154" s="220"/>
      <c r="H154" s="103"/>
      <c r="I154" s="221">
        <f t="shared" si="50"/>
        <v>0</v>
      </c>
      <c r="J154" s="103"/>
      <c r="K154" s="104"/>
      <c r="L154" s="221">
        <f t="shared" si="51"/>
        <v>0</v>
      </c>
      <c r="M154" s="222"/>
      <c r="N154" s="104"/>
      <c r="O154" s="221">
        <f t="shared" si="52"/>
        <v>0</v>
      </c>
      <c r="P154" s="223"/>
    </row>
    <row r="155" spans="1:16" hidden="1" x14ac:dyDescent="0.2">
      <c r="A155" s="57">
        <v>2364</v>
      </c>
      <c r="B155" s="3" t="s">
        <v>96</v>
      </c>
      <c r="C155" s="98">
        <f t="shared" si="35"/>
        <v>0</v>
      </c>
      <c r="D155" s="220"/>
      <c r="E155" s="807"/>
      <c r="F155" s="765">
        <f t="shared" si="49"/>
        <v>0</v>
      </c>
      <c r="G155" s="220"/>
      <c r="H155" s="103"/>
      <c r="I155" s="221">
        <f t="shared" si="50"/>
        <v>0</v>
      </c>
      <c r="J155" s="103"/>
      <c r="K155" s="104"/>
      <c r="L155" s="221">
        <f t="shared" si="51"/>
        <v>0</v>
      </c>
      <c r="M155" s="222"/>
      <c r="N155" s="104"/>
      <c r="O155" s="221">
        <f t="shared" si="52"/>
        <v>0</v>
      </c>
      <c r="P155" s="223"/>
    </row>
    <row r="156" spans="1:16" ht="12.75" hidden="1" customHeight="1" x14ac:dyDescent="0.2">
      <c r="A156" s="57">
        <v>2365</v>
      </c>
      <c r="B156" s="3" t="s">
        <v>55</v>
      </c>
      <c r="C156" s="98">
        <f t="shared" si="35"/>
        <v>0</v>
      </c>
      <c r="D156" s="220"/>
      <c r="E156" s="807"/>
      <c r="F156" s="765">
        <f t="shared" si="49"/>
        <v>0</v>
      </c>
      <c r="G156" s="220"/>
      <c r="H156" s="103"/>
      <c r="I156" s="221">
        <f t="shared" si="50"/>
        <v>0</v>
      </c>
      <c r="J156" s="103"/>
      <c r="K156" s="104"/>
      <c r="L156" s="221">
        <f t="shared" si="51"/>
        <v>0</v>
      </c>
      <c r="M156" s="222"/>
      <c r="N156" s="104"/>
      <c r="O156" s="221">
        <f t="shared" si="52"/>
        <v>0</v>
      </c>
      <c r="P156" s="223"/>
    </row>
    <row r="157" spans="1:16" ht="36" hidden="1" x14ac:dyDescent="0.2">
      <c r="A157" s="57">
        <v>2366</v>
      </c>
      <c r="B157" s="3" t="s">
        <v>103</v>
      </c>
      <c r="C157" s="98">
        <f t="shared" si="35"/>
        <v>0</v>
      </c>
      <c r="D157" s="220"/>
      <c r="E157" s="807"/>
      <c r="F157" s="765">
        <f t="shared" si="49"/>
        <v>0</v>
      </c>
      <c r="G157" s="220"/>
      <c r="H157" s="103"/>
      <c r="I157" s="221">
        <f t="shared" si="50"/>
        <v>0</v>
      </c>
      <c r="J157" s="103"/>
      <c r="K157" s="104"/>
      <c r="L157" s="221">
        <f t="shared" si="51"/>
        <v>0</v>
      </c>
      <c r="M157" s="222"/>
      <c r="N157" s="104"/>
      <c r="O157" s="221">
        <f t="shared" si="52"/>
        <v>0</v>
      </c>
      <c r="P157" s="223"/>
    </row>
    <row r="158" spans="1:16" ht="48" hidden="1" x14ac:dyDescent="0.2">
      <c r="A158" s="57">
        <v>2369</v>
      </c>
      <c r="B158" s="3" t="s">
        <v>97</v>
      </c>
      <c r="C158" s="98">
        <f t="shared" si="35"/>
        <v>0</v>
      </c>
      <c r="D158" s="220"/>
      <c r="E158" s="807"/>
      <c r="F158" s="765">
        <f t="shared" si="49"/>
        <v>0</v>
      </c>
      <c r="G158" s="220"/>
      <c r="H158" s="103"/>
      <c r="I158" s="221">
        <f t="shared" si="50"/>
        <v>0</v>
      </c>
      <c r="J158" s="103"/>
      <c r="K158" s="104"/>
      <c r="L158" s="221">
        <f t="shared" si="51"/>
        <v>0</v>
      </c>
      <c r="M158" s="222"/>
      <c r="N158" s="104"/>
      <c r="O158" s="221">
        <f t="shared" si="52"/>
        <v>0</v>
      </c>
      <c r="P158" s="223"/>
    </row>
    <row r="159" spans="1:16" hidden="1" x14ac:dyDescent="0.2">
      <c r="A159" s="210">
        <v>2370</v>
      </c>
      <c r="B159" s="154" t="s">
        <v>56</v>
      </c>
      <c r="C159" s="160">
        <f t="shared" si="35"/>
        <v>0</v>
      </c>
      <c r="D159" s="228"/>
      <c r="E159" s="809"/>
      <c r="F159" s="804">
        <f t="shared" si="49"/>
        <v>0</v>
      </c>
      <c r="G159" s="228"/>
      <c r="H159" s="230"/>
      <c r="I159" s="214">
        <f t="shared" si="50"/>
        <v>0</v>
      </c>
      <c r="J159" s="230"/>
      <c r="K159" s="229"/>
      <c r="L159" s="214">
        <f t="shared" si="51"/>
        <v>0</v>
      </c>
      <c r="M159" s="231"/>
      <c r="N159" s="229"/>
      <c r="O159" s="214">
        <f t="shared" si="52"/>
        <v>0</v>
      </c>
      <c r="P159" s="215"/>
    </row>
    <row r="160" spans="1:16" hidden="1" x14ac:dyDescent="0.2">
      <c r="A160" s="210">
        <v>2380</v>
      </c>
      <c r="B160" s="154" t="s">
        <v>57</v>
      </c>
      <c r="C160" s="160">
        <f t="shared" si="35"/>
        <v>0</v>
      </c>
      <c r="D160" s="211">
        <f t="shared" ref="D160:O160" si="53">SUM(D161:D162)</f>
        <v>0</v>
      </c>
      <c r="E160" s="803">
        <f t="shared" si="53"/>
        <v>0</v>
      </c>
      <c r="F160" s="804">
        <f t="shared" si="53"/>
        <v>0</v>
      </c>
      <c r="G160" s="211">
        <f t="shared" si="53"/>
        <v>0</v>
      </c>
      <c r="H160" s="213">
        <f t="shared" si="53"/>
        <v>0</v>
      </c>
      <c r="I160" s="214">
        <f t="shared" si="53"/>
        <v>0</v>
      </c>
      <c r="J160" s="213">
        <f t="shared" si="53"/>
        <v>0</v>
      </c>
      <c r="K160" s="212">
        <f t="shared" si="53"/>
        <v>0</v>
      </c>
      <c r="L160" s="214">
        <f t="shared" si="53"/>
        <v>0</v>
      </c>
      <c r="M160" s="160">
        <f t="shared" si="53"/>
        <v>0</v>
      </c>
      <c r="N160" s="212">
        <f t="shared" si="53"/>
        <v>0</v>
      </c>
      <c r="O160" s="214">
        <f t="shared" si="53"/>
        <v>0</v>
      </c>
      <c r="P160" s="215"/>
    </row>
    <row r="161" spans="1:16" hidden="1" x14ac:dyDescent="0.2">
      <c r="A161" s="48">
        <v>2381</v>
      </c>
      <c r="B161" s="1" t="s">
        <v>58</v>
      </c>
      <c r="C161" s="89">
        <f t="shared" si="35"/>
        <v>0</v>
      </c>
      <c r="D161" s="216"/>
      <c r="E161" s="805"/>
      <c r="F161" s="806">
        <f>D161+E161</f>
        <v>0</v>
      </c>
      <c r="G161" s="216"/>
      <c r="H161" s="94"/>
      <c r="I161" s="217">
        <f>G161+H161</f>
        <v>0</v>
      </c>
      <c r="J161" s="94"/>
      <c r="K161" s="95"/>
      <c r="L161" s="217">
        <f>J161+K161</f>
        <v>0</v>
      </c>
      <c r="M161" s="218"/>
      <c r="N161" s="95"/>
      <c r="O161" s="217">
        <f>M161+N161</f>
        <v>0</v>
      </c>
      <c r="P161" s="219"/>
    </row>
    <row r="162" spans="1:16" ht="24" hidden="1" x14ac:dyDescent="0.2">
      <c r="A162" s="57">
        <v>2389</v>
      </c>
      <c r="B162" s="3" t="s">
        <v>59</v>
      </c>
      <c r="C162" s="98">
        <f t="shared" si="35"/>
        <v>0</v>
      </c>
      <c r="D162" s="220"/>
      <c r="E162" s="807"/>
      <c r="F162" s="765">
        <f>D162+E162</f>
        <v>0</v>
      </c>
      <c r="G162" s="220"/>
      <c r="H162" s="103"/>
      <c r="I162" s="221">
        <f>G162+H162</f>
        <v>0</v>
      </c>
      <c r="J162" s="103"/>
      <c r="K162" s="104"/>
      <c r="L162" s="221">
        <f>J162+K162</f>
        <v>0</v>
      </c>
      <c r="M162" s="222"/>
      <c r="N162" s="104"/>
      <c r="O162" s="221">
        <f>M162+N162</f>
        <v>0</v>
      </c>
      <c r="P162" s="223"/>
    </row>
    <row r="163" spans="1:16" hidden="1" x14ac:dyDescent="0.2">
      <c r="A163" s="210">
        <v>2390</v>
      </c>
      <c r="B163" s="154" t="s">
        <v>60</v>
      </c>
      <c r="C163" s="160">
        <f t="shared" si="35"/>
        <v>0</v>
      </c>
      <c r="D163" s="228"/>
      <c r="E163" s="809"/>
      <c r="F163" s="804">
        <f>D163+E163</f>
        <v>0</v>
      </c>
      <c r="G163" s="228"/>
      <c r="H163" s="230"/>
      <c r="I163" s="214">
        <f>G163+H163</f>
        <v>0</v>
      </c>
      <c r="J163" s="230"/>
      <c r="K163" s="229"/>
      <c r="L163" s="214">
        <f>J163+K163</f>
        <v>0</v>
      </c>
      <c r="M163" s="231"/>
      <c r="N163" s="229"/>
      <c r="O163" s="214">
        <f>M163+N163</f>
        <v>0</v>
      </c>
      <c r="P163" s="215"/>
    </row>
    <row r="164" spans="1:16" hidden="1" x14ac:dyDescent="0.2">
      <c r="A164" s="76">
        <v>2400</v>
      </c>
      <c r="B164" s="203" t="s">
        <v>230</v>
      </c>
      <c r="C164" s="77">
        <f t="shared" si="35"/>
        <v>0</v>
      </c>
      <c r="D164" s="240"/>
      <c r="E164" s="811"/>
      <c r="F164" s="769">
        <f>D164+E164</f>
        <v>0</v>
      </c>
      <c r="G164" s="240"/>
      <c r="H164" s="242"/>
      <c r="I164" s="205">
        <f>G164+H164</f>
        <v>0</v>
      </c>
      <c r="J164" s="242"/>
      <c r="K164" s="241"/>
      <c r="L164" s="205">
        <f>J164+K164</f>
        <v>0</v>
      </c>
      <c r="M164" s="243"/>
      <c r="N164" s="241"/>
      <c r="O164" s="205">
        <f>M164+N164</f>
        <v>0</v>
      </c>
      <c r="P164" s="232"/>
    </row>
    <row r="165" spans="1:16" ht="24" x14ac:dyDescent="0.2">
      <c r="A165" s="76">
        <v>2500</v>
      </c>
      <c r="B165" s="203" t="s">
        <v>231</v>
      </c>
      <c r="C165" s="77">
        <f t="shared" si="35"/>
        <v>7783</v>
      </c>
      <c r="D165" s="204">
        <f t="shared" ref="D165:O165" si="54">SUM(D166,D171)</f>
        <v>0</v>
      </c>
      <c r="E165" s="802">
        <f t="shared" si="54"/>
        <v>0</v>
      </c>
      <c r="F165" s="769">
        <f t="shared" si="54"/>
        <v>0</v>
      </c>
      <c r="G165" s="204">
        <f t="shared" si="54"/>
        <v>0</v>
      </c>
      <c r="H165" s="86">
        <f t="shared" si="54"/>
        <v>0</v>
      </c>
      <c r="I165" s="205">
        <f t="shared" si="54"/>
        <v>0</v>
      </c>
      <c r="J165" s="86">
        <f t="shared" si="54"/>
        <v>7783</v>
      </c>
      <c r="K165" s="87">
        <f t="shared" si="54"/>
        <v>0</v>
      </c>
      <c r="L165" s="205">
        <f t="shared" si="54"/>
        <v>7783</v>
      </c>
      <c r="M165" s="206">
        <f t="shared" si="54"/>
        <v>0</v>
      </c>
      <c r="N165" s="207">
        <f t="shared" si="54"/>
        <v>0</v>
      </c>
      <c r="O165" s="208">
        <f t="shared" si="54"/>
        <v>0</v>
      </c>
      <c r="P165" s="209"/>
    </row>
    <row r="166" spans="1:16" ht="16.5" customHeight="1" x14ac:dyDescent="0.2">
      <c r="A166" s="830">
        <v>2510</v>
      </c>
      <c r="B166" s="1" t="s">
        <v>232</v>
      </c>
      <c r="C166" s="89">
        <f t="shared" si="35"/>
        <v>7783</v>
      </c>
      <c r="D166" s="233">
        <f t="shared" ref="D166:O166" si="55">SUM(D167:D170)</f>
        <v>0</v>
      </c>
      <c r="E166" s="810">
        <f t="shared" si="55"/>
        <v>0</v>
      </c>
      <c r="F166" s="806">
        <f t="shared" si="55"/>
        <v>0</v>
      </c>
      <c r="G166" s="233">
        <f t="shared" si="55"/>
        <v>0</v>
      </c>
      <c r="H166" s="235">
        <f t="shared" si="55"/>
        <v>0</v>
      </c>
      <c r="I166" s="217">
        <f t="shared" si="55"/>
        <v>0</v>
      </c>
      <c r="J166" s="235">
        <f t="shared" si="55"/>
        <v>7783</v>
      </c>
      <c r="K166" s="234">
        <f t="shared" si="55"/>
        <v>0</v>
      </c>
      <c r="L166" s="217">
        <f t="shared" si="55"/>
        <v>7783</v>
      </c>
      <c r="M166" s="109">
        <f t="shared" si="55"/>
        <v>0</v>
      </c>
      <c r="N166" s="244">
        <f t="shared" si="55"/>
        <v>0</v>
      </c>
      <c r="O166" s="245">
        <f t="shared" si="55"/>
        <v>0</v>
      </c>
      <c r="P166" s="246"/>
    </row>
    <row r="167" spans="1:16" ht="24" x14ac:dyDescent="0.2">
      <c r="A167" s="58">
        <v>2512</v>
      </c>
      <c r="B167" s="3" t="s">
        <v>233</v>
      </c>
      <c r="C167" s="98">
        <f t="shared" si="35"/>
        <v>7500</v>
      </c>
      <c r="D167" s="220"/>
      <c r="E167" s="807"/>
      <c r="F167" s="765">
        <f t="shared" ref="F167:F172" si="56">D167+E167</f>
        <v>0</v>
      </c>
      <c r="G167" s="220"/>
      <c r="H167" s="103"/>
      <c r="I167" s="221">
        <f t="shared" ref="I167:I172" si="57">G167+H167</f>
        <v>0</v>
      </c>
      <c r="J167" s="103">
        <v>7500</v>
      </c>
      <c r="K167" s="104"/>
      <c r="L167" s="221">
        <f t="shared" ref="L167:L172" si="58">J167+K167</f>
        <v>7500</v>
      </c>
      <c r="M167" s="222"/>
      <c r="N167" s="104"/>
      <c r="O167" s="221">
        <f t="shared" ref="O167:O172" si="59">M167+N167</f>
        <v>0</v>
      </c>
      <c r="P167" s="223"/>
    </row>
    <row r="168" spans="1:16" ht="36" hidden="1" x14ac:dyDescent="0.2">
      <c r="A168" s="58">
        <v>2513</v>
      </c>
      <c r="B168" s="3" t="s">
        <v>234</v>
      </c>
      <c r="C168" s="98">
        <f t="shared" si="35"/>
        <v>0</v>
      </c>
      <c r="D168" s="220"/>
      <c r="E168" s="807"/>
      <c r="F168" s="765">
        <f t="shared" si="56"/>
        <v>0</v>
      </c>
      <c r="G168" s="220"/>
      <c r="H168" s="103"/>
      <c r="I168" s="221">
        <f t="shared" si="57"/>
        <v>0</v>
      </c>
      <c r="J168" s="103"/>
      <c r="K168" s="104"/>
      <c r="L168" s="221">
        <f t="shared" si="58"/>
        <v>0</v>
      </c>
      <c r="M168" s="222"/>
      <c r="N168" s="104"/>
      <c r="O168" s="221">
        <f t="shared" si="59"/>
        <v>0</v>
      </c>
      <c r="P168" s="223"/>
    </row>
    <row r="169" spans="1:16" ht="24" hidden="1" x14ac:dyDescent="0.2">
      <c r="A169" s="58">
        <v>2515</v>
      </c>
      <c r="B169" s="3" t="s">
        <v>235</v>
      </c>
      <c r="C169" s="98">
        <f t="shared" si="35"/>
        <v>0</v>
      </c>
      <c r="D169" s="220"/>
      <c r="E169" s="807"/>
      <c r="F169" s="765">
        <f t="shared" si="56"/>
        <v>0</v>
      </c>
      <c r="G169" s="220"/>
      <c r="H169" s="103"/>
      <c r="I169" s="221">
        <f t="shared" si="57"/>
        <v>0</v>
      </c>
      <c r="J169" s="103"/>
      <c r="K169" s="104"/>
      <c r="L169" s="221">
        <f t="shared" si="58"/>
        <v>0</v>
      </c>
      <c r="M169" s="222"/>
      <c r="N169" s="104"/>
      <c r="O169" s="221">
        <f t="shared" si="59"/>
        <v>0</v>
      </c>
      <c r="P169" s="223"/>
    </row>
    <row r="170" spans="1:16" ht="24" x14ac:dyDescent="0.2">
      <c r="A170" s="58">
        <v>2519</v>
      </c>
      <c r="B170" s="3" t="s">
        <v>236</v>
      </c>
      <c r="C170" s="98">
        <f t="shared" si="35"/>
        <v>283</v>
      </c>
      <c r="D170" s="220"/>
      <c r="E170" s="807"/>
      <c r="F170" s="765">
        <f t="shared" si="56"/>
        <v>0</v>
      </c>
      <c r="G170" s="220"/>
      <c r="H170" s="103"/>
      <c r="I170" s="221">
        <f t="shared" si="57"/>
        <v>0</v>
      </c>
      <c r="J170" s="103">
        <v>283</v>
      </c>
      <c r="K170" s="104"/>
      <c r="L170" s="221">
        <f t="shared" si="58"/>
        <v>283</v>
      </c>
      <c r="M170" s="222"/>
      <c r="N170" s="104"/>
      <c r="O170" s="221">
        <f t="shared" si="59"/>
        <v>0</v>
      </c>
      <c r="P170" s="318"/>
    </row>
    <row r="171" spans="1:16" ht="24" hidden="1" x14ac:dyDescent="0.2">
      <c r="A171" s="224">
        <v>2520</v>
      </c>
      <c r="B171" s="3" t="s">
        <v>237</v>
      </c>
      <c r="C171" s="98">
        <f t="shared" si="35"/>
        <v>0</v>
      </c>
      <c r="D171" s="220"/>
      <c r="E171" s="807"/>
      <c r="F171" s="765">
        <f t="shared" si="56"/>
        <v>0</v>
      </c>
      <c r="G171" s="220"/>
      <c r="H171" s="103"/>
      <c r="I171" s="221">
        <f t="shared" si="57"/>
        <v>0</v>
      </c>
      <c r="J171" s="103"/>
      <c r="K171" s="104"/>
      <c r="L171" s="221">
        <f t="shared" si="58"/>
        <v>0</v>
      </c>
      <c r="M171" s="222"/>
      <c r="N171" s="104"/>
      <c r="O171" s="221">
        <f t="shared" si="59"/>
        <v>0</v>
      </c>
      <c r="P171" s="223"/>
    </row>
    <row r="172" spans="1:16" s="247" customFormat="1" ht="36" hidden="1" customHeight="1" x14ac:dyDescent="0.2">
      <c r="A172" s="23">
        <v>2800</v>
      </c>
      <c r="B172" s="1" t="s">
        <v>238</v>
      </c>
      <c r="C172" s="89">
        <f t="shared" si="35"/>
        <v>0</v>
      </c>
      <c r="D172" s="51"/>
      <c r="E172" s="762"/>
      <c r="F172" s="763">
        <f t="shared" si="56"/>
        <v>0</v>
      </c>
      <c r="G172" s="51"/>
      <c r="H172" s="53"/>
      <c r="I172" s="54">
        <f t="shared" si="57"/>
        <v>0</v>
      </c>
      <c r="J172" s="53"/>
      <c r="K172" s="52"/>
      <c r="L172" s="54">
        <f t="shared" si="58"/>
        <v>0</v>
      </c>
      <c r="M172" s="55"/>
      <c r="N172" s="52"/>
      <c r="O172" s="54">
        <f t="shared" si="59"/>
        <v>0</v>
      </c>
      <c r="P172" s="56"/>
    </row>
    <row r="173" spans="1:16" hidden="1" x14ac:dyDescent="0.2">
      <c r="A173" s="196">
        <v>3000</v>
      </c>
      <c r="B173" s="196" t="s">
        <v>98</v>
      </c>
      <c r="C173" s="197">
        <f t="shared" si="35"/>
        <v>0</v>
      </c>
      <c r="D173" s="198">
        <f t="shared" ref="D173:O173" si="60">SUM(D174,D184)</f>
        <v>0</v>
      </c>
      <c r="E173" s="800">
        <f t="shared" si="60"/>
        <v>0</v>
      </c>
      <c r="F173" s="801">
        <f t="shared" si="60"/>
        <v>0</v>
      </c>
      <c r="G173" s="198">
        <f t="shared" si="60"/>
        <v>0</v>
      </c>
      <c r="H173" s="200">
        <f t="shared" si="60"/>
        <v>0</v>
      </c>
      <c r="I173" s="201">
        <f t="shared" si="60"/>
        <v>0</v>
      </c>
      <c r="J173" s="200">
        <f t="shared" si="60"/>
        <v>0</v>
      </c>
      <c r="K173" s="199">
        <f t="shared" si="60"/>
        <v>0</v>
      </c>
      <c r="L173" s="201">
        <f t="shared" si="60"/>
        <v>0</v>
      </c>
      <c r="M173" s="197">
        <f t="shared" si="60"/>
        <v>0</v>
      </c>
      <c r="N173" s="199">
        <f t="shared" si="60"/>
        <v>0</v>
      </c>
      <c r="O173" s="201">
        <f t="shared" si="60"/>
        <v>0</v>
      </c>
      <c r="P173" s="202"/>
    </row>
    <row r="174" spans="1:16" ht="24" hidden="1" x14ac:dyDescent="0.2">
      <c r="A174" s="76">
        <v>3200</v>
      </c>
      <c r="B174" s="248" t="s">
        <v>239</v>
      </c>
      <c r="C174" s="77">
        <f t="shared" si="35"/>
        <v>0</v>
      </c>
      <c r="D174" s="204">
        <f t="shared" ref="D174:O174" si="61">SUM(D175,D179)</f>
        <v>0</v>
      </c>
      <c r="E174" s="802">
        <f t="shared" si="61"/>
        <v>0</v>
      </c>
      <c r="F174" s="769">
        <f t="shared" si="61"/>
        <v>0</v>
      </c>
      <c r="G174" s="204">
        <f t="shared" si="61"/>
        <v>0</v>
      </c>
      <c r="H174" s="86">
        <f t="shared" si="61"/>
        <v>0</v>
      </c>
      <c r="I174" s="205">
        <f t="shared" si="61"/>
        <v>0</v>
      </c>
      <c r="J174" s="86">
        <f t="shared" si="61"/>
        <v>0</v>
      </c>
      <c r="K174" s="87">
        <f t="shared" si="61"/>
        <v>0</v>
      </c>
      <c r="L174" s="205">
        <f t="shared" si="61"/>
        <v>0</v>
      </c>
      <c r="M174" s="206">
        <f t="shared" si="61"/>
        <v>0</v>
      </c>
      <c r="N174" s="207">
        <f t="shared" si="61"/>
        <v>0</v>
      </c>
      <c r="O174" s="208">
        <f t="shared" si="61"/>
        <v>0</v>
      </c>
      <c r="P174" s="209"/>
    </row>
    <row r="175" spans="1:16" ht="36" hidden="1" x14ac:dyDescent="0.2">
      <c r="A175" s="830">
        <v>3260</v>
      </c>
      <c r="B175" s="1" t="s">
        <v>240</v>
      </c>
      <c r="C175" s="89">
        <f t="shared" si="35"/>
        <v>0</v>
      </c>
      <c r="D175" s="233">
        <f t="shared" ref="D175:O175" si="62">SUM(D176:D178)</f>
        <v>0</v>
      </c>
      <c r="E175" s="810">
        <f t="shared" si="62"/>
        <v>0</v>
      </c>
      <c r="F175" s="806">
        <f t="shared" si="62"/>
        <v>0</v>
      </c>
      <c r="G175" s="233">
        <f t="shared" si="62"/>
        <v>0</v>
      </c>
      <c r="H175" s="235">
        <f t="shared" si="62"/>
        <v>0</v>
      </c>
      <c r="I175" s="217">
        <f t="shared" si="62"/>
        <v>0</v>
      </c>
      <c r="J175" s="235">
        <f t="shared" si="62"/>
        <v>0</v>
      </c>
      <c r="K175" s="234">
        <f t="shared" si="62"/>
        <v>0</v>
      </c>
      <c r="L175" s="217">
        <f t="shared" si="62"/>
        <v>0</v>
      </c>
      <c r="M175" s="89">
        <f t="shared" si="62"/>
        <v>0</v>
      </c>
      <c r="N175" s="234">
        <f t="shared" si="62"/>
        <v>0</v>
      </c>
      <c r="O175" s="217">
        <f t="shared" si="62"/>
        <v>0</v>
      </c>
      <c r="P175" s="219"/>
    </row>
    <row r="176" spans="1:16" ht="24" hidden="1" x14ac:dyDescent="0.2">
      <c r="A176" s="58">
        <v>3261</v>
      </c>
      <c r="B176" s="3" t="s">
        <v>241</v>
      </c>
      <c r="C176" s="98">
        <f t="shared" si="35"/>
        <v>0</v>
      </c>
      <c r="D176" s="220"/>
      <c r="E176" s="807"/>
      <c r="F176" s="765">
        <f>D176+E176</f>
        <v>0</v>
      </c>
      <c r="G176" s="220"/>
      <c r="H176" s="103"/>
      <c r="I176" s="221">
        <f>G176+H176</f>
        <v>0</v>
      </c>
      <c r="J176" s="103"/>
      <c r="K176" s="104"/>
      <c r="L176" s="221">
        <f>J176+K176</f>
        <v>0</v>
      </c>
      <c r="M176" s="222"/>
      <c r="N176" s="104"/>
      <c r="O176" s="221">
        <f>M176+N176</f>
        <v>0</v>
      </c>
      <c r="P176" s="223"/>
    </row>
    <row r="177" spans="1:16" ht="36" hidden="1" x14ac:dyDescent="0.2">
      <c r="A177" s="58">
        <v>3262</v>
      </c>
      <c r="B177" s="3" t="s">
        <v>242</v>
      </c>
      <c r="C177" s="98">
        <f t="shared" si="35"/>
        <v>0</v>
      </c>
      <c r="D177" s="220"/>
      <c r="E177" s="807"/>
      <c r="F177" s="765">
        <f>D177+E177</f>
        <v>0</v>
      </c>
      <c r="G177" s="220"/>
      <c r="H177" s="103"/>
      <c r="I177" s="221">
        <f>G177+H177</f>
        <v>0</v>
      </c>
      <c r="J177" s="103"/>
      <c r="K177" s="104"/>
      <c r="L177" s="221">
        <f>J177+K177</f>
        <v>0</v>
      </c>
      <c r="M177" s="222"/>
      <c r="N177" s="104"/>
      <c r="O177" s="221">
        <f>M177+N177</f>
        <v>0</v>
      </c>
      <c r="P177" s="223"/>
    </row>
    <row r="178" spans="1:16" ht="24" hidden="1" x14ac:dyDescent="0.2">
      <c r="A178" s="58">
        <v>3263</v>
      </c>
      <c r="B178" s="3" t="s">
        <v>243</v>
      </c>
      <c r="C178" s="98">
        <f t="shared" ref="C178:C241" si="63">F178+I178+L178+O178</f>
        <v>0</v>
      </c>
      <c r="D178" s="220"/>
      <c r="E178" s="807"/>
      <c r="F178" s="765">
        <f>D178+E178</f>
        <v>0</v>
      </c>
      <c r="G178" s="220"/>
      <c r="H178" s="103"/>
      <c r="I178" s="221">
        <f>G178+H178</f>
        <v>0</v>
      </c>
      <c r="J178" s="103"/>
      <c r="K178" s="104"/>
      <c r="L178" s="221">
        <f>J178+K178</f>
        <v>0</v>
      </c>
      <c r="M178" s="222"/>
      <c r="N178" s="104"/>
      <c r="O178" s="221">
        <f>M178+N178</f>
        <v>0</v>
      </c>
      <c r="P178" s="223"/>
    </row>
    <row r="179" spans="1:16" ht="84" hidden="1" x14ac:dyDescent="0.2">
      <c r="A179" s="830">
        <v>3290</v>
      </c>
      <c r="B179" s="1" t="s">
        <v>244</v>
      </c>
      <c r="C179" s="249">
        <f t="shared" si="63"/>
        <v>0</v>
      </c>
      <c r="D179" s="233">
        <f t="shared" ref="D179:O179" si="64">SUM(D180:D183)</f>
        <v>0</v>
      </c>
      <c r="E179" s="810">
        <f t="shared" si="64"/>
        <v>0</v>
      </c>
      <c r="F179" s="806">
        <f t="shared" si="64"/>
        <v>0</v>
      </c>
      <c r="G179" s="233">
        <f t="shared" si="64"/>
        <v>0</v>
      </c>
      <c r="H179" s="235">
        <f t="shared" si="64"/>
        <v>0</v>
      </c>
      <c r="I179" s="217">
        <f t="shared" si="64"/>
        <v>0</v>
      </c>
      <c r="J179" s="235">
        <f t="shared" si="64"/>
        <v>0</v>
      </c>
      <c r="K179" s="234">
        <f t="shared" si="64"/>
        <v>0</v>
      </c>
      <c r="L179" s="217">
        <f t="shared" si="64"/>
        <v>0</v>
      </c>
      <c r="M179" s="249">
        <f t="shared" si="64"/>
        <v>0</v>
      </c>
      <c r="N179" s="250">
        <f t="shared" si="64"/>
        <v>0</v>
      </c>
      <c r="O179" s="251">
        <f t="shared" si="64"/>
        <v>0</v>
      </c>
      <c r="P179" s="252"/>
    </row>
    <row r="180" spans="1:16" ht="72" hidden="1" x14ac:dyDescent="0.2">
      <c r="A180" s="58">
        <v>3291</v>
      </c>
      <c r="B180" s="3" t="s">
        <v>99</v>
      </c>
      <c r="C180" s="98">
        <f t="shared" si="63"/>
        <v>0</v>
      </c>
      <c r="D180" s="220"/>
      <c r="E180" s="807"/>
      <c r="F180" s="765">
        <f>D180+E180</f>
        <v>0</v>
      </c>
      <c r="G180" s="220"/>
      <c r="H180" s="103"/>
      <c r="I180" s="221">
        <f>G180+H180</f>
        <v>0</v>
      </c>
      <c r="J180" s="103"/>
      <c r="K180" s="104"/>
      <c r="L180" s="221">
        <f>J180+K180</f>
        <v>0</v>
      </c>
      <c r="M180" s="222"/>
      <c r="N180" s="104"/>
      <c r="O180" s="221">
        <f>M180+N180</f>
        <v>0</v>
      </c>
      <c r="P180" s="223"/>
    </row>
    <row r="181" spans="1:16" ht="72" hidden="1" x14ac:dyDescent="0.2">
      <c r="A181" s="58">
        <v>3292</v>
      </c>
      <c r="B181" s="3" t="s">
        <v>125</v>
      </c>
      <c r="C181" s="98">
        <f t="shared" si="63"/>
        <v>0</v>
      </c>
      <c r="D181" s="220"/>
      <c r="E181" s="807"/>
      <c r="F181" s="765">
        <f>D181+E181</f>
        <v>0</v>
      </c>
      <c r="G181" s="220"/>
      <c r="H181" s="103"/>
      <c r="I181" s="221">
        <f>G181+H181</f>
        <v>0</v>
      </c>
      <c r="J181" s="103"/>
      <c r="K181" s="104"/>
      <c r="L181" s="221">
        <f>J181+K181</f>
        <v>0</v>
      </c>
      <c r="M181" s="222"/>
      <c r="N181" s="104"/>
      <c r="O181" s="221">
        <f>M181+N181</f>
        <v>0</v>
      </c>
      <c r="P181" s="223"/>
    </row>
    <row r="182" spans="1:16" ht="72" hidden="1" x14ac:dyDescent="0.2">
      <c r="A182" s="58">
        <v>3293</v>
      </c>
      <c r="B182" s="3" t="s">
        <v>126</v>
      </c>
      <c r="C182" s="98">
        <f t="shared" si="63"/>
        <v>0</v>
      </c>
      <c r="D182" s="220"/>
      <c r="E182" s="807"/>
      <c r="F182" s="765">
        <f>D182+E182</f>
        <v>0</v>
      </c>
      <c r="G182" s="220"/>
      <c r="H182" s="103"/>
      <c r="I182" s="221">
        <f>G182+H182</f>
        <v>0</v>
      </c>
      <c r="J182" s="103"/>
      <c r="K182" s="104"/>
      <c r="L182" s="221">
        <f>J182+K182</f>
        <v>0</v>
      </c>
      <c r="M182" s="222"/>
      <c r="N182" s="104"/>
      <c r="O182" s="221">
        <f>M182+N182</f>
        <v>0</v>
      </c>
      <c r="P182" s="223"/>
    </row>
    <row r="183" spans="1:16" ht="60" hidden="1" x14ac:dyDescent="0.2">
      <c r="A183" s="253">
        <v>3294</v>
      </c>
      <c r="B183" s="3" t="s">
        <v>100</v>
      </c>
      <c r="C183" s="249">
        <f t="shared" si="63"/>
        <v>0</v>
      </c>
      <c r="D183" s="254"/>
      <c r="E183" s="812"/>
      <c r="F183" s="813">
        <f>D183+E183</f>
        <v>0</v>
      </c>
      <c r="G183" s="254"/>
      <c r="H183" s="256"/>
      <c r="I183" s="251">
        <f>G183+H183</f>
        <v>0</v>
      </c>
      <c r="J183" s="256"/>
      <c r="K183" s="255"/>
      <c r="L183" s="251">
        <f>J183+K183</f>
        <v>0</v>
      </c>
      <c r="M183" s="257"/>
      <c r="N183" s="255"/>
      <c r="O183" s="251">
        <f>M183+N183</f>
        <v>0</v>
      </c>
      <c r="P183" s="252"/>
    </row>
    <row r="184" spans="1:16" ht="48" hidden="1" x14ac:dyDescent="0.2">
      <c r="A184" s="258">
        <v>3300</v>
      </c>
      <c r="B184" s="248" t="s">
        <v>245</v>
      </c>
      <c r="C184" s="206">
        <f t="shared" si="63"/>
        <v>0</v>
      </c>
      <c r="D184" s="259">
        <f t="shared" ref="D184:O184" si="65">SUM(D185:D186)</f>
        <v>0</v>
      </c>
      <c r="E184" s="814">
        <f t="shared" si="65"/>
        <v>0</v>
      </c>
      <c r="F184" s="815">
        <f t="shared" si="65"/>
        <v>0</v>
      </c>
      <c r="G184" s="259">
        <f t="shared" si="65"/>
        <v>0</v>
      </c>
      <c r="H184" s="260">
        <f t="shared" si="65"/>
        <v>0</v>
      </c>
      <c r="I184" s="208">
        <f t="shared" si="65"/>
        <v>0</v>
      </c>
      <c r="J184" s="260">
        <f t="shared" si="65"/>
        <v>0</v>
      </c>
      <c r="K184" s="207">
        <f t="shared" si="65"/>
        <v>0</v>
      </c>
      <c r="L184" s="208">
        <f t="shared" si="65"/>
        <v>0</v>
      </c>
      <c r="M184" s="206">
        <f t="shared" si="65"/>
        <v>0</v>
      </c>
      <c r="N184" s="207">
        <f t="shared" si="65"/>
        <v>0</v>
      </c>
      <c r="O184" s="208">
        <f t="shared" si="65"/>
        <v>0</v>
      </c>
      <c r="P184" s="209"/>
    </row>
    <row r="185" spans="1:16" ht="48" hidden="1" x14ac:dyDescent="0.2">
      <c r="A185" s="153">
        <v>3310</v>
      </c>
      <c r="B185" s="154" t="s">
        <v>246</v>
      </c>
      <c r="C185" s="160">
        <f t="shared" si="63"/>
        <v>0</v>
      </c>
      <c r="D185" s="228"/>
      <c r="E185" s="809"/>
      <c r="F185" s="804">
        <f>D185+E185</f>
        <v>0</v>
      </c>
      <c r="G185" s="228"/>
      <c r="H185" s="230"/>
      <c r="I185" s="214">
        <f>G185+H185</f>
        <v>0</v>
      </c>
      <c r="J185" s="230"/>
      <c r="K185" s="229"/>
      <c r="L185" s="214">
        <f>J185+K185</f>
        <v>0</v>
      </c>
      <c r="M185" s="231"/>
      <c r="N185" s="229"/>
      <c r="O185" s="214">
        <f>M185+N185</f>
        <v>0</v>
      </c>
      <c r="P185" s="215"/>
    </row>
    <row r="186" spans="1:16" ht="48.75" hidden="1" customHeight="1" x14ac:dyDescent="0.2">
      <c r="A186" s="49">
        <v>3320</v>
      </c>
      <c r="B186" s="1" t="s">
        <v>247</v>
      </c>
      <c r="C186" s="89">
        <f t="shared" si="63"/>
        <v>0</v>
      </c>
      <c r="D186" s="216"/>
      <c r="E186" s="805"/>
      <c r="F186" s="806">
        <f>D186+E186</f>
        <v>0</v>
      </c>
      <c r="G186" s="216"/>
      <c r="H186" s="94"/>
      <c r="I186" s="217">
        <f>G186+H186</f>
        <v>0</v>
      </c>
      <c r="J186" s="94"/>
      <c r="K186" s="95"/>
      <c r="L186" s="217">
        <f>J186+K186</f>
        <v>0</v>
      </c>
      <c r="M186" s="218"/>
      <c r="N186" s="95"/>
      <c r="O186" s="217">
        <f>M186+N186</f>
        <v>0</v>
      </c>
      <c r="P186" s="219"/>
    </row>
    <row r="187" spans="1:16" hidden="1" x14ac:dyDescent="0.2">
      <c r="A187" s="261">
        <v>4000</v>
      </c>
      <c r="B187" s="196" t="s">
        <v>248</v>
      </c>
      <c r="C187" s="197">
        <f t="shared" si="63"/>
        <v>0</v>
      </c>
      <c r="D187" s="198">
        <f t="shared" ref="D187:O187" si="66">SUM(D188,D191)</f>
        <v>0</v>
      </c>
      <c r="E187" s="800">
        <f t="shared" si="66"/>
        <v>0</v>
      </c>
      <c r="F187" s="801">
        <f t="shared" si="66"/>
        <v>0</v>
      </c>
      <c r="G187" s="198">
        <f t="shared" si="66"/>
        <v>0</v>
      </c>
      <c r="H187" s="200">
        <f t="shared" si="66"/>
        <v>0</v>
      </c>
      <c r="I187" s="201">
        <f t="shared" si="66"/>
        <v>0</v>
      </c>
      <c r="J187" s="200">
        <f t="shared" si="66"/>
        <v>0</v>
      </c>
      <c r="K187" s="199">
        <f t="shared" si="66"/>
        <v>0</v>
      </c>
      <c r="L187" s="201">
        <f t="shared" si="66"/>
        <v>0</v>
      </c>
      <c r="M187" s="197">
        <f t="shared" si="66"/>
        <v>0</v>
      </c>
      <c r="N187" s="199">
        <f t="shared" si="66"/>
        <v>0</v>
      </c>
      <c r="O187" s="201">
        <f t="shared" si="66"/>
        <v>0</v>
      </c>
      <c r="P187" s="202"/>
    </row>
    <row r="188" spans="1:16" ht="24" hidden="1" x14ac:dyDescent="0.2">
      <c r="A188" s="262">
        <v>4200</v>
      </c>
      <c r="B188" s="203" t="s">
        <v>249</v>
      </c>
      <c r="C188" s="77">
        <f t="shared" si="63"/>
        <v>0</v>
      </c>
      <c r="D188" s="204">
        <f t="shared" ref="D188:O188" si="67">SUM(D189,D190)</f>
        <v>0</v>
      </c>
      <c r="E188" s="802">
        <f t="shared" si="67"/>
        <v>0</v>
      </c>
      <c r="F188" s="769">
        <f t="shared" si="67"/>
        <v>0</v>
      </c>
      <c r="G188" s="204">
        <f t="shared" si="67"/>
        <v>0</v>
      </c>
      <c r="H188" s="86">
        <f t="shared" si="67"/>
        <v>0</v>
      </c>
      <c r="I188" s="205">
        <f t="shared" si="67"/>
        <v>0</v>
      </c>
      <c r="J188" s="86">
        <f t="shared" si="67"/>
        <v>0</v>
      </c>
      <c r="K188" s="87">
        <f t="shared" si="67"/>
        <v>0</v>
      </c>
      <c r="L188" s="205">
        <f t="shared" si="67"/>
        <v>0</v>
      </c>
      <c r="M188" s="77">
        <f t="shared" si="67"/>
        <v>0</v>
      </c>
      <c r="N188" s="87">
        <f t="shared" si="67"/>
        <v>0</v>
      </c>
      <c r="O188" s="205">
        <f t="shared" si="67"/>
        <v>0</v>
      </c>
      <c r="P188" s="232"/>
    </row>
    <row r="189" spans="1:16" ht="36" hidden="1" x14ac:dyDescent="0.2">
      <c r="A189" s="830">
        <v>4240</v>
      </c>
      <c r="B189" s="1" t="s">
        <v>250</v>
      </c>
      <c r="C189" s="89">
        <f t="shared" si="63"/>
        <v>0</v>
      </c>
      <c r="D189" s="216"/>
      <c r="E189" s="805"/>
      <c r="F189" s="806">
        <f>D189+E189</f>
        <v>0</v>
      </c>
      <c r="G189" s="216"/>
      <c r="H189" s="94"/>
      <c r="I189" s="217">
        <f>G189+H189</f>
        <v>0</v>
      </c>
      <c r="J189" s="94"/>
      <c r="K189" s="95"/>
      <c r="L189" s="217">
        <f>J189+K189</f>
        <v>0</v>
      </c>
      <c r="M189" s="218"/>
      <c r="N189" s="95"/>
      <c r="O189" s="217">
        <f>M189+N189</f>
        <v>0</v>
      </c>
      <c r="P189" s="219"/>
    </row>
    <row r="190" spans="1:16" ht="24" hidden="1" x14ac:dyDescent="0.2">
      <c r="A190" s="224">
        <v>4250</v>
      </c>
      <c r="B190" s="3" t="s">
        <v>251</v>
      </c>
      <c r="C190" s="98">
        <f t="shared" si="63"/>
        <v>0</v>
      </c>
      <c r="D190" s="220"/>
      <c r="E190" s="807"/>
      <c r="F190" s="765">
        <f>D190+E190</f>
        <v>0</v>
      </c>
      <c r="G190" s="220"/>
      <c r="H190" s="103"/>
      <c r="I190" s="221">
        <f>G190+H190</f>
        <v>0</v>
      </c>
      <c r="J190" s="103"/>
      <c r="K190" s="104"/>
      <c r="L190" s="221">
        <f>J190+K190</f>
        <v>0</v>
      </c>
      <c r="M190" s="222"/>
      <c r="N190" s="104"/>
      <c r="O190" s="221">
        <f>M190+N190</f>
        <v>0</v>
      </c>
      <c r="P190" s="223"/>
    </row>
    <row r="191" spans="1:16" hidden="1" x14ac:dyDescent="0.2">
      <c r="A191" s="76">
        <v>4300</v>
      </c>
      <c r="B191" s="203" t="s">
        <v>252</v>
      </c>
      <c r="C191" s="77">
        <f t="shared" si="63"/>
        <v>0</v>
      </c>
      <c r="D191" s="204">
        <f t="shared" ref="D191:O191" si="68">SUM(D192)</f>
        <v>0</v>
      </c>
      <c r="E191" s="802">
        <f t="shared" si="68"/>
        <v>0</v>
      </c>
      <c r="F191" s="769">
        <f t="shared" si="68"/>
        <v>0</v>
      </c>
      <c r="G191" s="204">
        <f t="shared" si="68"/>
        <v>0</v>
      </c>
      <c r="H191" s="86">
        <f t="shared" si="68"/>
        <v>0</v>
      </c>
      <c r="I191" s="205">
        <f t="shared" si="68"/>
        <v>0</v>
      </c>
      <c r="J191" s="86">
        <f t="shared" si="68"/>
        <v>0</v>
      </c>
      <c r="K191" s="87">
        <f t="shared" si="68"/>
        <v>0</v>
      </c>
      <c r="L191" s="205">
        <f t="shared" si="68"/>
        <v>0</v>
      </c>
      <c r="M191" s="77">
        <f t="shared" si="68"/>
        <v>0</v>
      </c>
      <c r="N191" s="87">
        <f t="shared" si="68"/>
        <v>0</v>
      </c>
      <c r="O191" s="205">
        <f t="shared" si="68"/>
        <v>0</v>
      </c>
      <c r="P191" s="232"/>
    </row>
    <row r="192" spans="1:16" ht="24" hidden="1" x14ac:dyDescent="0.2">
      <c r="A192" s="830">
        <v>4310</v>
      </c>
      <c r="B192" s="1" t="s">
        <v>253</v>
      </c>
      <c r="C192" s="89">
        <f t="shared" si="63"/>
        <v>0</v>
      </c>
      <c r="D192" s="233">
        <f t="shared" ref="D192:O192" si="69">SUM(D193:D193)</f>
        <v>0</v>
      </c>
      <c r="E192" s="810">
        <f t="shared" si="69"/>
        <v>0</v>
      </c>
      <c r="F192" s="806">
        <f t="shared" si="69"/>
        <v>0</v>
      </c>
      <c r="G192" s="233">
        <f t="shared" si="69"/>
        <v>0</v>
      </c>
      <c r="H192" s="235">
        <f t="shared" si="69"/>
        <v>0</v>
      </c>
      <c r="I192" s="217">
        <f t="shared" si="69"/>
        <v>0</v>
      </c>
      <c r="J192" s="235">
        <f t="shared" si="69"/>
        <v>0</v>
      </c>
      <c r="K192" s="234">
        <f t="shared" si="69"/>
        <v>0</v>
      </c>
      <c r="L192" s="217">
        <f t="shared" si="69"/>
        <v>0</v>
      </c>
      <c r="M192" s="89">
        <f t="shared" si="69"/>
        <v>0</v>
      </c>
      <c r="N192" s="234">
        <f t="shared" si="69"/>
        <v>0</v>
      </c>
      <c r="O192" s="217">
        <f t="shared" si="69"/>
        <v>0</v>
      </c>
      <c r="P192" s="219"/>
    </row>
    <row r="193" spans="1:16" ht="36" hidden="1" x14ac:dyDescent="0.2">
      <c r="A193" s="58">
        <v>4311</v>
      </c>
      <c r="B193" s="3" t="s">
        <v>254</v>
      </c>
      <c r="C193" s="98">
        <f t="shared" si="63"/>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63"/>
        <v>436</v>
      </c>
      <c r="D194" s="190">
        <f t="shared" ref="D194:O194" si="70">SUM(D195,D230,D269)</f>
        <v>436</v>
      </c>
      <c r="E194" s="798">
        <f t="shared" si="70"/>
        <v>0</v>
      </c>
      <c r="F194" s="799">
        <f t="shared" si="70"/>
        <v>436</v>
      </c>
      <c r="G194" s="190">
        <f t="shared" si="70"/>
        <v>0</v>
      </c>
      <c r="H194" s="192">
        <f t="shared" si="70"/>
        <v>0</v>
      </c>
      <c r="I194" s="193">
        <f t="shared" si="70"/>
        <v>0</v>
      </c>
      <c r="J194" s="192">
        <f t="shared" si="70"/>
        <v>0</v>
      </c>
      <c r="K194" s="191">
        <f t="shared" si="70"/>
        <v>0</v>
      </c>
      <c r="L194" s="193">
        <f t="shared" si="70"/>
        <v>0</v>
      </c>
      <c r="M194" s="264">
        <f t="shared" si="70"/>
        <v>0</v>
      </c>
      <c r="N194" s="265">
        <f t="shared" si="70"/>
        <v>0</v>
      </c>
      <c r="O194" s="266">
        <f t="shared" si="70"/>
        <v>0</v>
      </c>
      <c r="P194" s="267"/>
    </row>
    <row r="195" spans="1:16" x14ac:dyDescent="0.2">
      <c r="A195" s="196">
        <v>5000</v>
      </c>
      <c r="B195" s="196" t="s">
        <v>61</v>
      </c>
      <c r="C195" s="197">
        <f t="shared" si="63"/>
        <v>436</v>
      </c>
      <c r="D195" s="198">
        <f t="shared" ref="D195:O195" si="71">D196+D204</f>
        <v>436</v>
      </c>
      <c r="E195" s="800">
        <f t="shared" si="71"/>
        <v>0</v>
      </c>
      <c r="F195" s="801">
        <f t="shared" si="71"/>
        <v>436</v>
      </c>
      <c r="G195" s="198">
        <f t="shared" si="71"/>
        <v>0</v>
      </c>
      <c r="H195" s="200">
        <f t="shared" si="71"/>
        <v>0</v>
      </c>
      <c r="I195" s="201">
        <f t="shared" si="71"/>
        <v>0</v>
      </c>
      <c r="J195" s="200">
        <f t="shared" si="71"/>
        <v>0</v>
      </c>
      <c r="K195" s="199">
        <f t="shared" si="71"/>
        <v>0</v>
      </c>
      <c r="L195" s="201">
        <f t="shared" si="71"/>
        <v>0</v>
      </c>
      <c r="M195" s="197">
        <f t="shared" si="71"/>
        <v>0</v>
      </c>
      <c r="N195" s="199">
        <f t="shared" si="71"/>
        <v>0</v>
      </c>
      <c r="O195" s="201">
        <f t="shared" si="71"/>
        <v>0</v>
      </c>
      <c r="P195" s="202"/>
    </row>
    <row r="196" spans="1:16" hidden="1" x14ac:dyDescent="0.2">
      <c r="A196" s="76">
        <v>5100</v>
      </c>
      <c r="B196" s="203" t="s">
        <v>62</v>
      </c>
      <c r="C196" s="77">
        <f t="shared" si="63"/>
        <v>0</v>
      </c>
      <c r="D196" s="204">
        <f t="shared" ref="D196:O196" si="72">D197+D198+D201+D202+D203</f>
        <v>0</v>
      </c>
      <c r="E196" s="802">
        <f t="shared" si="72"/>
        <v>0</v>
      </c>
      <c r="F196" s="769">
        <f t="shared" si="72"/>
        <v>0</v>
      </c>
      <c r="G196" s="204">
        <f t="shared" si="72"/>
        <v>0</v>
      </c>
      <c r="H196" s="86">
        <f t="shared" si="72"/>
        <v>0</v>
      </c>
      <c r="I196" s="205">
        <f t="shared" si="72"/>
        <v>0</v>
      </c>
      <c r="J196" s="86">
        <f t="shared" si="72"/>
        <v>0</v>
      </c>
      <c r="K196" s="87">
        <f t="shared" si="72"/>
        <v>0</v>
      </c>
      <c r="L196" s="205">
        <f t="shared" si="72"/>
        <v>0</v>
      </c>
      <c r="M196" s="77">
        <f t="shared" si="72"/>
        <v>0</v>
      </c>
      <c r="N196" s="87">
        <f t="shared" si="72"/>
        <v>0</v>
      </c>
      <c r="O196" s="205">
        <f t="shared" si="72"/>
        <v>0</v>
      </c>
      <c r="P196" s="232"/>
    </row>
    <row r="197" spans="1:16" hidden="1" x14ac:dyDescent="0.2">
      <c r="A197" s="830">
        <v>5110</v>
      </c>
      <c r="B197" s="1" t="s">
        <v>63</v>
      </c>
      <c r="C197" s="89">
        <f t="shared" si="63"/>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63"/>
        <v>0</v>
      </c>
      <c r="D198" s="225">
        <f t="shared" ref="D198:O198" si="73">D199+D200</f>
        <v>0</v>
      </c>
      <c r="E198" s="808">
        <f t="shared" si="73"/>
        <v>0</v>
      </c>
      <c r="F198" s="765">
        <f t="shared" si="73"/>
        <v>0</v>
      </c>
      <c r="G198" s="225">
        <f t="shared" si="73"/>
        <v>0</v>
      </c>
      <c r="H198" s="227">
        <f t="shared" si="73"/>
        <v>0</v>
      </c>
      <c r="I198" s="221">
        <f t="shared" si="73"/>
        <v>0</v>
      </c>
      <c r="J198" s="227">
        <f t="shared" si="73"/>
        <v>0</v>
      </c>
      <c r="K198" s="226">
        <f t="shared" si="73"/>
        <v>0</v>
      </c>
      <c r="L198" s="221">
        <f t="shared" si="73"/>
        <v>0</v>
      </c>
      <c r="M198" s="98">
        <f t="shared" si="73"/>
        <v>0</v>
      </c>
      <c r="N198" s="226">
        <f t="shared" si="73"/>
        <v>0</v>
      </c>
      <c r="O198" s="221">
        <f t="shared" si="73"/>
        <v>0</v>
      </c>
      <c r="P198" s="223"/>
    </row>
    <row r="199" spans="1:16" hidden="1" x14ac:dyDescent="0.2">
      <c r="A199" s="58">
        <v>5121</v>
      </c>
      <c r="B199" s="3" t="s">
        <v>65</v>
      </c>
      <c r="C199" s="98">
        <f t="shared" si="63"/>
        <v>0</v>
      </c>
      <c r="D199" s="220"/>
      <c r="E199" s="807"/>
      <c r="F199" s="765">
        <f>D199+E199</f>
        <v>0</v>
      </c>
      <c r="G199" s="220"/>
      <c r="H199" s="103"/>
      <c r="I199" s="221">
        <f>G199+H199</f>
        <v>0</v>
      </c>
      <c r="J199" s="103"/>
      <c r="K199" s="104"/>
      <c r="L199" s="221">
        <f>J199+K199</f>
        <v>0</v>
      </c>
      <c r="M199" s="222"/>
      <c r="N199" s="104"/>
      <c r="O199" s="221">
        <f>M199+N199</f>
        <v>0</v>
      </c>
      <c r="P199" s="223"/>
    </row>
    <row r="200" spans="1:16" ht="24" hidden="1" x14ac:dyDescent="0.2">
      <c r="A200" s="58">
        <v>5129</v>
      </c>
      <c r="B200" s="3" t="s">
        <v>66</v>
      </c>
      <c r="C200" s="98">
        <f t="shared" si="63"/>
        <v>0</v>
      </c>
      <c r="D200" s="220"/>
      <c r="E200" s="807"/>
      <c r="F200" s="765">
        <f>D200+E200</f>
        <v>0</v>
      </c>
      <c r="G200" s="220"/>
      <c r="H200" s="103"/>
      <c r="I200" s="221">
        <f>G200+H200</f>
        <v>0</v>
      </c>
      <c r="J200" s="103"/>
      <c r="K200" s="104"/>
      <c r="L200" s="221">
        <f>J200+K200</f>
        <v>0</v>
      </c>
      <c r="M200" s="222"/>
      <c r="N200" s="104"/>
      <c r="O200" s="221">
        <f>M200+N200</f>
        <v>0</v>
      </c>
      <c r="P200" s="223"/>
    </row>
    <row r="201" spans="1:16" hidden="1" x14ac:dyDescent="0.2">
      <c r="A201" s="224">
        <v>5130</v>
      </c>
      <c r="B201" s="3" t="s">
        <v>256</v>
      </c>
      <c r="C201" s="98">
        <f t="shared" si="63"/>
        <v>0</v>
      </c>
      <c r="D201" s="220"/>
      <c r="E201" s="807"/>
      <c r="F201" s="765">
        <f>D201+E201</f>
        <v>0</v>
      </c>
      <c r="G201" s="220"/>
      <c r="H201" s="103"/>
      <c r="I201" s="221">
        <f>G201+H201</f>
        <v>0</v>
      </c>
      <c r="J201" s="103"/>
      <c r="K201" s="104"/>
      <c r="L201" s="221">
        <f>J201+K201</f>
        <v>0</v>
      </c>
      <c r="M201" s="222"/>
      <c r="N201" s="104"/>
      <c r="O201" s="221">
        <f>M201+N201</f>
        <v>0</v>
      </c>
      <c r="P201" s="223"/>
    </row>
    <row r="202" spans="1:16" hidden="1" x14ac:dyDescent="0.2">
      <c r="A202" s="224">
        <v>5140</v>
      </c>
      <c r="B202" s="3" t="s">
        <v>257</v>
      </c>
      <c r="C202" s="98">
        <f t="shared" si="63"/>
        <v>0</v>
      </c>
      <c r="D202" s="220"/>
      <c r="E202" s="807"/>
      <c r="F202" s="765">
        <f>D202+E202</f>
        <v>0</v>
      </c>
      <c r="G202" s="220"/>
      <c r="H202" s="103"/>
      <c r="I202" s="221">
        <f>G202+H202</f>
        <v>0</v>
      </c>
      <c r="J202" s="103"/>
      <c r="K202" s="104"/>
      <c r="L202" s="221">
        <f>J202+K202</f>
        <v>0</v>
      </c>
      <c r="M202" s="222"/>
      <c r="N202" s="104"/>
      <c r="O202" s="221">
        <f>M202+N202</f>
        <v>0</v>
      </c>
      <c r="P202" s="223"/>
    </row>
    <row r="203" spans="1:16" ht="24" hidden="1" x14ac:dyDescent="0.2">
      <c r="A203" s="224">
        <v>5170</v>
      </c>
      <c r="B203" s="3" t="s">
        <v>258</v>
      </c>
      <c r="C203" s="98">
        <f t="shared" si="63"/>
        <v>0</v>
      </c>
      <c r="D203" s="220"/>
      <c r="E203" s="807"/>
      <c r="F203" s="765">
        <f>D203+E203</f>
        <v>0</v>
      </c>
      <c r="G203" s="220"/>
      <c r="H203" s="103"/>
      <c r="I203" s="221">
        <f>G203+H203</f>
        <v>0</v>
      </c>
      <c r="J203" s="103"/>
      <c r="K203" s="104"/>
      <c r="L203" s="221">
        <f>J203+K203</f>
        <v>0</v>
      </c>
      <c r="M203" s="222"/>
      <c r="N203" s="104"/>
      <c r="O203" s="221">
        <f>M203+N203</f>
        <v>0</v>
      </c>
      <c r="P203" s="223"/>
    </row>
    <row r="204" spans="1:16" x14ac:dyDescent="0.2">
      <c r="A204" s="76">
        <v>5200</v>
      </c>
      <c r="B204" s="203" t="s">
        <v>67</v>
      </c>
      <c r="C204" s="77">
        <f t="shared" si="63"/>
        <v>436</v>
      </c>
      <c r="D204" s="204">
        <f t="shared" ref="D204:O204" si="74">D205+D215+D216+D225+D226+D227+D229</f>
        <v>436</v>
      </c>
      <c r="E204" s="802">
        <f t="shared" si="74"/>
        <v>0</v>
      </c>
      <c r="F204" s="769">
        <f t="shared" si="74"/>
        <v>436</v>
      </c>
      <c r="G204" s="204">
        <f t="shared" si="74"/>
        <v>0</v>
      </c>
      <c r="H204" s="86">
        <f t="shared" si="74"/>
        <v>0</v>
      </c>
      <c r="I204" s="205">
        <f t="shared" si="74"/>
        <v>0</v>
      </c>
      <c r="J204" s="86">
        <f t="shared" si="74"/>
        <v>0</v>
      </c>
      <c r="K204" s="87">
        <f t="shared" si="74"/>
        <v>0</v>
      </c>
      <c r="L204" s="205">
        <f t="shared" si="74"/>
        <v>0</v>
      </c>
      <c r="M204" s="77">
        <f t="shared" si="74"/>
        <v>0</v>
      </c>
      <c r="N204" s="87">
        <f t="shared" si="74"/>
        <v>0</v>
      </c>
      <c r="O204" s="205">
        <f t="shared" si="74"/>
        <v>0</v>
      </c>
      <c r="P204" s="232"/>
    </row>
    <row r="205" spans="1:16" hidden="1" x14ac:dyDescent="0.2">
      <c r="A205" s="210">
        <v>5210</v>
      </c>
      <c r="B205" s="154" t="s">
        <v>259</v>
      </c>
      <c r="C205" s="160">
        <f t="shared" si="63"/>
        <v>0</v>
      </c>
      <c r="D205" s="211">
        <f t="shared" ref="D205:O205" si="75">SUM(D206:D214)</f>
        <v>0</v>
      </c>
      <c r="E205" s="803">
        <f t="shared" si="75"/>
        <v>0</v>
      </c>
      <c r="F205" s="804">
        <f t="shared" si="75"/>
        <v>0</v>
      </c>
      <c r="G205" s="211">
        <f t="shared" si="75"/>
        <v>0</v>
      </c>
      <c r="H205" s="213">
        <f t="shared" si="75"/>
        <v>0</v>
      </c>
      <c r="I205" s="214">
        <f t="shared" si="75"/>
        <v>0</v>
      </c>
      <c r="J205" s="213">
        <f t="shared" si="75"/>
        <v>0</v>
      </c>
      <c r="K205" s="212">
        <f t="shared" si="75"/>
        <v>0</v>
      </c>
      <c r="L205" s="214">
        <f t="shared" si="75"/>
        <v>0</v>
      </c>
      <c r="M205" s="160">
        <f t="shared" si="75"/>
        <v>0</v>
      </c>
      <c r="N205" s="212">
        <f t="shared" si="75"/>
        <v>0</v>
      </c>
      <c r="O205" s="214">
        <f t="shared" si="75"/>
        <v>0</v>
      </c>
      <c r="P205" s="215"/>
    </row>
    <row r="206" spans="1:16" hidden="1" x14ac:dyDescent="0.2">
      <c r="A206" s="49">
        <v>5211</v>
      </c>
      <c r="B206" s="1" t="s">
        <v>260</v>
      </c>
      <c r="C206" s="89">
        <f t="shared" si="63"/>
        <v>0</v>
      </c>
      <c r="D206" s="216"/>
      <c r="E206" s="805"/>
      <c r="F206" s="806">
        <f t="shared" ref="F206:F215" si="76">D206+E206</f>
        <v>0</v>
      </c>
      <c r="G206" s="216"/>
      <c r="H206" s="94"/>
      <c r="I206" s="217">
        <f t="shared" ref="I206:I215" si="77">G206+H206</f>
        <v>0</v>
      </c>
      <c r="J206" s="94"/>
      <c r="K206" s="95"/>
      <c r="L206" s="217">
        <f t="shared" ref="L206:L215" si="78">J206+K206</f>
        <v>0</v>
      </c>
      <c r="M206" s="218"/>
      <c r="N206" s="95"/>
      <c r="O206" s="217">
        <f t="shared" ref="O206:O215" si="79">M206+N206</f>
        <v>0</v>
      </c>
      <c r="P206" s="219"/>
    </row>
    <row r="207" spans="1:16" hidden="1" x14ac:dyDescent="0.2">
      <c r="A207" s="58">
        <v>5212</v>
      </c>
      <c r="B207" s="3" t="s">
        <v>261</v>
      </c>
      <c r="C207" s="98">
        <f t="shared" si="63"/>
        <v>0</v>
      </c>
      <c r="D207" s="220"/>
      <c r="E207" s="807"/>
      <c r="F207" s="765">
        <f t="shared" si="76"/>
        <v>0</v>
      </c>
      <c r="G207" s="220"/>
      <c r="H207" s="103"/>
      <c r="I207" s="221">
        <f t="shared" si="77"/>
        <v>0</v>
      </c>
      <c r="J207" s="103"/>
      <c r="K207" s="104"/>
      <c r="L207" s="221">
        <f t="shared" si="78"/>
        <v>0</v>
      </c>
      <c r="M207" s="222"/>
      <c r="N207" s="104"/>
      <c r="O207" s="221">
        <f t="shared" si="79"/>
        <v>0</v>
      </c>
      <c r="P207" s="223"/>
    </row>
    <row r="208" spans="1:16" hidden="1" x14ac:dyDescent="0.2">
      <c r="A208" s="58">
        <v>5213</v>
      </c>
      <c r="B208" s="3" t="s">
        <v>262</v>
      </c>
      <c r="C208" s="98">
        <f t="shared" si="63"/>
        <v>0</v>
      </c>
      <c r="D208" s="220"/>
      <c r="E208" s="807"/>
      <c r="F208" s="765">
        <f t="shared" si="76"/>
        <v>0</v>
      </c>
      <c r="G208" s="220"/>
      <c r="H208" s="103"/>
      <c r="I208" s="221">
        <f t="shared" si="77"/>
        <v>0</v>
      </c>
      <c r="J208" s="103"/>
      <c r="K208" s="104"/>
      <c r="L208" s="221">
        <f t="shared" si="78"/>
        <v>0</v>
      </c>
      <c r="M208" s="222"/>
      <c r="N208" s="104"/>
      <c r="O208" s="221">
        <f t="shared" si="79"/>
        <v>0</v>
      </c>
      <c r="P208" s="223"/>
    </row>
    <row r="209" spans="1:16" hidden="1" x14ac:dyDescent="0.2">
      <c r="A209" s="58">
        <v>5214</v>
      </c>
      <c r="B209" s="3" t="s">
        <v>263</v>
      </c>
      <c r="C209" s="98">
        <f t="shared" si="63"/>
        <v>0</v>
      </c>
      <c r="D209" s="220"/>
      <c r="E209" s="807"/>
      <c r="F209" s="765">
        <f t="shared" si="76"/>
        <v>0</v>
      </c>
      <c r="G209" s="220"/>
      <c r="H209" s="103"/>
      <c r="I209" s="221">
        <f t="shared" si="77"/>
        <v>0</v>
      </c>
      <c r="J209" s="103"/>
      <c r="K209" s="104"/>
      <c r="L209" s="221">
        <f t="shared" si="78"/>
        <v>0</v>
      </c>
      <c r="M209" s="222"/>
      <c r="N209" s="104"/>
      <c r="O209" s="221">
        <f t="shared" si="79"/>
        <v>0</v>
      </c>
      <c r="P209" s="223"/>
    </row>
    <row r="210" spans="1:16" hidden="1" x14ac:dyDescent="0.2">
      <c r="A210" s="58">
        <v>5215</v>
      </c>
      <c r="B210" s="3" t="s">
        <v>264</v>
      </c>
      <c r="C210" s="98">
        <f t="shared" si="63"/>
        <v>0</v>
      </c>
      <c r="D210" s="220"/>
      <c r="E210" s="807"/>
      <c r="F210" s="765">
        <f t="shared" si="76"/>
        <v>0</v>
      </c>
      <c r="G210" s="220"/>
      <c r="H210" s="103"/>
      <c r="I210" s="221">
        <f t="shared" si="77"/>
        <v>0</v>
      </c>
      <c r="J210" s="103"/>
      <c r="K210" s="104"/>
      <c r="L210" s="221">
        <f t="shared" si="78"/>
        <v>0</v>
      </c>
      <c r="M210" s="222"/>
      <c r="N210" s="104"/>
      <c r="O210" s="221">
        <f t="shared" si="79"/>
        <v>0</v>
      </c>
      <c r="P210" s="223"/>
    </row>
    <row r="211" spans="1:16" ht="14.25" hidden="1" customHeight="1" x14ac:dyDescent="0.2">
      <c r="A211" s="58">
        <v>5216</v>
      </c>
      <c r="B211" s="3" t="s">
        <v>265</v>
      </c>
      <c r="C211" s="98">
        <f t="shared" si="63"/>
        <v>0</v>
      </c>
      <c r="D211" s="220"/>
      <c r="E211" s="807"/>
      <c r="F211" s="765">
        <f t="shared" si="76"/>
        <v>0</v>
      </c>
      <c r="G211" s="220"/>
      <c r="H211" s="103"/>
      <c r="I211" s="221">
        <f t="shared" si="77"/>
        <v>0</v>
      </c>
      <c r="J211" s="103"/>
      <c r="K211" s="104"/>
      <c r="L211" s="221">
        <f t="shared" si="78"/>
        <v>0</v>
      </c>
      <c r="M211" s="222"/>
      <c r="N211" s="104"/>
      <c r="O211" s="221">
        <f t="shared" si="79"/>
        <v>0</v>
      </c>
      <c r="P211" s="223"/>
    </row>
    <row r="212" spans="1:16" hidden="1" x14ac:dyDescent="0.2">
      <c r="A212" s="58">
        <v>5217</v>
      </c>
      <c r="B212" s="3" t="s">
        <v>266</v>
      </c>
      <c r="C212" s="98">
        <f t="shared" si="63"/>
        <v>0</v>
      </c>
      <c r="D212" s="220"/>
      <c r="E212" s="807"/>
      <c r="F212" s="765">
        <f t="shared" si="76"/>
        <v>0</v>
      </c>
      <c r="G212" s="220"/>
      <c r="H212" s="103"/>
      <c r="I212" s="221">
        <f t="shared" si="77"/>
        <v>0</v>
      </c>
      <c r="J212" s="103"/>
      <c r="K212" s="104"/>
      <c r="L212" s="221">
        <f t="shared" si="78"/>
        <v>0</v>
      </c>
      <c r="M212" s="222"/>
      <c r="N212" s="104"/>
      <c r="O212" s="221">
        <f t="shared" si="79"/>
        <v>0</v>
      </c>
      <c r="P212" s="223"/>
    </row>
    <row r="213" spans="1:16" hidden="1" x14ac:dyDescent="0.2">
      <c r="A213" s="58">
        <v>5218</v>
      </c>
      <c r="B213" s="3" t="s">
        <v>267</v>
      </c>
      <c r="C213" s="98">
        <f t="shared" si="63"/>
        <v>0</v>
      </c>
      <c r="D213" s="220"/>
      <c r="E213" s="807"/>
      <c r="F213" s="765">
        <f t="shared" si="76"/>
        <v>0</v>
      </c>
      <c r="G213" s="220"/>
      <c r="H213" s="103"/>
      <c r="I213" s="221">
        <f t="shared" si="77"/>
        <v>0</v>
      </c>
      <c r="J213" s="103"/>
      <c r="K213" s="104"/>
      <c r="L213" s="221">
        <f t="shared" si="78"/>
        <v>0</v>
      </c>
      <c r="M213" s="222"/>
      <c r="N213" s="104"/>
      <c r="O213" s="221">
        <f t="shared" si="79"/>
        <v>0</v>
      </c>
      <c r="P213" s="223"/>
    </row>
    <row r="214" spans="1:16" hidden="1" x14ac:dyDescent="0.2">
      <c r="A214" s="58">
        <v>5219</v>
      </c>
      <c r="B214" s="3" t="s">
        <v>268</v>
      </c>
      <c r="C214" s="98">
        <f t="shared" si="63"/>
        <v>0</v>
      </c>
      <c r="D214" s="220"/>
      <c r="E214" s="807"/>
      <c r="F214" s="765">
        <f t="shared" si="76"/>
        <v>0</v>
      </c>
      <c r="G214" s="220"/>
      <c r="H214" s="103"/>
      <c r="I214" s="221">
        <f t="shared" si="77"/>
        <v>0</v>
      </c>
      <c r="J214" s="103"/>
      <c r="K214" s="104"/>
      <c r="L214" s="221">
        <f t="shared" si="78"/>
        <v>0</v>
      </c>
      <c r="M214" s="222"/>
      <c r="N214" s="104"/>
      <c r="O214" s="221">
        <f t="shared" si="79"/>
        <v>0</v>
      </c>
      <c r="P214" s="223"/>
    </row>
    <row r="215" spans="1:16" ht="13.5" hidden="1" customHeight="1" x14ac:dyDescent="0.2">
      <c r="A215" s="224">
        <v>5220</v>
      </c>
      <c r="B215" s="3" t="s">
        <v>68</v>
      </c>
      <c r="C215" s="98">
        <f t="shared" si="63"/>
        <v>0</v>
      </c>
      <c r="D215" s="220"/>
      <c r="E215" s="807"/>
      <c r="F215" s="765">
        <f t="shared" si="76"/>
        <v>0</v>
      </c>
      <c r="G215" s="220"/>
      <c r="H215" s="103"/>
      <c r="I215" s="221">
        <f t="shared" si="77"/>
        <v>0</v>
      </c>
      <c r="J215" s="103"/>
      <c r="K215" s="104"/>
      <c r="L215" s="221">
        <f t="shared" si="78"/>
        <v>0</v>
      </c>
      <c r="M215" s="222"/>
      <c r="N215" s="104"/>
      <c r="O215" s="221">
        <f t="shared" si="79"/>
        <v>0</v>
      </c>
      <c r="P215" s="223"/>
    </row>
    <row r="216" spans="1:16" x14ac:dyDescent="0.2">
      <c r="A216" s="224">
        <v>5230</v>
      </c>
      <c r="B216" s="3" t="s">
        <v>69</v>
      </c>
      <c r="C216" s="98">
        <f t="shared" si="63"/>
        <v>436</v>
      </c>
      <c r="D216" s="225">
        <f t="shared" ref="D216:O216" si="80">SUM(D217:D224)</f>
        <v>436</v>
      </c>
      <c r="E216" s="808">
        <f t="shared" si="80"/>
        <v>0</v>
      </c>
      <c r="F216" s="765">
        <f t="shared" si="80"/>
        <v>436</v>
      </c>
      <c r="G216" s="225">
        <f t="shared" si="80"/>
        <v>0</v>
      </c>
      <c r="H216" s="227">
        <f t="shared" si="80"/>
        <v>0</v>
      </c>
      <c r="I216" s="221">
        <f t="shared" si="80"/>
        <v>0</v>
      </c>
      <c r="J216" s="227">
        <f t="shared" si="80"/>
        <v>0</v>
      </c>
      <c r="K216" s="226">
        <f t="shared" si="80"/>
        <v>0</v>
      </c>
      <c r="L216" s="221">
        <f t="shared" si="80"/>
        <v>0</v>
      </c>
      <c r="M216" s="98">
        <f t="shared" si="80"/>
        <v>0</v>
      </c>
      <c r="N216" s="226">
        <f t="shared" si="80"/>
        <v>0</v>
      </c>
      <c r="O216" s="221">
        <f t="shared" si="80"/>
        <v>0</v>
      </c>
      <c r="P216" s="223"/>
    </row>
    <row r="217" spans="1:16" hidden="1" x14ac:dyDescent="0.2">
      <c r="A217" s="58">
        <v>5231</v>
      </c>
      <c r="B217" s="3" t="s">
        <v>70</v>
      </c>
      <c r="C217" s="98">
        <f t="shared" si="63"/>
        <v>0</v>
      </c>
      <c r="D217" s="220"/>
      <c r="E217" s="807"/>
      <c r="F217" s="765">
        <f t="shared" ref="F217:F226" si="81">D217+E217</f>
        <v>0</v>
      </c>
      <c r="G217" s="220"/>
      <c r="H217" s="103"/>
      <c r="I217" s="221">
        <f t="shared" ref="I217:I226" si="82">G217+H217</f>
        <v>0</v>
      </c>
      <c r="J217" s="103"/>
      <c r="K217" s="104"/>
      <c r="L217" s="221">
        <f t="shared" ref="L217:L226" si="83">J217+K217</f>
        <v>0</v>
      </c>
      <c r="M217" s="222"/>
      <c r="N217" s="104"/>
      <c r="O217" s="221">
        <f t="shared" ref="O217:O226" si="84">M217+N217</f>
        <v>0</v>
      </c>
      <c r="P217" s="223"/>
    </row>
    <row r="218" spans="1:16" x14ac:dyDescent="0.2">
      <c r="A218" s="58">
        <v>5232</v>
      </c>
      <c r="B218" s="3" t="s">
        <v>71</v>
      </c>
      <c r="C218" s="98">
        <f t="shared" si="63"/>
        <v>436</v>
      </c>
      <c r="D218" s="220">
        <v>436</v>
      </c>
      <c r="E218" s="807"/>
      <c r="F218" s="765">
        <f t="shared" si="81"/>
        <v>436</v>
      </c>
      <c r="G218" s="220"/>
      <c r="H218" s="103"/>
      <c r="I218" s="221">
        <f t="shared" si="82"/>
        <v>0</v>
      </c>
      <c r="J218" s="103"/>
      <c r="K218" s="104"/>
      <c r="L218" s="221">
        <f t="shared" si="83"/>
        <v>0</v>
      </c>
      <c r="M218" s="222"/>
      <c r="N218" s="104"/>
      <c r="O218" s="221">
        <f t="shared" si="84"/>
        <v>0</v>
      </c>
      <c r="P218" s="223"/>
    </row>
    <row r="219" spans="1:16" hidden="1" x14ac:dyDescent="0.2">
      <c r="A219" s="58">
        <v>5233</v>
      </c>
      <c r="B219" s="3" t="s">
        <v>72</v>
      </c>
      <c r="C219" s="98">
        <f t="shared" si="63"/>
        <v>0</v>
      </c>
      <c r="D219" s="220"/>
      <c r="E219" s="807"/>
      <c r="F219" s="765">
        <f t="shared" si="81"/>
        <v>0</v>
      </c>
      <c r="G219" s="220"/>
      <c r="H219" s="103"/>
      <c r="I219" s="221">
        <f t="shared" si="82"/>
        <v>0</v>
      </c>
      <c r="J219" s="103"/>
      <c r="K219" s="104"/>
      <c r="L219" s="221">
        <f t="shared" si="83"/>
        <v>0</v>
      </c>
      <c r="M219" s="222"/>
      <c r="N219" s="104"/>
      <c r="O219" s="221">
        <f t="shared" si="84"/>
        <v>0</v>
      </c>
      <c r="P219" s="223"/>
    </row>
    <row r="220" spans="1:16" ht="24" hidden="1" x14ac:dyDescent="0.2">
      <c r="A220" s="58">
        <v>5234</v>
      </c>
      <c r="B220" s="3" t="s">
        <v>73</v>
      </c>
      <c r="C220" s="98">
        <f t="shared" si="63"/>
        <v>0</v>
      </c>
      <c r="D220" s="220"/>
      <c r="E220" s="807"/>
      <c r="F220" s="765">
        <f t="shared" si="81"/>
        <v>0</v>
      </c>
      <c r="G220" s="220"/>
      <c r="H220" s="103"/>
      <c r="I220" s="221">
        <f t="shared" si="82"/>
        <v>0</v>
      </c>
      <c r="J220" s="103"/>
      <c r="K220" s="104"/>
      <c r="L220" s="221">
        <f t="shared" si="83"/>
        <v>0</v>
      </c>
      <c r="M220" s="222"/>
      <c r="N220" s="104"/>
      <c r="O220" s="221">
        <f t="shared" si="84"/>
        <v>0</v>
      </c>
      <c r="P220" s="223"/>
    </row>
    <row r="221" spans="1:16" ht="14.25" hidden="1" customHeight="1" x14ac:dyDescent="0.2">
      <c r="A221" s="58">
        <v>5236</v>
      </c>
      <c r="B221" s="3" t="s">
        <v>74</v>
      </c>
      <c r="C221" s="98">
        <f t="shared" si="63"/>
        <v>0</v>
      </c>
      <c r="D221" s="220"/>
      <c r="E221" s="807"/>
      <c r="F221" s="765">
        <f t="shared" si="81"/>
        <v>0</v>
      </c>
      <c r="G221" s="220"/>
      <c r="H221" s="103"/>
      <c r="I221" s="221">
        <f t="shared" si="82"/>
        <v>0</v>
      </c>
      <c r="J221" s="103"/>
      <c r="K221" s="104"/>
      <c r="L221" s="221">
        <f t="shared" si="83"/>
        <v>0</v>
      </c>
      <c r="M221" s="222"/>
      <c r="N221" s="104"/>
      <c r="O221" s="221">
        <f t="shared" si="84"/>
        <v>0</v>
      </c>
      <c r="P221" s="223"/>
    </row>
    <row r="222" spans="1:16" ht="14.25" hidden="1" customHeight="1" x14ac:dyDescent="0.2">
      <c r="A222" s="58">
        <v>5237</v>
      </c>
      <c r="B222" s="3" t="s">
        <v>75</v>
      </c>
      <c r="C222" s="98">
        <f t="shared" si="63"/>
        <v>0</v>
      </c>
      <c r="D222" s="220"/>
      <c r="E222" s="807"/>
      <c r="F222" s="765">
        <f t="shared" si="81"/>
        <v>0</v>
      </c>
      <c r="G222" s="220"/>
      <c r="H222" s="103"/>
      <c r="I222" s="221">
        <f t="shared" si="82"/>
        <v>0</v>
      </c>
      <c r="J222" s="103"/>
      <c r="K222" s="104"/>
      <c r="L222" s="221">
        <f t="shared" si="83"/>
        <v>0</v>
      </c>
      <c r="M222" s="222"/>
      <c r="N222" s="104"/>
      <c r="O222" s="221">
        <f t="shared" si="84"/>
        <v>0</v>
      </c>
      <c r="P222" s="223"/>
    </row>
    <row r="223" spans="1:16" ht="24" hidden="1" x14ac:dyDescent="0.2">
      <c r="A223" s="58">
        <v>5238</v>
      </c>
      <c r="B223" s="3" t="s">
        <v>76</v>
      </c>
      <c r="C223" s="98">
        <f t="shared" si="63"/>
        <v>0</v>
      </c>
      <c r="D223" s="220"/>
      <c r="E223" s="807"/>
      <c r="F223" s="765">
        <f t="shared" si="81"/>
        <v>0</v>
      </c>
      <c r="G223" s="220"/>
      <c r="H223" s="103"/>
      <c r="I223" s="221">
        <f t="shared" si="82"/>
        <v>0</v>
      </c>
      <c r="J223" s="103"/>
      <c r="K223" s="104"/>
      <c r="L223" s="221">
        <f t="shared" si="83"/>
        <v>0</v>
      </c>
      <c r="M223" s="222"/>
      <c r="N223" s="104"/>
      <c r="O223" s="221">
        <f t="shared" si="84"/>
        <v>0</v>
      </c>
      <c r="P223" s="223"/>
    </row>
    <row r="224" spans="1:16" ht="24" hidden="1" x14ac:dyDescent="0.2">
      <c r="A224" s="58">
        <v>5239</v>
      </c>
      <c r="B224" s="3" t="s">
        <v>77</v>
      </c>
      <c r="C224" s="98">
        <f t="shared" si="63"/>
        <v>0</v>
      </c>
      <c r="D224" s="220"/>
      <c r="E224" s="807"/>
      <c r="F224" s="765">
        <f t="shared" si="81"/>
        <v>0</v>
      </c>
      <c r="G224" s="220"/>
      <c r="H224" s="103"/>
      <c r="I224" s="221">
        <f t="shared" si="82"/>
        <v>0</v>
      </c>
      <c r="J224" s="103"/>
      <c r="K224" s="104"/>
      <c r="L224" s="221">
        <f t="shared" si="83"/>
        <v>0</v>
      </c>
      <c r="M224" s="222"/>
      <c r="N224" s="104"/>
      <c r="O224" s="221">
        <f t="shared" si="84"/>
        <v>0</v>
      </c>
      <c r="P224" s="223"/>
    </row>
    <row r="225" spans="1:16" ht="24" hidden="1" x14ac:dyDescent="0.2">
      <c r="A225" s="224">
        <v>5240</v>
      </c>
      <c r="B225" s="3" t="s">
        <v>78</v>
      </c>
      <c r="C225" s="98">
        <f t="shared" si="63"/>
        <v>0</v>
      </c>
      <c r="D225" s="220"/>
      <c r="E225" s="807"/>
      <c r="F225" s="765">
        <f t="shared" si="81"/>
        <v>0</v>
      </c>
      <c r="G225" s="220"/>
      <c r="H225" s="103"/>
      <c r="I225" s="221">
        <f t="shared" si="82"/>
        <v>0</v>
      </c>
      <c r="J225" s="103"/>
      <c r="K225" s="104"/>
      <c r="L225" s="221">
        <f t="shared" si="83"/>
        <v>0</v>
      </c>
      <c r="M225" s="222"/>
      <c r="N225" s="104"/>
      <c r="O225" s="221">
        <f t="shared" si="84"/>
        <v>0</v>
      </c>
      <c r="P225" s="223"/>
    </row>
    <row r="226" spans="1:16" hidden="1" x14ac:dyDescent="0.2">
      <c r="A226" s="224">
        <v>5250</v>
      </c>
      <c r="B226" s="3" t="s">
        <v>79</v>
      </c>
      <c r="C226" s="98">
        <f t="shared" si="63"/>
        <v>0</v>
      </c>
      <c r="D226" s="220"/>
      <c r="E226" s="807"/>
      <c r="F226" s="765">
        <f t="shared" si="81"/>
        <v>0</v>
      </c>
      <c r="G226" s="220"/>
      <c r="H226" s="103"/>
      <c r="I226" s="221">
        <f t="shared" si="82"/>
        <v>0</v>
      </c>
      <c r="J226" s="103"/>
      <c r="K226" s="104"/>
      <c r="L226" s="221">
        <f t="shared" si="83"/>
        <v>0</v>
      </c>
      <c r="M226" s="222"/>
      <c r="N226" s="104"/>
      <c r="O226" s="221">
        <f t="shared" si="84"/>
        <v>0</v>
      </c>
      <c r="P226" s="223"/>
    </row>
    <row r="227" spans="1:16" hidden="1" x14ac:dyDescent="0.2">
      <c r="A227" s="224">
        <v>5260</v>
      </c>
      <c r="B227" s="3" t="s">
        <v>80</v>
      </c>
      <c r="C227" s="98">
        <f t="shared" si="63"/>
        <v>0</v>
      </c>
      <c r="D227" s="225">
        <f t="shared" ref="D227:O227" si="85">SUM(D228)</f>
        <v>0</v>
      </c>
      <c r="E227" s="808">
        <f t="shared" si="85"/>
        <v>0</v>
      </c>
      <c r="F227" s="765">
        <f t="shared" si="85"/>
        <v>0</v>
      </c>
      <c r="G227" s="225">
        <f t="shared" si="85"/>
        <v>0</v>
      </c>
      <c r="H227" s="227">
        <f t="shared" si="85"/>
        <v>0</v>
      </c>
      <c r="I227" s="221">
        <f t="shared" si="85"/>
        <v>0</v>
      </c>
      <c r="J227" s="227">
        <f t="shared" si="85"/>
        <v>0</v>
      </c>
      <c r="K227" s="226">
        <f t="shared" si="85"/>
        <v>0</v>
      </c>
      <c r="L227" s="221">
        <f t="shared" si="85"/>
        <v>0</v>
      </c>
      <c r="M227" s="98">
        <f t="shared" si="85"/>
        <v>0</v>
      </c>
      <c r="N227" s="226">
        <f t="shared" si="85"/>
        <v>0</v>
      </c>
      <c r="O227" s="221">
        <f t="shared" si="85"/>
        <v>0</v>
      </c>
      <c r="P227" s="223"/>
    </row>
    <row r="228" spans="1:16" ht="24" hidden="1" x14ac:dyDescent="0.2">
      <c r="A228" s="58">
        <v>5269</v>
      </c>
      <c r="B228" s="3" t="s">
        <v>81</v>
      </c>
      <c r="C228" s="98">
        <f t="shared" si="63"/>
        <v>0</v>
      </c>
      <c r="D228" s="220"/>
      <c r="E228" s="807"/>
      <c r="F228" s="765">
        <f>D228+E228</f>
        <v>0</v>
      </c>
      <c r="G228" s="220"/>
      <c r="H228" s="103"/>
      <c r="I228" s="221">
        <f>G228+H228</f>
        <v>0</v>
      </c>
      <c r="J228" s="103"/>
      <c r="K228" s="104"/>
      <c r="L228" s="221">
        <f>J228+K228</f>
        <v>0</v>
      </c>
      <c r="M228" s="222"/>
      <c r="N228" s="104"/>
      <c r="O228" s="221">
        <f>M228+N228</f>
        <v>0</v>
      </c>
      <c r="P228" s="223"/>
    </row>
    <row r="229" spans="1:16" ht="24" hidden="1" x14ac:dyDescent="0.2">
      <c r="A229" s="210">
        <v>5270</v>
      </c>
      <c r="B229" s="154" t="s">
        <v>82</v>
      </c>
      <c r="C229" s="160">
        <f t="shared" si="63"/>
        <v>0</v>
      </c>
      <c r="D229" s="228"/>
      <c r="E229" s="809"/>
      <c r="F229" s="804">
        <f>D229+E229</f>
        <v>0</v>
      </c>
      <c r="G229" s="228"/>
      <c r="H229" s="230"/>
      <c r="I229" s="214">
        <f>G229+H229</f>
        <v>0</v>
      </c>
      <c r="J229" s="230"/>
      <c r="K229" s="229"/>
      <c r="L229" s="214">
        <f>J229+K229</f>
        <v>0</v>
      </c>
      <c r="M229" s="231"/>
      <c r="N229" s="229"/>
      <c r="O229" s="214">
        <f>M229+N229</f>
        <v>0</v>
      </c>
      <c r="P229" s="215"/>
    </row>
    <row r="230" spans="1:16" hidden="1" x14ac:dyDescent="0.2">
      <c r="A230" s="196">
        <v>6000</v>
      </c>
      <c r="B230" s="196" t="s">
        <v>130</v>
      </c>
      <c r="C230" s="197">
        <f t="shared" si="63"/>
        <v>0</v>
      </c>
      <c r="D230" s="198">
        <f t="shared" ref="D230:O230" si="86">D231+D251+D259</f>
        <v>0</v>
      </c>
      <c r="E230" s="800">
        <f t="shared" si="86"/>
        <v>0</v>
      </c>
      <c r="F230" s="801">
        <f t="shared" si="86"/>
        <v>0</v>
      </c>
      <c r="G230" s="198">
        <f t="shared" si="86"/>
        <v>0</v>
      </c>
      <c r="H230" s="200">
        <f t="shared" si="86"/>
        <v>0</v>
      </c>
      <c r="I230" s="201">
        <f t="shared" si="86"/>
        <v>0</v>
      </c>
      <c r="J230" s="200">
        <f t="shared" si="86"/>
        <v>0</v>
      </c>
      <c r="K230" s="199">
        <f t="shared" si="86"/>
        <v>0</v>
      </c>
      <c r="L230" s="201">
        <f t="shared" si="86"/>
        <v>0</v>
      </c>
      <c r="M230" s="197">
        <f t="shared" si="86"/>
        <v>0</v>
      </c>
      <c r="N230" s="199">
        <f t="shared" si="86"/>
        <v>0</v>
      </c>
      <c r="O230" s="201">
        <f t="shared" si="86"/>
        <v>0</v>
      </c>
      <c r="P230" s="202"/>
    </row>
    <row r="231" spans="1:16" ht="14.25" hidden="1" customHeight="1" x14ac:dyDescent="0.2">
      <c r="A231" s="258">
        <v>6200</v>
      </c>
      <c r="B231" s="248" t="s">
        <v>138</v>
      </c>
      <c r="C231" s="206">
        <f t="shared" si="63"/>
        <v>0</v>
      </c>
      <c r="D231" s="259">
        <f t="shared" ref="D231:O231" si="87">SUM(D232,D233,D235,D238,D244,D245,D246)</f>
        <v>0</v>
      </c>
      <c r="E231" s="814">
        <f t="shared" si="87"/>
        <v>0</v>
      </c>
      <c r="F231" s="815">
        <f t="shared" si="87"/>
        <v>0</v>
      </c>
      <c r="G231" s="259">
        <f t="shared" si="87"/>
        <v>0</v>
      </c>
      <c r="H231" s="260">
        <f t="shared" si="87"/>
        <v>0</v>
      </c>
      <c r="I231" s="208">
        <f t="shared" si="87"/>
        <v>0</v>
      </c>
      <c r="J231" s="260">
        <f t="shared" si="87"/>
        <v>0</v>
      </c>
      <c r="K231" s="207">
        <f t="shared" si="87"/>
        <v>0</v>
      </c>
      <c r="L231" s="208">
        <f t="shared" si="87"/>
        <v>0</v>
      </c>
      <c r="M231" s="206">
        <f t="shared" si="87"/>
        <v>0</v>
      </c>
      <c r="N231" s="207">
        <f t="shared" si="87"/>
        <v>0</v>
      </c>
      <c r="O231" s="208">
        <f t="shared" si="87"/>
        <v>0</v>
      </c>
      <c r="P231" s="209"/>
    </row>
    <row r="232" spans="1:16" ht="24" hidden="1" x14ac:dyDescent="0.2">
      <c r="A232" s="830">
        <v>6220</v>
      </c>
      <c r="B232" s="1" t="s">
        <v>269</v>
      </c>
      <c r="C232" s="89">
        <f t="shared" si="6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63"/>
        <v>0</v>
      </c>
      <c r="D233" s="225">
        <f t="shared" ref="D233:O233" si="88">SUM(D234)</f>
        <v>0</v>
      </c>
      <c r="E233" s="808">
        <f t="shared" si="88"/>
        <v>0</v>
      </c>
      <c r="F233" s="765">
        <f t="shared" si="88"/>
        <v>0</v>
      </c>
      <c r="G233" s="225">
        <f t="shared" si="88"/>
        <v>0</v>
      </c>
      <c r="H233" s="227">
        <f t="shared" si="88"/>
        <v>0</v>
      </c>
      <c r="I233" s="221">
        <f t="shared" si="88"/>
        <v>0</v>
      </c>
      <c r="J233" s="227">
        <f t="shared" si="88"/>
        <v>0</v>
      </c>
      <c r="K233" s="226">
        <f t="shared" si="88"/>
        <v>0</v>
      </c>
      <c r="L233" s="221">
        <f t="shared" si="88"/>
        <v>0</v>
      </c>
      <c r="M233" s="98">
        <f t="shared" si="88"/>
        <v>0</v>
      </c>
      <c r="N233" s="226">
        <f t="shared" si="88"/>
        <v>0</v>
      </c>
      <c r="O233" s="221">
        <f t="shared" si="88"/>
        <v>0</v>
      </c>
      <c r="P233" s="223"/>
    </row>
    <row r="234" spans="1:16" ht="24" hidden="1" x14ac:dyDescent="0.2">
      <c r="A234" s="58">
        <v>6239</v>
      </c>
      <c r="B234" s="1" t="s">
        <v>271</v>
      </c>
      <c r="C234" s="98">
        <f t="shared" si="6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63"/>
        <v>0</v>
      </c>
      <c r="D235" s="225">
        <f t="shared" ref="D235:O235" si="89">SUM(D236:D237)</f>
        <v>0</v>
      </c>
      <c r="E235" s="808">
        <f t="shared" si="89"/>
        <v>0</v>
      </c>
      <c r="F235" s="765">
        <f t="shared" si="89"/>
        <v>0</v>
      </c>
      <c r="G235" s="225">
        <f t="shared" si="89"/>
        <v>0</v>
      </c>
      <c r="H235" s="227">
        <f t="shared" si="89"/>
        <v>0</v>
      </c>
      <c r="I235" s="221">
        <f t="shared" si="89"/>
        <v>0</v>
      </c>
      <c r="J235" s="227">
        <f t="shared" si="89"/>
        <v>0</v>
      </c>
      <c r="K235" s="226">
        <f t="shared" si="89"/>
        <v>0</v>
      </c>
      <c r="L235" s="221">
        <f t="shared" si="89"/>
        <v>0</v>
      </c>
      <c r="M235" s="98">
        <f t="shared" si="89"/>
        <v>0</v>
      </c>
      <c r="N235" s="226">
        <f t="shared" si="89"/>
        <v>0</v>
      </c>
      <c r="O235" s="221">
        <f t="shared" si="89"/>
        <v>0</v>
      </c>
      <c r="P235" s="223"/>
    </row>
    <row r="236" spans="1:16" hidden="1" x14ac:dyDescent="0.2">
      <c r="A236" s="58">
        <v>6241</v>
      </c>
      <c r="B236" s="3" t="s">
        <v>139</v>
      </c>
      <c r="C236" s="98">
        <f t="shared" si="63"/>
        <v>0</v>
      </c>
      <c r="D236" s="220"/>
      <c r="E236" s="807"/>
      <c r="F236" s="765">
        <f>D236+E236</f>
        <v>0</v>
      </c>
      <c r="G236" s="220"/>
      <c r="H236" s="103"/>
      <c r="I236" s="221">
        <f>G236+H236</f>
        <v>0</v>
      </c>
      <c r="J236" s="103"/>
      <c r="K236" s="104"/>
      <c r="L236" s="221">
        <f>J236+K236</f>
        <v>0</v>
      </c>
      <c r="M236" s="222"/>
      <c r="N236" s="104"/>
      <c r="O236" s="221">
        <f>M236+N236</f>
        <v>0</v>
      </c>
      <c r="P236" s="223"/>
    </row>
    <row r="237" spans="1:16" hidden="1" x14ac:dyDescent="0.2">
      <c r="A237" s="58">
        <v>6242</v>
      </c>
      <c r="B237" s="3" t="s">
        <v>86</v>
      </c>
      <c r="C237" s="98">
        <f t="shared" si="63"/>
        <v>0</v>
      </c>
      <c r="D237" s="220"/>
      <c r="E237" s="807"/>
      <c r="F237" s="765">
        <f>D237+E237</f>
        <v>0</v>
      </c>
      <c r="G237" s="220"/>
      <c r="H237" s="103"/>
      <c r="I237" s="221">
        <f>G237+H237</f>
        <v>0</v>
      </c>
      <c r="J237" s="103"/>
      <c r="K237" s="104"/>
      <c r="L237" s="221">
        <f>J237+K237</f>
        <v>0</v>
      </c>
      <c r="M237" s="222"/>
      <c r="N237" s="104"/>
      <c r="O237" s="221">
        <f>M237+N237</f>
        <v>0</v>
      </c>
      <c r="P237" s="223"/>
    </row>
    <row r="238" spans="1:16" ht="25.5" hidden="1" customHeight="1" x14ac:dyDescent="0.2">
      <c r="A238" s="224">
        <v>6250</v>
      </c>
      <c r="B238" s="3" t="s">
        <v>272</v>
      </c>
      <c r="C238" s="98">
        <f t="shared" si="63"/>
        <v>0</v>
      </c>
      <c r="D238" s="225">
        <f t="shared" ref="D238:O238" si="90">SUM(D239:D243)</f>
        <v>0</v>
      </c>
      <c r="E238" s="808">
        <f t="shared" si="90"/>
        <v>0</v>
      </c>
      <c r="F238" s="765">
        <f t="shared" si="90"/>
        <v>0</v>
      </c>
      <c r="G238" s="225">
        <f t="shared" si="90"/>
        <v>0</v>
      </c>
      <c r="H238" s="227">
        <f t="shared" si="90"/>
        <v>0</v>
      </c>
      <c r="I238" s="221">
        <f t="shared" si="90"/>
        <v>0</v>
      </c>
      <c r="J238" s="227">
        <f t="shared" si="90"/>
        <v>0</v>
      </c>
      <c r="K238" s="226">
        <f t="shared" si="90"/>
        <v>0</v>
      </c>
      <c r="L238" s="221">
        <f t="shared" si="90"/>
        <v>0</v>
      </c>
      <c r="M238" s="98">
        <f t="shared" si="90"/>
        <v>0</v>
      </c>
      <c r="N238" s="226">
        <f t="shared" si="90"/>
        <v>0</v>
      </c>
      <c r="O238" s="221">
        <f t="shared" si="90"/>
        <v>0</v>
      </c>
      <c r="P238" s="223"/>
    </row>
    <row r="239" spans="1:16" ht="14.25" hidden="1" customHeight="1" x14ac:dyDescent="0.2">
      <c r="A239" s="58">
        <v>6252</v>
      </c>
      <c r="B239" s="3" t="s">
        <v>273</v>
      </c>
      <c r="C239" s="98">
        <f t="shared" si="63"/>
        <v>0</v>
      </c>
      <c r="D239" s="220"/>
      <c r="E239" s="807"/>
      <c r="F239" s="765">
        <f t="shared" ref="F239:F245" si="91">D239+E239</f>
        <v>0</v>
      </c>
      <c r="G239" s="220"/>
      <c r="H239" s="103"/>
      <c r="I239" s="221">
        <f t="shared" ref="I239:I245" si="92">G239+H239</f>
        <v>0</v>
      </c>
      <c r="J239" s="103"/>
      <c r="K239" s="104"/>
      <c r="L239" s="221">
        <f t="shared" ref="L239:L245" si="93">J239+K239</f>
        <v>0</v>
      </c>
      <c r="M239" s="222"/>
      <c r="N239" s="104"/>
      <c r="O239" s="221">
        <f t="shared" ref="O239:O245" si="94">M239+N239</f>
        <v>0</v>
      </c>
      <c r="P239" s="223"/>
    </row>
    <row r="240" spans="1:16" ht="14.25" hidden="1" customHeight="1" x14ac:dyDescent="0.2">
      <c r="A240" s="58">
        <v>6253</v>
      </c>
      <c r="B240" s="3" t="s">
        <v>274</v>
      </c>
      <c r="C240" s="98">
        <f t="shared" si="63"/>
        <v>0</v>
      </c>
      <c r="D240" s="220"/>
      <c r="E240" s="807"/>
      <c r="F240" s="765">
        <f t="shared" si="91"/>
        <v>0</v>
      </c>
      <c r="G240" s="220"/>
      <c r="H240" s="103"/>
      <c r="I240" s="221">
        <f t="shared" si="92"/>
        <v>0</v>
      </c>
      <c r="J240" s="103"/>
      <c r="K240" s="104"/>
      <c r="L240" s="221">
        <f t="shared" si="93"/>
        <v>0</v>
      </c>
      <c r="M240" s="222"/>
      <c r="N240" s="104"/>
      <c r="O240" s="221">
        <f t="shared" si="94"/>
        <v>0</v>
      </c>
      <c r="P240" s="223"/>
    </row>
    <row r="241" spans="1:16" ht="24" hidden="1" x14ac:dyDescent="0.2">
      <c r="A241" s="58">
        <v>6254</v>
      </c>
      <c r="B241" s="3" t="s">
        <v>275</v>
      </c>
      <c r="C241" s="98">
        <f t="shared" si="63"/>
        <v>0</v>
      </c>
      <c r="D241" s="220"/>
      <c r="E241" s="807"/>
      <c r="F241" s="765">
        <f t="shared" si="91"/>
        <v>0</v>
      </c>
      <c r="G241" s="220"/>
      <c r="H241" s="103"/>
      <c r="I241" s="221">
        <f t="shared" si="92"/>
        <v>0</v>
      </c>
      <c r="J241" s="103"/>
      <c r="K241" s="104"/>
      <c r="L241" s="221">
        <f t="shared" si="93"/>
        <v>0</v>
      </c>
      <c r="M241" s="222"/>
      <c r="N241" s="104"/>
      <c r="O241" s="221">
        <f t="shared" si="94"/>
        <v>0</v>
      </c>
      <c r="P241" s="223"/>
    </row>
    <row r="242" spans="1:16" ht="24" hidden="1" x14ac:dyDescent="0.2">
      <c r="A242" s="58">
        <v>6255</v>
      </c>
      <c r="B242" s="3" t="s">
        <v>276</v>
      </c>
      <c r="C242" s="98">
        <f t="shared" ref="C242:C298" si="95">F242+I242+L242+O242</f>
        <v>0</v>
      </c>
      <c r="D242" s="220"/>
      <c r="E242" s="807"/>
      <c r="F242" s="765">
        <f t="shared" si="91"/>
        <v>0</v>
      </c>
      <c r="G242" s="220"/>
      <c r="H242" s="103"/>
      <c r="I242" s="221">
        <f t="shared" si="92"/>
        <v>0</v>
      </c>
      <c r="J242" s="103"/>
      <c r="K242" s="104"/>
      <c r="L242" s="221">
        <f t="shared" si="93"/>
        <v>0</v>
      </c>
      <c r="M242" s="222"/>
      <c r="N242" s="104"/>
      <c r="O242" s="221">
        <f t="shared" si="94"/>
        <v>0</v>
      </c>
      <c r="P242" s="223"/>
    </row>
    <row r="243" spans="1:16" hidden="1" x14ac:dyDescent="0.2">
      <c r="A243" s="58">
        <v>6259</v>
      </c>
      <c r="B243" s="3" t="s">
        <v>277</v>
      </c>
      <c r="C243" s="98">
        <f t="shared" si="95"/>
        <v>0</v>
      </c>
      <c r="D243" s="220"/>
      <c r="E243" s="807"/>
      <c r="F243" s="765">
        <f t="shared" si="91"/>
        <v>0</v>
      </c>
      <c r="G243" s="220"/>
      <c r="H243" s="103"/>
      <c r="I243" s="221">
        <f t="shared" si="92"/>
        <v>0</v>
      </c>
      <c r="J243" s="103"/>
      <c r="K243" s="104"/>
      <c r="L243" s="221">
        <f t="shared" si="93"/>
        <v>0</v>
      </c>
      <c r="M243" s="222"/>
      <c r="N243" s="104"/>
      <c r="O243" s="221">
        <f t="shared" si="94"/>
        <v>0</v>
      </c>
      <c r="P243" s="223"/>
    </row>
    <row r="244" spans="1:16" ht="24" hidden="1" x14ac:dyDescent="0.2">
      <c r="A244" s="224">
        <v>6260</v>
      </c>
      <c r="B244" s="3" t="s">
        <v>278</v>
      </c>
      <c r="C244" s="98">
        <f t="shared" si="95"/>
        <v>0</v>
      </c>
      <c r="D244" s="220"/>
      <c r="E244" s="807"/>
      <c r="F244" s="765">
        <f t="shared" si="91"/>
        <v>0</v>
      </c>
      <c r="G244" s="220"/>
      <c r="H244" s="103"/>
      <c r="I244" s="221">
        <f t="shared" si="92"/>
        <v>0</v>
      </c>
      <c r="J244" s="103"/>
      <c r="K244" s="104"/>
      <c r="L244" s="221">
        <f t="shared" si="93"/>
        <v>0</v>
      </c>
      <c r="M244" s="222"/>
      <c r="N244" s="104"/>
      <c r="O244" s="221">
        <f t="shared" si="94"/>
        <v>0</v>
      </c>
      <c r="P244" s="223"/>
    </row>
    <row r="245" spans="1:16" hidden="1" x14ac:dyDescent="0.2">
      <c r="A245" s="224">
        <v>6270</v>
      </c>
      <c r="B245" s="3" t="s">
        <v>279</v>
      </c>
      <c r="C245" s="98">
        <f t="shared" si="95"/>
        <v>0</v>
      </c>
      <c r="D245" s="220"/>
      <c r="E245" s="807"/>
      <c r="F245" s="765">
        <f t="shared" si="91"/>
        <v>0</v>
      </c>
      <c r="G245" s="220"/>
      <c r="H245" s="103"/>
      <c r="I245" s="221">
        <f t="shared" si="92"/>
        <v>0</v>
      </c>
      <c r="J245" s="103"/>
      <c r="K245" s="104"/>
      <c r="L245" s="221">
        <f t="shared" si="93"/>
        <v>0</v>
      </c>
      <c r="M245" s="222"/>
      <c r="N245" s="104"/>
      <c r="O245" s="221">
        <f t="shared" si="94"/>
        <v>0</v>
      </c>
      <c r="P245" s="223"/>
    </row>
    <row r="246" spans="1:16" ht="24" hidden="1" x14ac:dyDescent="0.2">
      <c r="A246" s="830">
        <v>6290</v>
      </c>
      <c r="B246" s="1" t="s">
        <v>111</v>
      </c>
      <c r="C246" s="249">
        <f t="shared" si="95"/>
        <v>0</v>
      </c>
      <c r="D246" s="233">
        <f t="shared" ref="D246:O246" si="96">SUM(D247:D250)</f>
        <v>0</v>
      </c>
      <c r="E246" s="810">
        <f t="shared" si="96"/>
        <v>0</v>
      </c>
      <c r="F246" s="806">
        <f t="shared" si="96"/>
        <v>0</v>
      </c>
      <c r="G246" s="233">
        <f t="shared" si="96"/>
        <v>0</v>
      </c>
      <c r="H246" s="235">
        <f t="shared" si="96"/>
        <v>0</v>
      </c>
      <c r="I246" s="217">
        <f t="shared" si="96"/>
        <v>0</v>
      </c>
      <c r="J246" s="235">
        <f t="shared" si="96"/>
        <v>0</v>
      </c>
      <c r="K246" s="234">
        <f t="shared" si="96"/>
        <v>0</v>
      </c>
      <c r="L246" s="217">
        <f t="shared" si="96"/>
        <v>0</v>
      </c>
      <c r="M246" s="249">
        <f t="shared" si="96"/>
        <v>0</v>
      </c>
      <c r="N246" s="250">
        <f t="shared" si="96"/>
        <v>0</v>
      </c>
      <c r="O246" s="251">
        <f t="shared" si="96"/>
        <v>0</v>
      </c>
      <c r="P246" s="252"/>
    </row>
    <row r="247" spans="1:16" hidden="1" x14ac:dyDescent="0.2">
      <c r="A247" s="58">
        <v>6291</v>
      </c>
      <c r="B247" s="3" t="s">
        <v>101</v>
      </c>
      <c r="C247" s="98">
        <f t="shared" si="95"/>
        <v>0</v>
      </c>
      <c r="D247" s="220"/>
      <c r="E247" s="807"/>
      <c r="F247" s="765">
        <f>D247+E247</f>
        <v>0</v>
      </c>
      <c r="G247" s="220"/>
      <c r="H247" s="103"/>
      <c r="I247" s="221">
        <f>G247+H247</f>
        <v>0</v>
      </c>
      <c r="J247" s="103"/>
      <c r="K247" s="104"/>
      <c r="L247" s="221">
        <f>J247+K247</f>
        <v>0</v>
      </c>
      <c r="M247" s="222"/>
      <c r="N247" s="104"/>
      <c r="O247" s="221">
        <f>M247+N247</f>
        <v>0</v>
      </c>
      <c r="P247" s="223"/>
    </row>
    <row r="248" spans="1:16" hidden="1" x14ac:dyDescent="0.2">
      <c r="A248" s="58">
        <v>6292</v>
      </c>
      <c r="B248" s="3" t="s">
        <v>129</v>
      </c>
      <c r="C248" s="98">
        <f t="shared" si="95"/>
        <v>0</v>
      </c>
      <c r="D248" s="220"/>
      <c r="E248" s="807"/>
      <c r="F248" s="765">
        <f>D248+E248</f>
        <v>0</v>
      </c>
      <c r="G248" s="220"/>
      <c r="H248" s="103"/>
      <c r="I248" s="221">
        <f>G248+H248</f>
        <v>0</v>
      </c>
      <c r="J248" s="103"/>
      <c r="K248" s="104"/>
      <c r="L248" s="221">
        <f>J248+K248</f>
        <v>0</v>
      </c>
      <c r="M248" s="222"/>
      <c r="N248" s="104"/>
      <c r="O248" s="221">
        <f>M248+N248</f>
        <v>0</v>
      </c>
      <c r="P248" s="223"/>
    </row>
    <row r="249" spans="1:16" ht="72" hidden="1" x14ac:dyDescent="0.2">
      <c r="A249" s="58">
        <v>6296</v>
      </c>
      <c r="B249" s="3" t="s">
        <v>280</v>
      </c>
      <c r="C249" s="98">
        <f t="shared" si="95"/>
        <v>0</v>
      </c>
      <c r="D249" s="220"/>
      <c r="E249" s="807"/>
      <c r="F249" s="765">
        <f>D249+E249</f>
        <v>0</v>
      </c>
      <c r="G249" s="220"/>
      <c r="H249" s="103"/>
      <c r="I249" s="221">
        <f>G249+H249</f>
        <v>0</v>
      </c>
      <c r="J249" s="103"/>
      <c r="K249" s="104"/>
      <c r="L249" s="221">
        <f>J249+K249</f>
        <v>0</v>
      </c>
      <c r="M249" s="222"/>
      <c r="N249" s="104"/>
      <c r="O249" s="221">
        <f>M249+N249</f>
        <v>0</v>
      </c>
      <c r="P249" s="223"/>
    </row>
    <row r="250" spans="1:16" ht="39.75" hidden="1" customHeight="1" x14ac:dyDescent="0.2">
      <c r="A250" s="58">
        <v>6299</v>
      </c>
      <c r="B250" s="3" t="s">
        <v>281</v>
      </c>
      <c r="C250" s="98">
        <f t="shared" si="95"/>
        <v>0</v>
      </c>
      <c r="D250" s="220"/>
      <c r="E250" s="807"/>
      <c r="F250" s="765">
        <f>D250+E250</f>
        <v>0</v>
      </c>
      <c r="G250" s="220"/>
      <c r="H250" s="103"/>
      <c r="I250" s="221">
        <f>G250+H250</f>
        <v>0</v>
      </c>
      <c r="J250" s="103"/>
      <c r="K250" s="104"/>
      <c r="L250" s="221">
        <f>J250+K250</f>
        <v>0</v>
      </c>
      <c r="M250" s="222"/>
      <c r="N250" s="104"/>
      <c r="O250" s="221">
        <f>M250+N250</f>
        <v>0</v>
      </c>
      <c r="P250" s="223"/>
    </row>
    <row r="251" spans="1:16" hidden="1" x14ac:dyDescent="0.2">
      <c r="A251" s="76">
        <v>6300</v>
      </c>
      <c r="B251" s="203" t="s">
        <v>282</v>
      </c>
      <c r="C251" s="77">
        <f t="shared" si="95"/>
        <v>0</v>
      </c>
      <c r="D251" s="204">
        <f t="shared" ref="D251:O251" si="97">SUM(D252,D257,D258)</f>
        <v>0</v>
      </c>
      <c r="E251" s="802">
        <f t="shared" si="97"/>
        <v>0</v>
      </c>
      <c r="F251" s="769">
        <f t="shared" si="97"/>
        <v>0</v>
      </c>
      <c r="G251" s="204">
        <f t="shared" si="97"/>
        <v>0</v>
      </c>
      <c r="H251" s="86">
        <f t="shared" si="97"/>
        <v>0</v>
      </c>
      <c r="I251" s="205">
        <f t="shared" si="97"/>
        <v>0</v>
      </c>
      <c r="J251" s="86">
        <f t="shared" si="97"/>
        <v>0</v>
      </c>
      <c r="K251" s="87">
        <f t="shared" si="97"/>
        <v>0</v>
      </c>
      <c r="L251" s="205">
        <f t="shared" si="97"/>
        <v>0</v>
      </c>
      <c r="M251" s="120">
        <f t="shared" si="97"/>
        <v>0</v>
      </c>
      <c r="N251" s="236">
        <f t="shared" si="97"/>
        <v>0</v>
      </c>
      <c r="O251" s="237">
        <f t="shared" si="97"/>
        <v>0</v>
      </c>
      <c r="P251" s="238"/>
    </row>
    <row r="252" spans="1:16" ht="24" hidden="1" x14ac:dyDescent="0.2">
      <c r="A252" s="830">
        <v>6320</v>
      </c>
      <c r="B252" s="1" t="s">
        <v>283</v>
      </c>
      <c r="C252" s="249">
        <f t="shared" si="95"/>
        <v>0</v>
      </c>
      <c r="D252" s="233">
        <f t="shared" ref="D252:O252" si="98">SUM(D253:D256)</f>
        <v>0</v>
      </c>
      <c r="E252" s="810">
        <f t="shared" si="98"/>
        <v>0</v>
      </c>
      <c r="F252" s="806">
        <f t="shared" si="98"/>
        <v>0</v>
      </c>
      <c r="G252" s="233">
        <f t="shared" si="98"/>
        <v>0</v>
      </c>
      <c r="H252" s="235">
        <f t="shared" si="98"/>
        <v>0</v>
      </c>
      <c r="I252" s="217">
        <f t="shared" si="98"/>
        <v>0</v>
      </c>
      <c r="J252" s="235">
        <f t="shared" si="98"/>
        <v>0</v>
      </c>
      <c r="K252" s="234">
        <f t="shared" si="98"/>
        <v>0</v>
      </c>
      <c r="L252" s="217">
        <f t="shared" si="98"/>
        <v>0</v>
      </c>
      <c r="M252" s="89">
        <f t="shared" si="98"/>
        <v>0</v>
      </c>
      <c r="N252" s="234">
        <f t="shared" si="98"/>
        <v>0</v>
      </c>
      <c r="O252" s="217">
        <f t="shared" si="98"/>
        <v>0</v>
      </c>
      <c r="P252" s="219"/>
    </row>
    <row r="253" spans="1:16" hidden="1" x14ac:dyDescent="0.2">
      <c r="A253" s="58">
        <v>6322</v>
      </c>
      <c r="B253" s="3" t="s">
        <v>284</v>
      </c>
      <c r="C253" s="98">
        <f t="shared" si="95"/>
        <v>0</v>
      </c>
      <c r="D253" s="220"/>
      <c r="E253" s="807"/>
      <c r="F253" s="765">
        <f t="shared" ref="F253:F258" si="99">D253+E253</f>
        <v>0</v>
      </c>
      <c r="G253" s="220"/>
      <c r="H253" s="103"/>
      <c r="I253" s="221">
        <f t="shared" ref="I253:I258" si="100">G253+H253</f>
        <v>0</v>
      </c>
      <c r="J253" s="103"/>
      <c r="K253" s="104"/>
      <c r="L253" s="221">
        <f t="shared" ref="L253:L258" si="101">J253+K253</f>
        <v>0</v>
      </c>
      <c r="M253" s="222"/>
      <c r="N253" s="104"/>
      <c r="O253" s="221">
        <f t="shared" ref="O253:O258" si="102">M253+N253</f>
        <v>0</v>
      </c>
      <c r="P253" s="223"/>
    </row>
    <row r="254" spans="1:16" ht="24" hidden="1" x14ac:dyDescent="0.2">
      <c r="A254" s="58">
        <v>6323</v>
      </c>
      <c r="B254" s="3" t="s">
        <v>285</v>
      </c>
      <c r="C254" s="98">
        <f t="shared" si="95"/>
        <v>0</v>
      </c>
      <c r="D254" s="220"/>
      <c r="E254" s="807"/>
      <c r="F254" s="765">
        <f t="shared" si="99"/>
        <v>0</v>
      </c>
      <c r="G254" s="220"/>
      <c r="H254" s="103"/>
      <c r="I254" s="221">
        <f t="shared" si="100"/>
        <v>0</v>
      </c>
      <c r="J254" s="103"/>
      <c r="K254" s="104"/>
      <c r="L254" s="221">
        <f t="shared" si="101"/>
        <v>0</v>
      </c>
      <c r="M254" s="222"/>
      <c r="N254" s="104"/>
      <c r="O254" s="221">
        <f t="shared" si="102"/>
        <v>0</v>
      </c>
      <c r="P254" s="223"/>
    </row>
    <row r="255" spans="1:16" ht="24" hidden="1" x14ac:dyDescent="0.2">
      <c r="A255" s="58">
        <v>6324</v>
      </c>
      <c r="B255" s="3" t="s">
        <v>286</v>
      </c>
      <c r="C255" s="98">
        <f t="shared" si="95"/>
        <v>0</v>
      </c>
      <c r="D255" s="220"/>
      <c r="E255" s="807"/>
      <c r="F255" s="765">
        <f t="shared" si="99"/>
        <v>0</v>
      </c>
      <c r="G255" s="220"/>
      <c r="H255" s="103"/>
      <c r="I255" s="221">
        <f t="shared" si="100"/>
        <v>0</v>
      </c>
      <c r="J255" s="103"/>
      <c r="K255" s="104"/>
      <c r="L255" s="221">
        <f t="shared" si="101"/>
        <v>0</v>
      </c>
      <c r="M255" s="222"/>
      <c r="N255" s="104"/>
      <c r="O255" s="221">
        <f t="shared" si="102"/>
        <v>0</v>
      </c>
      <c r="P255" s="223"/>
    </row>
    <row r="256" spans="1:16" hidden="1" x14ac:dyDescent="0.2">
      <c r="A256" s="49">
        <v>6329</v>
      </c>
      <c r="B256" s="1" t="s">
        <v>287</v>
      </c>
      <c r="C256" s="89">
        <f t="shared" si="95"/>
        <v>0</v>
      </c>
      <c r="D256" s="216"/>
      <c r="E256" s="805"/>
      <c r="F256" s="806">
        <f t="shared" si="99"/>
        <v>0</v>
      </c>
      <c r="G256" s="216"/>
      <c r="H256" s="94"/>
      <c r="I256" s="217">
        <f t="shared" si="100"/>
        <v>0</v>
      </c>
      <c r="J256" s="94"/>
      <c r="K256" s="95"/>
      <c r="L256" s="217">
        <f t="shared" si="101"/>
        <v>0</v>
      </c>
      <c r="M256" s="218"/>
      <c r="N256" s="95"/>
      <c r="O256" s="217">
        <f t="shared" si="102"/>
        <v>0</v>
      </c>
      <c r="P256" s="219"/>
    </row>
    <row r="257" spans="1:16" ht="24" hidden="1" x14ac:dyDescent="0.2">
      <c r="A257" s="268">
        <v>6330</v>
      </c>
      <c r="B257" s="269" t="s">
        <v>288</v>
      </c>
      <c r="C257" s="249">
        <f t="shared" si="95"/>
        <v>0</v>
      </c>
      <c r="D257" s="254"/>
      <c r="E257" s="812"/>
      <c r="F257" s="813">
        <f t="shared" si="99"/>
        <v>0</v>
      </c>
      <c r="G257" s="254"/>
      <c r="H257" s="256"/>
      <c r="I257" s="251">
        <f t="shared" si="100"/>
        <v>0</v>
      </c>
      <c r="J257" s="256"/>
      <c r="K257" s="255"/>
      <c r="L257" s="251">
        <f t="shared" si="101"/>
        <v>0</v>
      </c>
      <c r="M257" s="257"/>
      <c r="N257" s="255"/>
      <c r="O257" s="251">
        <f t="shared" si="102"/>
        <v>0</v>
      </c>
      <c r="P257" s="252"/>
    </row>
    <row r="258" spans="1:16" hidden="1" x14ac:dyDescent="0.2">
      <c r="A258" s="224">
        <v>6360</v>
      </c>
      <c r="B258" s="3" t="s">
        <v>289</v>
      </c>
      <c r="C258" s="98">
        <f t="shared" si="95"/>
        <v>0</v>
      </c>
      <c r="D258" s="220"/>
      <c r="E258" s="807"/>
      <c r="F258" s="765">
        <f t="shared" si="99"/>
        <v>0</v>
      </c>
      <c r="G258" s="220"/>
      <c r="H258" s="103"/>
      <c r="I258" s="221">
        <f t="shared" si="100"/>
        <v>0</v>
      </c>
      <c r="J258" s="103"/>
      <c r="K258" s="104"/>
      <c r="L258" s="221">
        <f t="shared" si="101"/>
        <v>0</v>
      </c>
      <c r="M258" s="222"/>
      <c r="N258" s="104"/>
      <c r="O258" s="221">
        <f t="shared" si="102"/>
        <v>0</v>
      </c>
      <c r="P258" s="223"/>
    </row>
    <row r="259" spans="1:16" ht="36" hidden="1" x14ac:dyDescent="0.2">
      <c r="A259" s="76">
        <v>6400</v>
      </c>
      <c r="B259" s="203" t="s">
        <v>140</v>
      </c>
      <c r="C259" s="77">
        <f t="shared" si="95"/>
        <v>0</v>
      </c>
      <c r="D259" s="204">
        <f t="shared" ref="D259:O259" si="103">SUM(D260,D264)</f>
        <v>0</v>
      </c>
      <c r="E259" s="802">
        <f t="shared" si="103"/>
        <v>0</v>
      </c>
      <c r="F259" s="769">
        <f t="shared" si="103"/>
        <v>0</v>
      </c>
      <c r="G259" s="204">
        <f t="shared" si="103"/>
        <v>0</v>
      </c>
      <c r="H259" s="86">
        <f t="shared" si="103"/>
        <v>0</v>
      </c>
      <c r="I259" s="205">
        <f t="shared" si="103"/>
        <v>0</v>
      </c>
      <c r="J259" s="86">
        <f t="shared" si="103"/>
        <v>0</v>
      </c>
      <c r="K259" s="87">
        <f t="shared" si="103"/>
        <v>0</v>
      </c>
      <c r="L259" s="205">
        <f t="shared" si="103"/>
        <v>0</v>
      </c>
      <c r="M259" s="120">
        <f t="shared" si="103"/>
        <v>0</v>
      </c>
      <c r="N259" s="236">
        <f t="shared" si="103"/>
        <v>0</v>
      </c>
      <c r="O259" s="237">
        <f t="shared" si="103"/>
        <v>0</v>
      </c>
      <c r="P259" s="238"/>
    </row>
    <row r="260" spans="1:16" ht="24" hidden="1" x14ac:dyDescent="0.2">
      <c r="A260" s="830">
        <v>6410</v>
      </c>
      <c r="B260" s="1" t="s">
        <v>141</v>
      </c>
      <c r="C260" s="89">
        <f t="shared" si="95"/>
        <v>0</v>
      </c>
      <c r="D260" s="233">
        <f t="shared" ref="D260:O260" si="104">SUM(D261:D263)</f>
        <v>0</v>
      </c>
      <c r="E260" s="810">
        <f t="shared" si="104"/>
        <v>0</v>
      </c>
      <c r="F260" s="806">
        <f t="shared" si="104"/>
        <v>0</v>
      </c>
      <c r="G260" s="233">
        <f t="shared" si="104"/>
        <v>0</v>
      </c>
      <c r="H260" s="235">
        <f t="shared" si="104"/>
        <v>0</v>
      </c>
      <c r="I260" s="217">
        <f t="shared" si="104"/>
        <v>0</v>
      </c>
      <c r="J260" s="235">
        <f t="shared" si="104"/>
        <v>0</v>
      </c>
      <c r="K260" s="234">
        <f t="shared" si="104"/>
        <v>0</v>
      </c>
      <c r="L260" s="217">
        <f t="shared" si="104"/>
        <v>0</v>
      </c>
      <c r="M260" s="109">
        <f t="shared" si="104"/>
        <v>0</v>
      </c>
      <c r="N260" s="244">
        <f t="shared" si="104"/>
        <v>0</v>
      </c>
      <c r="O260" s="245">
        <f t="shared" si="104"/>
        <v>0</v>
      </c>
      <c r="P260" s="246"/>
    </row>
    <row r="261" spans="1:16" hidden="1" x14ac:dyDescent="0.2">
      <c r="A261" s="58">
        <v>6411</v>
      </c>
      <c r="B261" s="2" t="s">
        <v>142</v>
      </c>
      <c r="C261" s="98">
        <f t="shared" si="95"/>
        <v>0</v>
      </c>
      <c r="D261" s="220"/>
      <c r="E261" s="807"/>
      <c r="F261" s="765">
        <f>D261+E261</f>
        <v>0</v>
      </c>
      <c r="G261" s="220"/>
      <c r="H261" s="103"/>
      <c r="I261" s="221">
        <f>G261+H261</f>
        <v>0</v>
      </c>
      <c r="J261" s="103"/>
      <c r="K261" s="104"/>
      <c r="L261" s="221">
        <f>J261+K261</f>
        <v>0</v>
      </c>
      <c r="M261" s="222"/>
      <c r="N261" s="104"/>
      <c r="O261" s="221">
        <f>M261+N261</f>
        <v>0</v>
      </c>
      <c r="P261" s="223"/>
    </row>
    <row r="262" spans="1:16" ht="36" hidden="1" x14ac:dyDescent="0.2">
      <c r="A262" s="58">
        <v>6412</v>
      </c>
      <c r="B262" s="3" t="s">
        <v>143</v>
      </c>
      <c r="C262" s="98">
        <f t="shared" si="95"/>
        <v>0</v>
      </c>
      <c r="D262" s="220"/>
      <c r="E262" s="807"/>
      <c r="F262" s="765">
        <f>D262+E262</f>
        <v>0</v>
      </c>
      <c r="G262" s="220"/>
      <c r="H262" s="103"/>
      <c r="I262" s="221">
        <f>G262+H262</f>
        <v>0</v>
      </c>
      <c r="J262" s="103"/>
      <c r="K262" s="104"/>
      <c r="L262" s="221">
        <f>J262+K262</f>
        <v>0</v>
      </c>
      <c r="M262" s="222"/>
      <c r="N262" s="104"/>
      <c r="O262" s="221">
        <f>M262+N262</f>
        <v>0</v>
      </c>
      <c r="P262" s="223"/>
    </row>
    <row r="263" spans="1:16" ht="36" hidden="1" x14ac:dyDescent="0.2">
      <c r="A263" s="58">
        <v>6419</v>
      </c>
      <c r="B263" s="3" t="s">
        <v>144</v>
      </c>
      <c r="C263" s="98">
        <f t="shared" si="95"/>
        <v>0</v>
      </c>
      <c r="D263" s="220"/>
      <c r="E263" s="807"/>
      <c r="F263" s="765">
        <f>D263+E263</f>
        <v>0</v>
      </c>
      <c r="G263" s="220"/>
      <c r="H263" s="103"/>
      <c r="I263" s="221">
        <f>G263+H263</f>
        <v>0</v>
      </c>
      <c r="J263" s="103"/>
      <c r="K263" s="104"/>
      <c r="L263" s="221">
        <f>J263+K263</f>
        <v>0</v>
      </c>
      <c r="M263" s="222"/>
      <c r="N263" s="104"/>
      <c r="O263" s="221">
        <f>M263+N263</f>
        <v>0</v>
      </c>
      <c r="P263" s="223"/>
    </row>
    <row r="264" spans="1:16" ht="36" hidden="1" x14ac:dyDescent="0.2">
      <c r="A264" s="224">
        <v>6420</v>
      </c>
      <c r="B264" s="3" t="s">
        <v>290</v>
      </c>
      <c r="C264" s="98">
        <f t="shared" si="95"/>
        <v>0</v>
      </c>
      <c r="D264" s="225">
        <f t="shared" ref="D264:O264" si="105">SUM(D265:D268)</f>
        <v>0</v>
      </c>
      <c r="E264" s="808">
        <f t="shared" si="105"/>
        <v>0</v>
      </c>
      <c r="F264" s="765">
        <f t="shared" si="105"/>
        <v>0</v>
      </c>
      <c r="G264" s="225">
        <f t="shared" si="105"/>
        <v>0</v>
      </c>
      <c r="H264" s="227">
        <f t="shared" si="105"/>
        <v>0</v>
      </c>
      <c r="I264" s="221">
        <f t="shared" si="105"/>
        <v>0</v>
      </c>
      <c r="J264" s="227">
        <f t="shared" si="105"/>
        <v>0</v>
      </c>
      <c r="K264" s="226">
        <f t="shared" si="105"/>
        <v>0</v>
      </c>
      <c r="L264" s="221">
        <f t="shared" si="105"/>
        <v>0</v>
      </c>
      <c r="M264" s="98">
        <f t="shared" si="105"/>
        <v>0</v>
      </c>
      <c r="N264" s="226">
        <f t="shared" si="105"/>
        <v>0</v>
      </c>
      <c r="O264" s="221">
        <f t="shared" si="105"/>
        <v>0</v>
      </c>
      <c r="P264" s="223"/>
    </row>
    <row r="265" spans="1:16" hidden="1" x14ac:dyDescent="0.2">
      <c r="A265" s="58">
        <v>6421</v>
      </c>
      <c r="B265" s="3" t="s">
        <v>291</v>
      </c>
      <c r="C265" s="98">
        <f t="shared" si="95"/>
        <v>0</v>
      </c>
      <c r="D265" s="220"/>
      <c r="E265" s="807"/>
      <c r="F265" s="765">
        <f>D265+E265</f>
        <v>0</v>
      </c>
      <c r="G265" s="220"/>
      <c r="H265" s="103"/>
      <c r="I265" s="221">
        <f>G265+H265</f>
        <v>0</v>
      </c>
      <c r="J265" s="103"/>
      <c r="K265" s="104"/>
      <c r="L265" s="221">
        <f>J265+K265</f>
        <v>0</v>
      </c>
      <c r="M265" s="222"/>
      <c r="N265" s="104"/>
      <c r="O265" s="221">
        <f>M265+N265</f>
        <v>0</v>
      </c>
      <c r="P265" s="223"/>
    </row>
    <row r="266" spans="1:16" hidden="1" x14ac:dyDescent="0.2">
      <c r="A266" s="58">
        <v>6422</v>
      </c>
      <c r="B266" s="3" t="s">
        <v>292</v>
      </c>
      <c r="C266" s="98">
        <f t="shared" si="95"/>
        <v>0</v>
      </c>
      <c r="D266" s="220"/>
      <c r="E266" s="807"/>
      <c r="F266" s="765">
        <f>D266+E266</f>
        <v>0</v>
      </c>
      <c r="G266" s="220"/>
      <c r="H266" s="103"/>
      <c r="I266" s="221">
        <f>G266+H266</f>
        <v>0</v>
      </c>
      <c r="J266" s="103"/>
      <c r="K266" s="104"/>
      <c r="L266" s="221">
        <f>J266+K266</f>
        <v>0</v>
      </c>
      <c r="M266" s="222"/>
      <c r="N266" s="104"/>
      <c r="O266" s="221">
        <f>M266+N266</f>
        <v>0</v>
      </c>
      <c r="P266" s="223"/>
    </row>
    <row r="267" spans="1:16" ht="13.5" hidden="1" customHeight="1" x14ac:dyDescent="0.2">
      <c r="A267" s="58">
        <v>6423</v>
      </c>
      <c r="B267" s="3" t="s">
        <v>293</v>
      </c>
      <c r="C267" s="98">
        <f t="shared" si="95"/>
        <v>0</v>
      </c>
      <c r="D267" s="220"/>
      <c r="E267" s="807"/>
      <c r="F267" s="765">
        <f>D267+E267</f>
        <v>0</v>
      </c>
      <c r="G267" s="220"/>
      <c r="H267" s="103"/>
      <c r="I267" s="221">
        <f>G267+H267</f>
        <v>0</v>
      </c>
      <c r="J267" s="103"/>
      <c r="K267" s="104"/>
      <c r="L267" s="221">
        <f>J267+K267</f>
        <v>0</v>
      </c>
      <c r="M267" s="222"/>
      <c r="N267" s="104"/>
      <c r="O267" s="221">
        <f>M267+N267</f>
        <v>0</v>
      </c>
      <c r="P267" s="223"/>
    </row>
    <row r="268" spans="1:16" ht="36" hidden="1" x14ac:dyDescent="0.2">
      <c r="A268" s="58">
        <v>6424</v>
      </c>
      <c r="B268" s="3" t="s">
        <v>294</v>
      </c>
      <c r="C268" s="98">
        <f t="shared" si="95"/>
        <v>0</v>
      </c>
      <c r="D268" s="220"/>
      <c r="E268" s="807"/>
      <c r="F268" s="765">
        <f>D268+E268</f>
        <v>0</v>
      </c>
      <c r="G268" s="220"/>
      <c r="H268" s="103"/>
      <c r="I268" s="221">
        <f>G268+H268</f>
        <v>0</v>
      </c>
      <c r="J268" s="103"/>
      <c r="K268" s="104"/>
      <c r="L268" s="221">
        <f>J268+K268</f>
        <v>0</v>
      </c>
      <c r="M268" s="222"/>
      <c r="N268" s="104"/>
      <c r="O268" s="221">
        <f>M268+N268</f>
        <v>0</v>
      </c>
      <c r="P268" s="223"/>
    </row>
    <row r="269" spans="1:16" ht="36" hidden="1" x14ac:dyDescent="0.2">
      <c r="A269" s="270">
        <v>7000</v>
      </c>
      <c r="B269" s="270" t="s">
        <v>102</v>
      </c>
      <c r="C269" s="271">
        <f t="shared" si="95"/>
        <v>0</v>
      </c>
      <c r="D269" s="272">
        <f t="shared" ref="D269:O269" si="106">SUM(D270,D281)</f>
        <v>0</v>
      </c>
      <c r="E269" s="816">
        <f t="shared" si="106"/>
        <v>0</v>
      </c>
      <c r="F269" s="817">
        <f t="shared" si="106"/>
        <v>0</v>
      </c>
      <c r="G269" s="272">
        <f t="shared" si="106"/>
        <v>0</v>
      </c>
      <c r="H269" s="274">
        <f t="shared" si="106"/>
        <v>0</v>
      </c>
      <c r="I269" s="275">
        <f t="shared" si="106"/>
        <v>0</v>
      </c>
      <c r="J269" s="274">
        <f t="shared" si="106"/>
        <v>0</v>
      </c>
      <c r="K269" s="273">
        <f t="shared" si="106"/>
        <v>0</v>
      </c>
      <c r="L269" s="275">
        <f t="shared" si="106"/>
        <v>0</v>
      </c>
      <c r="M269" s="276">
        <f t="shared" si="106"/>
        <v>0</v>
      </c>
      <c r="N269" s="277">
        <f t="shared" si="106"/>
        <v>0</v>
      </c>
      <c r="O269" s="278">
        <f t="shared" si="106"/>
        <v>0</v>
      </c>
      <c r="P269" s="279"/>
    </row>
    <row r="270" spans="1:16" ht="24" hidden="1" x14ac:dyDescent="0.2">
      <c r="A270" s="76">
        <v>7200</v>
      </c>
      <c r="B270" s="203" t="s">
        <v>106</v>
      </c>
      <c r="C270" s="77">
        <f t="shared" si="95"/>
        <v>0</v>
      </c>
      <c r="D270" s="204">
        <f t="shared" ref="D270:O270" si="107">SUM(D271,D272,D275,D276,D280)</f>
        <v>0</v>
      </c>
      <c r="E270" s="802">
        <f t="shared" si="107"/>
        <v>0</v>
      </c>
      <c r="F270" s="769">
        <f t="shared" si="107"/>
        <v>0</v>
      </c>
      <c r="G270" s="204">
        <f t="shared" si="107"/>
        <v>0</v>
      </c>
      <c r="H270" s="86">
        <f t="shared" si="107"/>
        <v>0</v>
      </c>
      <c r="I270" s="205">
        <f t="shared" si="107"/>
        <v>0</v>
      </c>
      <c r="J270" s="86">
        <f t="shared" si="107"/>
        <v>0</v>
      </c>
      <c r="K270" s="87">
        <f t="shared" si="107"/>
        <v>0</v>
      </c>
      <c r="L270" s="205">
        <f t="shared" si="107"/>
        <v>0</v>
      </c>
      <c r="M270" s="206">
        <f t="shared" si="107"/>
        <v>0</v>
      </c>
      <c r="N270" s="207">
        <f t="shared" si="107"/>
        <v>0</v>
      </c>
      <c r="O270" s="208">
        <f t="shared" si="107"/>
        <v>0</v>
      </c>
      <c r="P270" s="209"/>
    </row>
    <row r="271" spans="1:16" ht="24" hidden="1" x14ac:dyDescent="0.2">
      <c r="A271" s="830">
        <v>7210</v>
      </c>
      <c r="B271" s="1" t="s">
        <v>107</v>
      </c>
      <c r="C271" s="89">
        <f t="shared" si="95"/>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95"/>
        <v>0</v>
      </c>
      <c r="D272" s="225">
        <f t="shared" ref="D272:O272" si="108">SUM(D273:D274)</f>
        <v>0</v>
      </c>
      <c r="E272" s="808">
        <f t="shared" si="108"/>
        <v>0</v>
      </c>
      <c r="F272" s="765">
        <f t="shared" si="108"/>
        <v>0</v>
      </c>
      <c r="G272" s="225">
        <f t="shared" si="108"/>
        <v>0</v>
      </c>
      <c r="H272" s="227">
        <f t="shared" si="108"/>
        <v>0</v>
      </c>
      <c r="I272" s="221">
        <f t="shared" si="108"/>
        <v>0</v>
      </c>
      <c r="J272" s="227">
        <f t="shared" si="108"/>
        <v>0</v>
      </c>
      <c r="K272" s="226">
        <f t="shared" si="108"/>
        <v>0</v>
      </c>
      <c r="L272" s="221">
        <f t="shared" si="108"/>
        <v>0</v>
      </c>
      <c r="M272" s="98">
        <f t="shared" si="108"/>
        <v>0</v>
      </c>
      <c r="N272" s="226">
        <f t="shared" si="108"/>
        <v>0</v>
      </c>
      <c r="O272" s="221">
        <f t="shared" si="108"/>
        <v>0</v>
      </c>
      <c r="P272" s="223"/>
    </row>
    <row r="273" spans="1:16" s="280" customFormat="1" ht="36" hidden="1" x14ac:dyDescent="0.2">
      <c r="A273" s="58">
        <v>7221</v>
      </c>
      <c r="B273" s="3" t="s">
        <v>296</v>
      </c>
      <c r="C273" s="98">
        <f t="shared" si="95"/>
        <v>0</v>
      </c>
      <c r="D273" s="220"/>
      <c r="E273" s="807"/>
      <c r="F273" s="765">
        <f>D273+E273</f>
        <v>0</v>
      </c>
      <c r="G273" s="220"/>
      <c r="H273" s="103"/>
      <c r="I273" s="221">
        <f>G273+H273</f>
        <v>0</v>
      </c>
      <c r="J273" s="103"/>
      <c r="K273" s="104"/>
      <c r="L273" s="221">
        <f>J273+K273</f>
        <v>0</v>
      </c>
      <c r="M273" s="222"/>
      <c r="N273" s="104"/>
      <c r="O273" s="221">
        <f>M273+N273</f>
        <v>0</v>
      </c>
      <c r="P273" s="223"/>
    </row>
    <row r="274" spans="1:16" s="280" customFormat="1" ht="36" hidden="1" x14ac:dyDescent="0.2">
      <c r="A274" s="58">
        <v>7222</v>
      </c>
      <c r="B274" s="3" t="s">
        <v>297</v>
      </c>
      <c r="C274" s="98">
        <f t="shared" si="95"/>
        <v>0</v>
      </c>
      <c r="D274" s="220"/>
      <c r="E274" s="807"/>
      <c r="F274" s="765">
        <f>D274+E274</f>
        <v>0</v>
      </c>
      <c r="G274" s="220"/>
      <c r="H274" s="103"/>
      <c r="I274" s="221">
        <f>G274+H274</f>
        <v>0</v>
      </c>
      <c r="J274" s="103"/>
      <c r="K274" s="104"/>
      <c r="L274" s="221">
        <f>J274+K274</f>
        <v>0</v>
      </c>
      <c r="M274" s="222"/>
      <c r="N274" s="104"/>
      <c r="O274" s="221">
        <f>M274+N274</f>
        <v>0</v>
      </c>
      <c r="P274" s="223"/>
    </row>
    <row r="275" spans="1:16" ht="24" hidden="1" x14ac:dyDescent="0.2">
      <c r="A275" s="224">
        <v>7230</v>
      </c>
      <c r="B275" s="3" t="s">
        <v>134</v>
      </c>
      <c r="C275" s="98">
        <f t="shared" si="95"/>
        <v>0</v>
      </c>
      <c r="D275" s="220"/>
      <c r="E275" s="807"/>
      <c r="F275" s="765">
        <f>D275+E275</f>
        <v>0</v>
      </c>
      <c r="G275" s="220"/>
      <c r="H275" s="103"/>
      <c r="I275" s="221">
        <f>G275+H275</f>
        <v>0</v>
      </c>
      <c r="J275" s="103"/>
      <c r="K275" s="104"/>
      <c r="L275" s="221">
        <f>J275+K275</f>
        <v>0</v>
      </c>
      <c r="M275" s="222"/>
      <c r="N275" s="104"/>
      <c r="O275" s="221">
        <f>M275+N275</f>
        <v>0</v>
      </c>
      <c r="P275" s="223"/>
    </row>
    <row r="276" spans="1:16" ht="24" hidden="1" x14ac:dyDescent="0.2">
      <c r="A276" s="224">
        <v>7240</v>
      </c>
      <c r="B276" s="3" t="s">
        <v>108</v>
      </c>
      <c r="C276" s="98">
        <f t="shared" si="95"/>
        <v>0</v>
      </c>
      <c r="D276" s="225">
        <f t="shared" ref="D276:O276" si="109">SUM(D277:D279)</f>
        <v>0</v>
      </c>
      <c r="E276" s="808">
        <f t="shared" si="109"/>
        <v>0</v>
      </c>
      <c r="F276" s="765">
        <f t="shared" si="109"/>
        <v>0</v>
      </c>
      <c r="G276" s="225">
        <f t="shared" si="109"/>
        <v>0</v>
      </c>
      <c r="H276" s="227">
        <f t="shared" si="109"/>
        <v>0</v>
      </c>
      <c r="I276" s="221">
        <f t="shared" si="109"/>
        <v>0</v>
      </c>
      <c r="J276" s="227">
        <f t="shared" si="109"/>
        <v>0</v>
      </c>
      <c r="K276" s="226">
        <f t="shared" si="109"/>
        <v>0</v>
      </c>
      <c r="L276" s="221">
        <f t="shared" si="109"/>
        <v>0</v>
      </c>
      <c r="M276" s="98">
        <f t="shared" si="109"/>
        <v>0</v>
      </c>
      <c r="N276" s="226">
        <f t="shared" si="109"/>
        <v>0</v>
      </c>
      <c r="O276" s="221">
        <f t="shared" si="109"/>
        <v>0</v>
      </c>
      <c r="P276" s="223"/>
    </row>
    <row r="277" spans="1:16" ht="48" hidden="1" x14ac:dyDescent="0.2">
      <c r="A277" s="58">
        <v>7245</v>
      </c>
      <c r="B277" s="3" t="s">
        <v>109</v>
      </c>
      <c r="C277" s="98">
        <f t="shared" si="95"/>
        <v>0</v>
      </c>
      <c r="D277" s="220"/>
      <c r="E277" s="807"/>
      <c r="F277" s="765">
        <f>D277+E277</f>
        <v>0</v>
      </c>
      <c r="G277" s="220"/>
      <c r="H277" s="103"/>
      <c r="I277" s="221">
        <f>G277+H277</f>
        <v>0</v>
      </c>
      <c r="J277" s="103"/>
      <c r="K277" s="104"/>
      <c r="L277" s="221">
        <f>J277+K277</f>
        <v>0</v>
      </c>
      <c r="M277" s="222"/>
      <c r="N277" s="104"/>
      <c r="O277" s="221">
        <f>M277+N277</f>
        <v>0</v>
      </c>
      <c r="P277" s="223"/>
    </row>
    <row r="278" spans="1:16" ht="84.75" hidden="1" customHeight="1" x14ac:dyDescent="0.2">
      <c r="A278" s="58">
        <v>7246</v>
      </c>
      <c r="B278" s="3" t="s">
        <v>110</v>
      </c>
      <c r="C278" s="98">
        <f t="shared" si="95"/>
        <v>0</v>
      </c>
      <c r="D278" s="220"/>
      <c r="E278" s="807"/>
      <c r="F278" s="765">
        <f>D278+E278</f>
        <v>0</v>
      </c>
      <c r="G278" s="220"/>
      <c r="H278" s="103"/>
      <c r="I278" s="221">
        <f>G278+H278</f>
        <v>0</v>
      </c>
      <c r="J278" s="103"/>
      <c r="K278" s="104"/>
      <c r="L278" s="221">
        <f>J278+K278</f>
        <v>0</v>
      </c>
      <c r="M278" s="222"/>
      <c r="N278" s="104"/>
      <c r="O278" s="221">
        <f>M278+N278</f>
        <v>0</v>
      </c>
      <c r="P278" s="223"/>
    </row>
    <row r="279" spans="1:16" ht="36" hidden="1" x14ac:dyDescent="0.2">
      <c r="A279" s="58">
        <v>7247</v>
      </c>
      <c r="B279" s="3" t="s">
        <v>298</v>
      </c>
      <c r="C279" s="98">
        <f t="shared" si="95"/>
        <v>0</v>
      </c>
      <c r="D279" s="220"/>
      <c r="E279" s="807"/>
      <c r="F279" s="765">
        <f>D279+E279</f>
        <v>0</v>
      </c>
      <c r="G279" s="220"/>
      <c r="H279" s="103"/>
      <c r="I279" s="221">
        <f>G279+H279</f>
        <v>0</v>
      </c>
      <c r="J279" s="103"/>
      <c r="K279" s="104"/>
      <c r="L279" s="221">
        <f>J279+K279</f>
        <v>0</v>
      </c>
      <c r="M279" s="222"/>
      <c r="N279" s="104"/>
      <c r="O279" s="221">
        <f>M279+N279</f>
        <v>0</v>
      </c>
      <c r="P279" s="223"/>
    </row>
    <row r="280" spans="1:16" ht="24" hidden="1" x14ac:dyDescent="0.2">
      <c r="A280" s="830">
        <v>7260</v>
      </c>
      <c r="B280" s="1" t="s">
        <v>299</v>
      </c>
      <c r="C280" s="89">
        <f t="shared" si="95"/>
        <v>0</v>
      </c>
      <c r="D280" s="216"/>
      <c r="E280" s="805"/>
      <c r="F280" s="806">
        <f>D280+E280</f>
        <v>0</v>
      </c>
      <c r="G280" s="216"/>
      <c r="H280" s="94"/>
      <c r="I280" s="217">
        <f>G280+H280</f>
        <v>0</v>
      </c>
      <c r="J280" s="94"/>
      <c r="K280" s="95"/>
      <c r="L280" s="217">
        <f>J280+K280</f>
        <v>0</v>
      </c>
      <c r="M280" s="218"/>
      <c r="N280" s="95"/>
      <c r="O280" s="217">
        <f>M280+N280</f>
        <v>0</v>
      </c>
      <c r="P280" s="219"/>
    </row>
    <row r="281" spans="1:16" hidden="1" x14ac:dyDescent="0.2">
      <c r="A281" s="151">
        <v>7700</v>
      </c>
      <c r="B281" s="119" t="s">
        <v>83</v>
      </c>
      <c r="C281" s="120">
        <f t="shared" si="95"/>
        <v>0</v>
      </c>
      <c r="D281" s="281">
        <f t="shared" ref="D281:O281" si="110">D282</f>
        <v>0</v>
      </c>
      <c r="E281" s="818">
        <f t="shared" si="110"/>
        <v>0</v>
      </c>
      <c r="F281" s="784">
        <f t="shared" si="110"/>
        <v>0</v>
      </c>
      <c r="G281" s="281">
        <f t="shared" si="110"/>
        <v>0</v>
      </c>
      <c r="H281" s="282">
        <f t="shared" si="110"/>
        <v>0</v>
      </c>
      <c r="I281" s="237">
        <f t="shared" si="110"/>
        <v>0</v>
      </c>
      <c r="J281" s="282">
        <f t="shared" si="110"/>
        <v>0</v>
      </c>
      <c r="K281" s="236">
        <f t="shared" si="110"/>
        <v>0</v>
      </c>
      <c r="L281" s="237">
        <f t="shared" si="110"/>
        <v>0</v>
      </c>
      <c r="M281" s="120">
        <f t="shared" si="110"/>
        <v>0</v>
      </c>
      <c r="N281" s="236">
        <f t="shared" si="110"/>
        <v>0</v>
      </c>
      <c r="O281" s="237">
        <f t="shared" si="110"/>
        <v>0</v>
      </c>
      <c r="P281" s="238"/>
    </row>
    <row r="282" spans="1:16" hidden="1" x14ac:dyDescent="0.2">
      <c r="A282" s="210">
        <v>7720</v>
      </c>
      <c r="B282" s="1" t="s">
        <v>84</v>
      </c>
      <c r="C282" s="109">
        <f t="shared" si="95"/>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95"/>
        <v>0</v>
      </c>
      <c r="D283" s="225">
        <f t="shared" ref="D283:O283" si="111">SUM(D284:D285)</f>
        <v>0</v>
      </c>
      <c r="E283" s="808">
        <f t="shared" si="111"/>
        <v>0</v>
      </c>
      <c r="F283" s="765">
        <f t="shared" si="111"/>
        <v>0</v>
      </c>
      <c r="G283" s="225">
        <f t="shared" si="111"/>
        <v>0</v>
      </c>
      <c r="H283" s="227">
        <f t="shared" si="111"/>
        <v>0</v>
      </c>
      <c r="I283" s="221">
        <f t="shared" si="111"/>
        <v>0</v>
      </c>
      <c r="J283" s="227">
        <f t="shared" si="111"/>
        <v>0</v>
      </c>
      <c r="K283" s="226">
        <f t="shared" si="111"/>
        <v>0</v>
      </c>
      <c r="L283" s="221">
        <f t="shared" si="111"/>
        <v>0</v>
      </c>
      <c r="M283" s="98">
        <f t="shared" si="111"/>
        <v>0</v>
      </c>
      <c r="N283" s="226">
        <f t="shared" si="111"/>
        <v>0</v>
      </c>
      <c r="O283" s="221">
        <f t="shared" si="111"/>
        <v>0</v>
      </c>
      <c r="P283" s="223"/>
    </row>
    <row r="284" spans="1:16" hidden="1" x14ac:dyDescent="0.2">
      <c r="A284" s="2" t="s">
        <v>113</v>
      </c>
      <c r="B284" s="58" t="s">
        <v>114</v>
      </c>
      <c r="C284" s="98">
        <f t="shared" si="95"/>
        <v>0</v>
      </c>
      <c r="D284" s="220"/>
      <c r="E284" s="807"/>
      <c r="F284" s="765">
        <f>D284+E284</f>
        <v>0</v>
      </c>
      <c r="G284" s="220"/>
      <c r="H284" s="103"/>
      <c r="I284" s="221">
        <f>G284+H284</f>
        <v>0</v>
      </c>
      <c r="J284" s="103"/>
      <c r="K284" s="104"/>
      <c r="L284" s="221">
        <f>J284+K284</f>
        <v>0</v>
      </c>
      <c r="M284" s="222"/>
      <c r="N284" s="104"/>
      <c r="O284" s="221">
        <f>M284+N284</f>
        <v>0</v>
      </c>
      <c r="P284" s="223"/>
    </row>
    <row r="285" spans="1:16" ht="24" hidden="1" x14ac:dyDescent="0.2">
      <c r="A285" s="2" t="s">
        <v>115</v>
      </c>
      <c r="B285" s="285" t="s">
        <v>116</v>
      </c>
      <c r="C285" s="89">
        <f t="shared" si="95"/>
        <v>0</v>
      </c>
      <c r="D285" s="216"/>
      <c r="E285" s="805"/>
      <c r="F285" s="806">
        <f>D285+E285</f>
        <v>0</v>
      </c>
      <c r="G285" s="216"/>
      <c r="H285" s="94"/>
      <c r="I285" s="217">
        <f>G285+H285</f>
        <v>0</v>
      </c>
      <c r="J285" s="94"/>
      <c r="K285" s="95"/>
      <c r="L285" s="217">
        <f>J285+K285</f>
        <v>0</v>
      </c>
      <c r="M285" s="218"/>
      <c r="N285" s="95"/>
      <c r="O285" s="217">
        <f>M285+N285</f>
        <v>0</v>
      </c>
      <c r="P285" s="219"/>
    </row>
    <row r="286" spans="1:16" ht="12.75" thickBot="1" x14ac:dyDescent="0.25">
      <c r="A286" s="286"/>
      <c r="B286" s="286" t="s">
        <v>300</v>
      </c>
      <c r="C286" s="287">
        <f t="shared" si="95"/>
        <v>653224.93999999994</v>
      </c>
      <c r="D286" s="288">
        <f t="shared" ref="D286:O286" si="112">SUM(D283,D269,D230,D195,D187,D173,D75,D53)</f>
        <v>628777</v>
      </c>
      <c r="E286" s="820">
        <f t="shared" si="112"/>
        <v>0</v>
      </c>
      <c r="F286" s="821">
        <f t="shared" si="112"/>
        <v>628777</v>
      </c>
      <c r="G286" s="288">
        <f t="shared" si="112"/>
        <v>0</v>
      </c>
      <c r="H286" s="290">
        <f t="shared" si="112"/>
        <v>0</v>
      </c>
      <c r="I286" s="291">
        <f t="shared" si="112"/>
        <v>0</v>
      </c>
      <c r="J286" s="290">
        <f t="shared" si="112"/>
        <v>24303</v>
      </c>
      <c r="K286" s="289">
        <f t="shared" si="112"/>
        <v>144.94</v>
      </c>
      <c r="L286" s="291">
        <f t="shared" si="112"/>
        <v>24447.940000000002</v>
      </c>
      <c r="M286" s="287">
        <f t="shared" si="112"/>
        <v>0</v>
      </c>
      <c r="N286" s="289">
        <f t="shared" si="112"/>
        <v>0</v>
      </c>
      <c r="O286" s="291">
        <f t="shared" si="112"/>
        <v>0</v>
      </c>
      <c r="P286" s="292"/>
    </row>
    <row r="287" spans="1:16" s="29" customFormat="1" ht="13.5" thickTop="1" thickBot="1" x14ac:dyDescent="0.25">
      <c r="A287" s="1348" t="s">
        <v>301</v>
      </c>
      <c r="B287" s="1349"/>
      <c r="C287" s="293">
        <f t="shared" si="95"/>
        <v>-1721.9400000000023</v>
      </c>
      <c r="D287" s="294">
        <f t="shared" ref="D287:I287" si="113">SUM(D24,D25,D41)-D51</f>
        <v>0</v>
      </c>
      <c r="E287" s="822">
        <f t="shared" si="113"/>
        <v>0</v>
      </c>
      <c r="F287" s="823">
        <f t="shared" si="113"/>
        <v>0</v>
      </c>
      <c r="G287" s="294">
        <f t="shared" si="113"/>
        <v>0</v>
      </c>
      <c r="H287" s="296">
        <f t="shared" si="113"/>
        <v>0</v>
      </c>
      <c r="I287" s="297">
        <f t="shared" si="113"/>
        <v>0</v>
      </c>
      <c r="J287" s="296">
        <f>(J26+J43)-J51</f>
        <v>-1722</v>
      </c>
      <c r="K287" s="295">
        <f>(K26+K43)-K51</f>
        <v>6.0000000000002274E-2</v>
      </c>
      <c r="L287" s="297">
        <f>(L26+L43)-L51</f>
        <v>-1721.9400000000023</v>
      </c>
      <c r="M287" s="293">
        <f>M45-M51</f>
        <v>0</v>
      </c>
      <c r="N287" s="295">
        <f>N45-N51</f>
        <v>0</v>
      </c>
      <c r="O287" s="297">
        <f>O45-O51</f>
        <v>0</v>
      </c>
      <c r="P287" s="298"/>
    </row>
    <row r="288" spans="1:16" s="29" customFormat="1" ht="12.75" thickTop="1" x14ac:dyDescent="0.2">
      <c r="A288" s="1350" t="s">
        <v>302</v>
      </c>
      <c r="B288" s="1351"/>
      <c r="C288" s="299">
        <f t="shared" si="95"/>
        <v>1722</v>
      </c>
      <c r="D288" s="300">
        <f t="shared" ref="D288:O288" si="114">SUM(D289,D290)-D297+D298</f>
        <v>0</v>
      </c>
      <c r="E288" s="824">
        <f t="shared" si="114"/>
        <v>0</v>
      </c>
      <c r="F288" s="825">
        <f t="shared" si="114"/>
        <v>0</v>
      </c>
      <c r="G288" s="300">
        <f t="shared" si="114"/>
        <v>0</v>
      </c>
      <c r="H288" s="302">
        <f t="shared" si="114"/>
        <v>0</v>
      </c>
      <c r="I288" s="303">
        <f t="shared" si="114"/>
        <v>0</v>
      </c>
      <c r="J288" s="302">
        <f t="shared" si="114"/>
        <v>1722</v>
      </c>
      <c r="K288" s="301">
        <f t="shared" si="114"/>
        <v>0</v>
      </c>
      <c r="L288" s="303">
        <f t="shared" si="114"/>
        <v>1722</v>
      </c>
      <c r="M288" s="299">
        <f t="shared" si="114"/>
        <v>0</v>
      </c>
      <c r="N288" s="301">
        <f t="shared" si="114"/>
        <v>0</v>
      </c>
      <c r="O288" s="303">
        <f t="shared" si="114"/>
        <v>0</v>
      </c>
      <c r="P288" s="304"/>
    </row>
    <row r="289" spans="1:16" s="29" customFormat="1" ht="12.75" thickBot="1" x14ac:dyDescent="0.25">
      <c r="A289" s="173" t="s">
        <v>303</v>
      </c>
      <c r="B289" s="173" t="s">
        <v>304</v>
      </c>
      <c r="C289" s="174">
        <f t="shared" si="95"/>
        <v>1722</v>
      </c>
      <c r="D289" s="175">
        <f t="shared" ref="D289:O289" si="115">D21-D283</f>
        <v>0</v>
      </c>
      <c r="E289" s="794">
        <f t="shared" si="115"/>
        <v>0</v>
      </c>
      <c r="F289" s="795">
        <f t="shared" si="115"/>
        <v>0</v>
      </c>
      <c r="G289" s="175">
        <f t="shared" si="115"/>
        <v>0</v>
      </c>
      <c r="H289" s="177">
        <f t="shared" si="115"/>
        <v>0</v>
      </c>
      <c r="I289" s="178">
        <f t="shared" si="115"/>
        <v>0</v>
      </c>
      <c r="J289" s="177">
        <f t="shared" si="115"/>
        <v>1722</v>
      </c>
      <c r="K289" s="176">
        <f t="shared" si="115"/>
        <v>0</v>
      </c>
      <c r="L289" s="178">
        <f t="shared" si="115"/>
        <v>1722</v>
      </c>
      <c r="M289" s="174">
        <f t="shared" si="115"/>
        <v>0</v>
      </c>
      <c r="N289" s="176">
        <f t="shared" si="115"/>
        <v>0</v>
      </c>
      <c r="O289" s="178">
        <f t="shared" si="115"/>
        <v>0</v>
      </c>
      <c r="P289" s="179"/>
    </row>
    <row r="290" spans="1:16" s="29" customFormat="1" ht="12.75" hidden="1" thickTop="1" x14ac:dyDescent="0.2">
      <c r="A290" s="305" t="s">
        <v>305</v>
      </c>
      <c r="B290" s="305" t="s">
        <v>306</v>
      </c>
      <c r="C290" s="299">
        <f t="shared" si="95"/>
        <v>0</v>
      </c>
      <c r="D290" s="300">
        <f t="shared" ref="D290:O290" si="116">SUM(D291,D293,D295)-SUM(D292,D294,D296)</f>
        <v>0</v>
      </c>
      <c r="E290" s="824">
        <f t="shared" si="116"/>
        <v>0</v>
      </c>
      <c r="F290" s="825">
        <f t="shared" si="116"/>
        <v>0</v>
      </c>
      <c r="G290" s="300">
        <f t="shared" si="116"/>
        <v>0</v>
      </c>
      <c r="H290" s="302">
        <f t="shared" si="116"/>
        <v>0</v>
      </c>
      <c r="I290" s="303">
        <f t="shared" si="116"/>
        <v>0</v>
      </c>
      <c r="J290" s="302">
        <f t="shared" si="116"/>
        <v>0</v>
      </c>
      <c r="K290" s="301">
        <f t="shared" si="116"/>
        <v>0</v>
      </c>
      <c r="L290" s="303">
        <f t="shared" si="116"/>
        <v>0</v>
      </c>
      <c r="M290" s="299">
        <f t="shared" si="116"/>
        <v>0</v>
      </c>
      <c r="N290" s="301">
        <f t="shared" si="116"/>
        <v>0</v>
      </c>
      <c r="O290" s="303">
        <f t="shared" si="116"/>
        <v>0</v>
      </c>
      <c r="P290" s="304"/>
    </row>
    <row r="291" spans="1:16" ht="12.75" hidden="1" thickTop="1" x14ac:dyDescent="0.2">
      <c r="A291" s="306" t="s">
        <v>307</v>
      </c>
      <c r="B291" s="159" t="s">
        <v>308</v>
      </c>
      <c r="C291" s="109">
        <f t="shared" si="95"/>
        <v>0</v>
      </c>
      <c r="D291" s="283"/>
      <c r="E291" s="819"/>
      <c r="F291" s="788">
        <f t="shared" ref="F291:F298" si="117">D291+E291</f>
        <v>0</v>
      </c>
      <c r="G291" s="283"/>
      <c r="H291" s="114"/>
      <c r="I291" s="245">
        <f t="shared" ref="I291:I298" si="118">G291+H291</f>
        <v>0</v>
      </c>
      <c r="J291" s="114"/>
      <c r="K291" s="115"/>
      <c r="L291" s="245">
        <f t="shared" ref="L291:L298" si="119">J291+K291</f>
        <v>0</v>
      </c>
      <c r="M291" s="284"/>
      <c r="N291" s="115"/>
      <c r="O291" s="245">
        <f t="shared" ref="O291:O298" si="120">M291+N291</f>
        <v>0</v>
      </c>
      <c r="P291" s="246"/>
    </row>
    <row r="292" spans="1:16" ht="24.75" hidden="1" thickTop="1" x14ac:dyDescent="0.2">
      <c r="A292" s="2" t="s">
        <v>309</v>
      </c>
      <c r="B292" s="57" t="s">
        <v>310</v>
      </c>
      <c r="C292" s="98">
        <f t="shared" si="95"/>
        <v>0</v>
      </c>
      <c r="D292" s="220"/>
      <c r="E292" s="807"/>
      <c r="F292" s="765">
        <f t="shared" si="117"/>
        <v>0</v>
      </c>
      <c r="G292" s="220"/>
      <c r="H292" s="103"/>
      <c r="I292" s="221">
        <f t="shared" si="118"/>
        <v>0</v>
      </c>
      <c r="J292" s="103"/>
      <c r="K292" s="104"/>
      <c r="L292" s="221">
        <f t="shared" si="119"/>
        <v>0</v>
      </c>
      <c r="M292" s="222"/>
      <c r="N292" s="104"/>
      <c r="O292" s="221">
        <f t="shared" si="120"/>
        <v>0</v>
      </c>
      <c r="P292" s="223"/>
    </row>
    <row r="293" spans="1:16" ht="12.75" hidden="1" thickTop="1" x14ac:dyDescent="0.2">
      <c r="A293" s="2" t="s">
        <v>311</v>
      </c>
      <c r="B293" s="57" t="s">
        <v>312</v>
      </c>
      <c r="C293" s="98">
        <f t="shared" si="95"/>
        <v>0</v>
      </c>
      <c r="D293" s="220"/>
      <c r="E293" s="807"/>
      <c r="F293" s="765">
        <f t="shared" si="117"/>
        <v>0</v>
      </c>
      <c r="G293" s="220"/>
      <c r="H293" s="103"/>
      <c r="I293" s="221">
        <f t="shared" si="118"/>
        <v>0</v>
      </c>
      <c r="J293" s="103"/>
      <c r="K293" s="104"/>
      <c r="L293" s="221">
        <f t="shared" si="119"/>
        <v>0</v>
      </c>
      <c r="M293" s="222"/>
      <c r="N293" s="104"/>
      <c r="O293" s="221">
        <f t="shared" si="120"/>
        <v>0</v>
      </c>
      <c r="P293" s="223"/>
    </row>
    <row r="294" spans="1:16" ht="24.75" hidden="1" thickTop="1" x14ac:dyDescent="0.2">
      <c r="A294" s="2" t="s">
        <v>313</v>
      </c>
      <c r="B294" s="57" t="s">
        <v>314</v>
      </c>
      <c r="C294" s="98">
        <f t="shared" si="95"/>
        <v>0</v>
      </c>
      <c r="D294" s="220"/>
      <c r="E294" s="807"/>
      <c r="F294" s="765">
        <f t="shared" si="117"/>
        <v>0</v>
      </c>
      <c r="G294" s="220"/>
      <c r="H294" s="103"/>
      <c r="I294" s="221">
        <f t="shared" si="118"/>
        <v>0</v>
      </c>
      <c r="J294" s="103"/>
      <c r="K294" s="104"/>
      <c r="L294" s="221">
        <f t="shared" si="119"/>
        <v>0</v>
      </c>
      <c r="M294" s="222"/>
      <c r="N294" s="104"/>
      <c r="O294" s="221">
        <f t="shared" si="120"/>
        <v>0</v>
      </c>
      <c r="P294" s="223"/>
    </row>
    <row r="295" spans="1:16" ht="12.75" hidden="1" thickTop="1" x14ac:dyDescent="0.2">
      <c r="A295" s="2" t="s">
        <v>315</v>
      </c>
      <c r="B295" s="57" t="s">
        <v>316</v>
      </c>
      <c r="C295" s="98">
        <f t="shared" si="95"/>
        <v>0</v>
      </c>
      <c r="D295" s="220"/>
      <c r="E295" s="807"/>
      <c r="F295" s="765">
        <f t="shared" si="117"/>
        <v>0</v>
      </c>
      <c r="G295" s="220"/>
      <c r="H295" s="103"/>
      <c r="I295" s="221">
        <f t="shared" si="118"/>
        <v>0</v>
      </c>
      <c r="J295" s="103"/>
      <c r="K295" s="104"/>
      <c r="L295" s="221">
        <f t="shared" si="119"/>
        <v>0</v>
      </c>
      <c r="M295" s="222"/>
      <c r="N295" s="104"/>
      <c r="O295" s="221">
        <f t="shared" si="120"/>
        <v>0</v>
      </c>
      <c r="P295" s="223"/>
    </row>
    <row r="296" spans="1:16" ht="24.75" hidden="1" thickTop="1" x14ac:dyDescent="0.2">
      <c r="A296" s="307" t="s">
        <v>317</v>
      </c>
      <c r="B296" s="308" t="s">
        <v>318</v>
      </c>
      <c r="C296" s="249">
        <f t="shared" si="95"/>
        <v>0</v>
      </c>
      <c r="D296" s="254"/>
      <c r="E296" s="812"/>
      <c r="F296" s="813">
        <f t="shared" si="117"/>
        <v>0</v>
      </c>
      <c r="G296" s="254"/>
      <c r="H296" s="256"/>
      <c r="I296" s="251">
        <f t="shared" si="118"/>
        <v>0</v>
      </c>
      <c r="J296" s="256"/>
      <c r="K296" s="255"/>
      <c r="L296" s="251">
        <f t="shared" si="119"/>
        <v>0</v>
      </c>
      <c r="M296" s="257"/>
      <c r="N296" s="255"/>
      <c r="O296" s="251">
        <f t="shared" si="120"/>
        <v>0</v>
      </c>
      <c r="P296" s="252"/>
    </row>
    <row r="297" spans="1:16" s="29" customFormat="1" ht="13.5" hidden="1" thickTop="1" thickBot="1" x14ac:dyDescent="0.25">
      <c r="A297" s="309" t="s">
        <v>319</v>
      </c>
      <c r="B297" s="309" t="s">
        <v>320</v>
      </c>
      <c r="C297" s="293">
        <f t="shared" si="95"/>
        <v>0</v>
      </c>
      <c r="D297" s="310"/>
      <c r="E297" s="826"/>
      <c r="F297" s="823">
        <f t="shared" si="117"/>
        <v>0</v>
      </c>
      <c r="G297" s="310"/>
      <c r="H297" s="312"/>
      <c r="I297" s="297">
        <f t="shared" si="118"/>
        <v>0</v>
      </c>
      <c r="J297" s="312"/>
      <c r="K297" s="311"/>
      <c r="L297" s="297">
        <f t="shared" si="119"/>
        <v>0</v>
      </c>
      <c r="M297" s="313"/>
      <c r="N297" s="311"/>
      <c r="O297" s="297">
        <f t="shared" si="120"/>
        <v>0</v>
      </c>
      <c r="P297" s="298"/>
    </row>
    <row r="298" spans="1:16" s="29" customFormat="1" ht="48.75" hidden="1" thickTop="1" x14ac:dyDescent="0.2">
      <c r="A298" s="305" t="s">
        <v>321</v>
      </c>
      <c r="B298" s="314" t="s">
        <v>322</v>
      </c>
      <c r="C298" s="299">
        <f t="shared" si="95"/>
        <v>0</v>
      </c>
      <c r="D298" s="240"/>
      <c r="E298" s="811"/>
      <c r="F298" s="769">
        <f t="shared" si="117"/>
        <v>0</v>
      </c>
      <c r="G298" s="240"/>
      <c r="H298" s="242"/>
      <c r="I298" s="205">
        <f t="shared" si="118"/>
        <v>0</v>
      </c>
      <c r="J298" s="242"/>
      <c r="K298" s="241"/>
      <c r="L298" s="205">
        <f t="shared" si="119"/>
        <v>0</v>
      </c>
      <c r="M298" s="243"/>
      <c r="N298" s="241"/>
      <c r="O298" s="205">
        <f t="shared" si="120"/>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sheetData>
  <sheetProtection algorithmName="SHA-512" hashValue="VZB2zaejRtpdYR+hYjYf7M25np80mpYm36ZDbVKd26hccQD5d0h1sP/SWRQPvlYZFPJKRJ3sDHHiSIaTGmFEsg==" saltValue="Wfm6cexg+0nWqoSZD+1XjQ==" spinCount="100000" sheet="1" objects="1" scenarios="1" formatCells="0" formatColumns="0" formatRows="0"/>
  <autoFilter ref="A18:P298">
    <filterColumn colId="2">
      <filters blank="1">
        <filter val="1 047"/>
        <filter val="1 050"/>
        <filter val="1 313"/>
        <filter val="1 416"/>
        <filter val="1 722"/>
        <filter val="-1 722"/>
        <filter val="10 173"/>
        <filter val="10 207"/>
        <filter val="10 684"/>
        <filter val="100"/>
        <filter val="11 223"/>
        <filter val="117 935"/>
        <filter val="145"/>
        <filter val="146"/>
        <filter val="148 665"/>
        <filter val="150"/>
        <filter val="155"/>
        <filter val="16 600"/>
        <filter val="175"/>
        <filter val="2 117"/>
        <filter val="2 535"/>
        <filter val="2 692"/>
        <filter val="20 505"/>
        <filter val="22 581"/>
        <filter val="23 335"/>
        <filter val="283"/>
        <filter val="3 102"/>
        <filter val="3 751"/>
        <filter val="3 752"/>
        <filter val="30 730"/>
        <filter val="343"/>
        <filter val="35 067"/>
        <filter val="4"/>
        <filter val="4 326"/>
        <filter val="4 778"/>
        <filter val="413 264"/>
        <filter val="436"/>
        <filter val="469 057"/>
        <filter val="480"/>
        <filter val="50"/>
        <filter val="52 691"/>
        <filter val="580"/>
        <filter val="585"/>
        <filter val="6 161"/>
        <filter val="617 722"/>
        <filter val="628 777"/>
        <filter val="652 789"/>
        <filter val="653 225"/>
        <filter val="683"/>
        <filter val="7 500"/>
        <filter val="7 783"/>
        <filter val="763"/>
        <filter val="8 662"/>
        <filter val="831"/>
        <filter val="9"/>
        <filter val="9 178"/>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23.pielikums Jūrmalas pilsētas domes
2018.gada 24.maija saistošajiem noteikumiem Nr.22
(protokols Nr.8,  9.punkts)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6" sqref="U6"/>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886</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804</v>
      </c>
      <c r="D3" s="1391"/>
      <c r="E3" s="1391"/>
      <c r="F3" s="1391"/>
      <c r="G3" s="1391"/>
      <c r="H3" s="1391"/>
      <c r="I3" s="1391"/>
      <c r="J3" s="1391"/>
      <c r="K3" s="1391"/>
      <c r="L3" s="1391"/>
      <c r="M3" s="1391"/>
      <c r="N3" s="1391"/>
      <c r="O3" s="1391"/>
      <c r="P3" s="1392"/>
      <c r="Q3" s="754"/>
    </row>
    <row r="4" spans="1:17" ht="12.75" customHeight="1" x14ac:dyDescent="0.2">
      <c r="A4" s="7" t="s">
        <v>150</v>
      </c>
      <c r="B4" s="8"/>
      <c r="C4" s="1391" t="s">
        <v>871</v>
      </c>
      <c r="D4" s="1391"/>
      <c r="E4" s="1391"/>
      <c r="F4" s="1391"/>
      <c r="G4" s="1391"/>
      <c r="H4" s="1391"/>
      <c r="I4" s="1391"/>
      <c r="J4" s="1391"/>
      <c r="K4" s="1391"/>
      <c r="L4" s="1391"/>
      <c r="M4" s="1391"/>
      <c r="N4" s="1391"/>
      <c r="O4" s="1391"/>
      <c r="P4" s="1392"/>
      <c r="Q4" s="754"/>
    </row>
    <row r="5" spans="1:17" ht="12.75" customHeight="1" x14ac:dyDescent="0.2">
      <c r="A5" s="9" t="s">
        <v>151</v>
      </c>
      <c r="B5" s="10"/>
      <c r="C5" s="1386" t="s">
        <v>872</v>
      </c>
      <c r="D5" s="1386"/>
      <c r="E5" s="1386"/>
      <c r="F5" s="1386"/>
      <c r="G5" s="1386"/>
      <c r="H5" s="1386"/>
      <c r="I5" s="1386"/>
      <c r="J5" s="1386"/>
      <c r="K5" s="1386"/>
      <c r="L5" s="1386"/>
      <c r="M5" s="1386"/>
      <c r="N5" s="1386"/>
      <c r="O5" s="1386"/>
      <c r="P5" s="1387"/>
      <c r="Q5" s="754"/>
    </row>
    <row r="6" spans="1:17" ht="12.75" customHeight="1" x14ac:dyDescent="0.2">
      <c r="A6" s="9" t="s">
        <v>87</v>
      </c>
      <c r="B6" s="10"/>
      <c r="C6" s="1386" t="s">
        <v>873</v>
      </c>
      <c r="D6" s="1386"/>
      <c r="E6" s="1386"/>
      <c r="F6" s="1386"/>
      <c r="G6" s="1386"/>
      <c r="H6" s="1386"/>
      <c r="I6" s="1386"/>
      <c r="J6" s="1386"/>
      <c r="K6" s="1386"/>
      <c r="L6" s="1386"/>
      <c r="M6" s="1386"/>
      <c r="N6" s="1386"/>
      <c r="O6" s="1386"/>
      <c r="P6" s="1387"/>
      <c r="Q6" s="754"/>
    </row>
    <row r="7" spans="1:17" ht="15" customHeight="1" x14ac:dyDescent="0.2">
      <c r="A7" s="9" t="s">
        <v>152</v>
      </c>
      <c r="B7" s="10"/>
      <c r="C7" s="1391" t="s">
        <v>887</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875</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t="s">
        <v>876</v>
      </c>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t="s">
        <v>877</v>
      </c>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137423</v>
      </c>
      <c r="D20" s="35">
        <f>SUM(D21,D24,D25,D41,D43)</f>
        <v>52640</v>
      </c>
      <c r="E20" s="758">
        <f t="shared" ref="E20:F20" si="0">SUM(E21,E24,E25,E41,E43)</f>
        <v>0</v>
      </c>
      <c r="F20" s="759">
        <f t="shared" si="0"/>
        <v>52640</v>
      </c>
      <c r="G20" s="35">
        <f>SUM(G21,G24,G43)</f>
        <v>0</v>
      </c>
      <c r="H20" s="37">
        <f t="shared" ref="H20:I20" si="1">SUM(H21,H24,H43)</f>
        <v>0</v>
      </c>
      <c r="I20" s="38">
        <f t="shared" si="1"/>
        <v>0</v>
      </c>
      <c r="J20" s="37">
        <f>SUM(J21,J26,J43)</f>
        <v>84783</v>
      </c>
      <c r="K20" s="36">
        <f t="shared" ref="K20:L20" si="2">SUM(K21,K26,K43)</f>
        <v>0</v>
      </c>
      <c r="L20" s="38">
        <f t="shared" si="2"/>
        <v>84783</v>
      </c>
      <c r="M20" s="34">
        <f>SUM(M21,M45)</f>
        <v>0</v>
      </c>
      <c r="N20" s="36">
        <f t="shared" ref="N20:O20" si="3">SUM(N21,N45)</f>
        <v>0</v>
      </c>
      <c r="O20" s="38">
        <f t="shared" si="3"/>
        <v>0</v>
      </c>
      <c r="P20" s="39"/>
    </row>
    <row r="21" spans="1:16" ht="12.75" thickTop="1" x14ac:dyDescent="0.2">
      <c r="A21" s="40"/>
      <c r="B21" s="41" t="s">
        <v>178</v>
      </c>
      <c r="C21" s="42">
        <f t="shared" ref="C21:C84" si="4">F21+I21+L21+O21</f>
        <v>18821</v>
      </c>
      <c r="D21" s="43">
        <f>SUM(D22:D23)</f>
        <v>0</v>
      </c>
      <c r="E21" s="760">
        <f t="shared" ref="E21" si="5">SUM(E22:E23)</f>
        <v>0</v>
      </c>
      <c r="F21" s="761">
        <f>SUM(F22:F23)</f>
        <v>0</v>
      </c>
      <c r="G21" s="43">
        <f>SUM(G22:G23)</f>
        <v>0</v>
      </c>
      <c r="H21" s="45">
        <f t="shared" ref="H21:I21" si="6">SUM(H22:H23)</f>
        <v>0</v>
      </c>
      <c r="I21" s="46">
        <f t="shared" si="6"/>
        <v>0</v>
      </c>
      <c r="J21" s="45">
        <f>SUM(J22:J23)</f>
        <v>18821</v>
      </c>
      <c r="K21" s="44">
        <f t="shared" ref="K21:L21" si="7">SUM(K22:K23)</f>
        <v>0</v>
      </c>
      <c r="L21" s="46">
        <f t="shared" si="7"/>
        <v>18821</v>
      </c>
      <c r="M21" s="42">
        <f>SUM(M22:M23)</f>
        <v>0</v>
      </c>
      <c r="N21" s="44">
        <f t="shared" ref="N21:O21" si="8">SUM(N22:N23)</f>
        <v>0</v>
      </c>
      <c r="O21" s="46">
        <f t="shared" si="8"/>
        <v>0</v>
      </c>
      <c r="P21" s="47"/>
    </row>
    <row r="22" spans="1:16" x14ac:dyDescent="0.2">
      <c r="A22" s="48"/>
      <c r="B22" s="49" t="s">
        <v>179</v>
      </c>
      <c r="C22" s="50">
        <f t="shared" si="4"/>
        <v>2136</v>
      </c>
      <c r="D22" s="51"/>
      <c r="E22" s="762"/>
      <c r="F22" s="763">
        <f>D22+E22</f>
        <v>0</v>
      </c>
      <c r="G22" s="51"/>
      <c r="H22" s="53"/>
      <c r="I22" s="54">
        <f>G22+H22</f>
        <v>0</v>
      </c>
      <c r="J22" s="53">
        <v>2136</v>
      </c>
      <c r="K22" s="52"/>
      <c r="L22" s="54">
        <f>J22+K22</f>
        <v>2136</v>
      </c>
      <c r="M22" s="55"/>
      <c r="N22" s="52"/>
      <c r="O22" s="54">
        <f>M22+N22</f>
        <v>0</v>
      </c>
      <c r="P22" s="56"/>
    </row>
    <row r="23" spans="1:16" x14ac:dyDescent="0.2">
      <c r="A23" s="57"/>
      <c r="B23" s="58" t="s">
        <v>180</v>
      </c>
      <c r="C23" s="59">
        <f t="shared" si="4"/>
        <v>16685</v>
      </c>
      <c r="D23" s="60"/>
      <c r="E23" s="764"/>
      <c r="F23" s="765">
        <f>D23+E23</f>
        <v>0</v>
      </c>
      <c r="G23" s="60"/>
      <c r="H23" s="62"/>
      <c r="I23" s="63">
        <f>G23+H23</f>
        <v>0</v>
      </c>
      <c r="J23" s="62">
        <v>16685</v>
      </c>
      <c r="K23" s="61"/>
      <c r="L23" s="63">
        <f>J23+K23</f>
        <v>16685</v>
      </c>
      <c r="M23" s="64"/>
      <c r="N23" s="61"/>
      <c r="O23" s="63">
        <f>M23+N23</f>
        <v>0</v>
      </c>
      <c r="P23" s="324"/>
    </row>
    <row r="24" spans="1:16" s="29" customFormat="1" ht="24.75" thickBot="1" x14ac:dyDescent="0.25">
      <c r="A24" s="65">
        <v>19300</v>
      </c>
      <c r="B24" s="65" t="s">
        <v>181</v>
      </c>
      <c r="C24" s="66">
        <f>F24+I24</f>
        <v>52640</v>
      </c>
      <c r="D24" s="67">
        <f>D51</f>
        <v>52640</v>
      </c>
      <c r="E24" s="766"/>
      <c r="F24" s="767">
        <f>D24+E24</f>
        <v>52640</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thickTop="1" x14ac:dyDescent="0.2">
      <c r="A26" s="76">
        <v>21300</v>
      </c>
      <c r="B26" s="76" t="s">
        <v>184</v>
      </c>
      <c r="C26" s="77">
        <f>L26</f>
        <v>65962</v>
      </c>
      <c r="D26" s="80" t="s">
        <v>182</v>
      </c>
      <c r="E26" s="770" t="s">
        <v>182</v>
      </c>
      <c r="F26" s="771" t="s">
        <v>182</v>
      </c>
      <c r="G26" s="80" t="s">
        <v>182</v>
      </c>
      <c r="H26" s="81" t="s">
        <v>182</v>
      </c>
      <c r="I26" s="82" t="s">
        <v>182</v>
      </c>
      <c r="J26" s="86">
        <f>SUM(J27,J31,J33,J36)</f>
        <v>65962</v>
      </c>
      <c r="K26" s="87">
        <f t="shared" ref="K26:L26" si="9">SUM(K27,K31,K33,K36)</f>
        <v>0</v>
      </c>
      <c r="L26" s="205">
        <f t="shared" si="9"/>
        <v>65962</v>
      </c>
      <c r="M26" s="84" t="s">
        <v>182</v>
      </c>
      <c r="N26" s="83" t="s">
        <v>182</v>
      </c>
      <c r="O26" s="82" t="s">
        <v>182</v>
      </c>
      <c r="P26" s="85"/>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x14ac:dyDescent="0.2">
      <c r="A33" s="88">
        <v>21380</v>
      </c>
      <c r="B33" s="76" t="s">
        <v>191</v>
      </c>
      <c r="C33" s="77">
        <f t="shared" si="10"/>
        <v>50052</v>
      </c>
      <c r="D33" s="80" t="s">
        <v>182</v>
      </c>
      <c r="E33" s="770" t="s">
        <v>182</v>
      </c>
      <c r="F33" s="771" t="s">
        <v>182</v>
      </c>
      <c r="G33" s="80" t="s">
        <v>182</v>
      </c>
      <c r="H33" s="81" t="s">
        <v>182</v>
      </c>
      <c r="I33" s="82" t="s">
        <v>182</v>
      </c>
      <c r="J33" s="86">
        <f>SUM(J34:J35)</f>
        <v>50052</v>
      </c>
      <c r="K33" s="87">
        <f t="shared" ref="K33:L33" si="13">SUM(K34:K35)</f>
        <v>0</v>
      </c>
      <c r="L33" s="205">
        <f t="shared" si="13"/>
        <v>50052</v>
      </c>
      <c r="M33" s="84" t="s">
        <v>182</v>
      </c>
      <c r="N33" s="83" t="s">
        <v>182</v>
      </c>
      <c r="O33" s="82" t="s">
        <v>182</v>
      </c>
      <c r="P33" s="85"/>
    </row>
    <row r="34" spans="1:16" x14ac:dyDescent="0.2">
      <c r="A34" s="49">
        <v>21381</v>
      </c>
      <c r="B34" s="1" t="s">
        <v>192</v>
      </c>
      <c r="C34" s="89">
        <f t="shared" si="10"/>
        <v>45552</v>
      </c>
      <c r="D34" s="90" t="s">
        <v>182</v>
      </c>
      <c r="E34" s="772" t="s">
        <v>182</v>
      </c>
      <c r="F34" s="773" t="s">
        <v>182</v>
      </c>
      <c r="G34" s="90" t="s">
        <v>182</v>
      </c>
      <c r="H34" s="92" t="s">
        <v>182</v>
      </c>
      <c r="I34" s="93" t="s">
        <v>182</v>
      </c>
      <c r="J34" s="94">
        <v>45552</v>
      </c>
      <c r="K34" s="95"/>
      <c r="L34" s="54">
        <f>J34+K34</f>
        <v>45552</v>
      </c>
      <c r="M34" s="96" t="s">
        <v>182</v>
      </c>
      <c r="N34" s="91" t="s">
        <v>182</v>
      </c>
      <c r="O34" s="93" t="s">
        <v>182</v>
      </c>
      <c r="P34" s="97"/>
    </row>
    <row r="35" spans="1:16" ht="24" x14ac:dyDescent="0.2">
      <c r="A35" s="58">
        <v>21383</v>
      </c>
      <c r="B35" s="3" t="s">
        <v>193</v>
      </c>
      <c r="C35" s="98">
        <f t="shared" si="10"/>
        <v>4500</v>
      </c>
      <c r="D35" s="99" t="s">
        <v>182</v>
      </c>
      <c r="E35" s="774" t="s">
        <v>182</v>
      </c>
      <c r="F35" s="775" t="s">
        <v>182</v>
      </c>
      <c r="G35" s="99" t="s">
        <v>182</v>
      </c>
      <c r="H35" s="101" t="s">
        <v>182</v>
      </c>
      <c r="I35" s="102" t="s">
        <v>182</v>
      </c>
      <c r="J35" s="103">
        <v>4500</v>
      </c>
      <c r="K35" s="104"/>
      <c r="L35" s="63">
        <f>J35+K35</f>
        <v>4500</v>
      </c>
      <c r="M35" s="105" t="s">
        <v>182</v>
      </c>
      <c r="N35" s="100" t="s">
        <v>182</v>
      </c>
      <c r="O35" s="102" t="s">
        <v>182</v>
      </c>
      <c r="P35" s="106"/>
    </row>
    <row r="36" spans="1:16" s="29" customFormat="1" ht="25.5" customHeight="1" x14ac:dyDescent="0.2">
      <c r="A36" s="88">
        <v>21390</v>
      </c>
      <c r="B36" s="76" t="s">
        <v>194</v>
      </c>
      <c r="C36" s="77">
        <f t="shared" si="10"/>
        <v>15910</v>
      </c>
      <c r="D36" s="80" t="s">
        <v>182</v>
      </c>
      <c r="E36" s="770" t="s">
        <v>182</v>
      </c>
      <c r="F36" s="771" t="s">
        <v>182</v>
      </c>
      <c r="G36" s="80" t="s">
        <v>182</v>
      </c>
      <c r="H36" s="81" t="s">
        <v>182</v>
      </c>
      <c r="I36" s="82" t="s">
        <v>182</v>
      </c>
      <c r="J36" s="86">
        <f>SUM(J37:J40)</f>
        <v>15910</v>
      </c>
      <c r="K36" s="87">
        <f t="shared" ref="K36:L36" si="14">SUM(K37:K40)</f>
        <v>0</v>
      </c>
      <c r="L36" s="205">
        <f t="shared" si="14"/>
        <v>15910</v>
      </c>
      <c r="M36" s="84" t="s">
        <v>182</v>
      </c>
      <c r="N36" s="83" t="s">
        <v>182</v>
      </c>
      <c r="O36" s="82" t="s">
        <v>182</v>
      </c>
      <c r="P36" s="85"/>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x14ac:dyDescent="0.2">
      <c r="A40" s="118">
        <v>21399</v>
      </c>
      <c r="B40" s="119" t="s">
        <v>198</v>
      </c>
      <c r="C40" s="120">
        <f t="shared" si="10"/>
        <v>15910</v>
      </c>
      <c r="D40" s="121" t="s">
        <v>182</v>
      </c>
      <c r="E40" s="778" t="s">
        <v>182</v>
      </c>
      <c r="F40" s="779" t="s">
        <v>182</v>
      </c>
      <c r="G40" s="121" t="s">
        <v>182</v>
      </c>
      <c r="H40" s="123" t="s">
        <v>182</v>
      </c>
      <c r="I40" s="124" t="s">
        <v>182</v>
      </c>
      <c r="J40" s="125">
        <v>15910</v>
      </c>
      <c r="K40" s="126"/>
      <c r="L40" s="780">
        <f>J40+K40</f>
        <v>15910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137423</v>
      </c>
      <c r="D50" s="175">
        <f>SUM(D51,D283)</f>
        <v>52640</v>
      </c>
      <c r="E50" s="794">
        <f t="shared" ref="E50:F50" si="19">SUM(E51,E283)</f>
        <v>0</v>
      </c>
      <c r="F50" s="795">
        <f t="shared" si="19"/>
        <v>52640</v>
      </c>
      <c r="G50" s="175">
        <f>SUM(G51,G283)</f>
        <v>0</v>
      </c>
      <c r="H50" s="177">
        <f t="shared" ref="H50:I50" si="20">SUM(H51,H283)</f>
        <v>0</v>
      </c>
      <c r="I50" s="178">
        <f t="shared" si="20"/>
        <v>0</v>
      </c>
      <c r="J50" s="177">
        <f>SUM(J51,J283)</f>
        <v>84783</v>
      </c>
      <c r="K50" s="176">
        <f t="shared" ref="K50:L50" si="21">SUM(K51,K283)</f>
        <v>0</v>
      </c>
      <c r="L50" s="178">
        <f t="shared" si="21"/>
        <v>84783</v>
      </c>
      <c r="M50" s="174">
        <f>SUM(M51,M283)</f>
        <v>0</v>
      </c>
      <c r="N50" s="176">
        <f t="shared" ref="N50:O50" si="22">SUM(N51,N283)</f>
        <v>0</v>
      </c>
      <c r="O50" s="178">
        <f t="shared" si="22"/>
        <v>0</v>
      </c>
      <c r="P50" s="179"/>
    </row>
    <row r="51" spans="1:16" s="29" customFormat="1" ht="36.75" thickTop="1" x14ac:dyDescent="0.2">
      <c r="A51" s="180"/>
      <c r="B51" s="181" t="s">
        <v>208</v>
      </c>
      <c r="C51" s="182">
        <f t="shared" si="4"/>
        <v>127428</v>
      </c>
      <c r="D51" s="183">
        <f>SUM(D52,D194)</f>
        <v>52640</v>
      </c>
      <c r="E51" s="796">
        <f t="shared" ref="E51:F51" si="23">SUM(E52,E194)</f>
        <v>0</v>
      </c>
      <c r="F51" s="797">
        <f t="shared" si="23"/>
        <v>52640</v>
      </c>
      <c r="G51" s="183">
        <f>SUM(G52,G194)</f>
        <v>0</v>
      </c>
      <c r="H51" s="185">
        <f t="shared" ref="H51:I51" si="24">SUM(H52,H194)</f>
        <v>0</v>
      </c>
      <c r="I51" s="186">
        <f t="shared" si="24"/>
        <v>0</v>
      </c>
      <c r="J51" s="185">
        <f>SUM(J52,J194)</f>
        <v>74550</v>
      </c>
      <c r="K51" s="184">
        <f t="shared" ref="K51:L51" si="25">SUM(K52,K194)</f>
        <v>238</v>
      </c>
      <c r="L51" s="186">
        <f t="shared" si="25"/>
        <v>74788</v>
      </c>
      <c r="M51" s="182">
        <f>SUM(M52,M194)</f>
        <v>0</v>
      </c>
      <c r="N51" s="184">
        <f t="shared" ref="N51:O51" si="26">SUM(N52,N194)</f>
        <v>0</v>
      </c>
      <c r="O51" s="186">
        <f t="shared" si="26"/>
        <v>0</v>
      </c>
      <c r="P51" s="187"/>
    </row>
    <row r="52" spans="1:16" s="29" customFormat="1" ht="24" x14ac:dyDescent="0.2">
      <c r="A52" s="188"/>
      <c r="B52" s="22" t="s">
        <v>209</v>
      </c>
      <c r="C52" s="189">
        <f t="shared" si="4"/>
        <v>117773</v>
      </c>
      <c r="D52" s="190">
        <f>SUM(D53,D75,D173,D187)</f>
        <v>52640</v>
      </c>
      <c r="E52" s="798">
        <f t="shared" ref="E52:F52" si="27">SUM(E53,E75,E173,E187)</f>
        <v>0</v>
      </c>
      <c r="F52" s="799">
        <f t="shared" si="27"/>
        <v>52640</v>
      </c>
      <c r="G52" s="190">
        <f>SUM(G53,G75,G173,G187)</f>
        <v>0</v>
      </c>
      <c r="H52" s="192">
        <f t="shared" ref="H52:I52" si="28">SUM(H53,H75,H173,H187)</f>
        <v>0</v>
      </c>
      <c r="I52" s="193">
        <f t="shared" si="28"/>
        <v>0</v>
      </c>
      <c r="J52" s="192">
        <f>SUM(J53,J75,J173,J187)</f>
        <v>64895</v>
      </c>
      <c r="K52" s="191">
        <f t="shared" ref="K52:L52" si="29">SUM(K53,K75,K173,K187)</f>
        <v>238</v>
      </c>
      <c r="L52" s="193">
        <f t="shared" si="29"/>
        <v>65133</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830">
        <v>1210</v>
      </c>
      <c r="B68" s="1" t="s">
        <v>217</v>
      </c>
      <c r="C68" s="89">
        <f t="shared" si="4"/>
        <v>0</v>
      </c>
      <c r="D68" s="216"/>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117773</v>
      </c>
      <c r="D75" s="198">
        <f>SUM(D76,D83,D130,D164,D165,D172)</f>
        <v>52640</v>
      </c>
      <c r="E75" s="800">
        <f t="shared" ref="E75:F75" si="66">SUM(E76,E83,E130,E164,E165,E172)</f>
        <v>0</v>
      </c>
      <c r="F75" s="801">
        <f t="shared" si="66"/>
        <v>52640</v>
      </c>
      <c r="G75" s="198">
        <f>SUM(G76,G83,G130,G164,G165,G172)</f>
        <v>0</v>
      </c>
      <c r="H75" s="200">
        <f t="shared" ref="H75:I75" si="67">SUM(H76,H83,H130,H164,H165,H172)</f>
        <v>0</v>
      </c>
      <c r="I75" s="201">
        <f t="shared" si="67"/>
        <v>0</v>
      </c>
      <c r="J75" s="200">
        <f>SUM(J76,J83,J130,J164,J165,J172)</f>
        <v>64895</v>
      </c>
      <c r="K75" s="199">
        <f t="shared" ref="K75:L75" si="68">SUM(K76,K83,K130,K164,K165,K172)</f>
        <v>238</v>
      </c>
      <c r="L75" s="201">
        <f t="shared" si="68"/>
        <v>65133</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830">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104892</v>
      </c>
      <c r="D83" s="204">
        <f>SUM(D84,D89,D95,D103,D112,D116,D122,D128)</f>
        <v>52640</v>
      </c>
      <c r="E83" s="802">
        <f t="shared" ref="E83:F83" si="90">SUM(E84,E89,E95,E103,E112,E116,E122,E128)</f>
        <v>0</v>
      </c>
      <c r="F83" s="769">
        <f t="shared" si="90"/>
        <v>52640</v>
      </c>
      <c r="G83" s="204">
        <f>SUM(G84,G89,G95,G103,G112,G116,G122,G128)</f>
        <v>0</v>
      </c>
      <c r="H83" s="86">
        <f t="shared" ref="H83:I83" si="91">SUM(H84,H89,H95,H103,H112,H116,H122,H128)</f>
        <v>0</v>
      </c>
      <c r="I83" s="205">
        <f t="shared" si="91"/>
        <v>0</v>
      </c>
      <c r="J83" s="86">
        <f>SUM(J84,J89,J95,J103,J112,J116,J122,J128)</f>
        <v>52014</v>
      </c>
      <c r="K83" s="87">
        <f t="shared" ref="K83:L83" si="92">SUM(K84,K89,K95,K103,K112,K116,K122,K128)</f>
        <v>238</v>
      </c>
      <c r="L83" s="205">
        <f t="shared" si="92"/>
        <v>52252</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x14ac:dyDescent="0.2">
      <c r="A89" s="224">
        <v>2220</v>
      </c>
      <c r="B89" s="3" t="s">
        <v>10</v>
      </c>
      <c r="C89" s="98">
        <f t="shared" si="98"/>
        <v>79537</v>
      </c>
      <c r="D89" s="225">
        <f>SUM(D90:D94)</f>
        <v>34836</v>
      </c>
      <c r="E89" s="808">
        <f t="shared" ref="E89:F89" si="103">SUM(E90:E94)</f>
        <v>0</v>
      </c>
      <c r="F89" s="765">
        <f t="shared" si="103"/>
        <v>34836</v>
      </c>
      <c r="G89" s="225">
        <f>SUM(G90:G94)</f>
        <v>0</v>
      </c>
      <c r="H89" s="227">
        <f t="shared" ref="H89:I89" si="104">SUM(H90:H94)</f>
        <v>0</v>
      </c>
      <c r="I89" s="221">
        <f t="shared" si="104"/>
        <v>0</v>
      </c>
      <c r="J89" s="227">
        <f>SUM(J90:J94)</f>
        <v>44701</v>
      </c>
      <c r="K89" s="226">
        <f t="shared" ref="K89:L89" si="105">SUM(K90:K94)</f>
        <v>0</v>
      </c>
      <c r="L89" s="221">
        <f t="shared" si="105"/>
        <v>44701</v>
      </c>
      <c r="M89" s="98">
        <f>SUM(M90:M94)</f>
        <v>0</v>
      </c>
      <c r="N89" s="226">
        <f t="shared" ref="N89:O89" si="106">SUM(N90:N94)</f>
        <v>0</v>
      </c>
      <c r="O89" s="221">
        <f t="shared" si="106"/>
        <v>0</v>
      </c>
      <c r="P89" s="223"/>
    </row>
    <row r="90" spans="1:16" ht="24" x14ac:dyDescent="0.2">
      <c r="A90" s="58">
        <v>2221</v>
      </c>
      <c r="B90" s="3" t="s">
        <v>131</v>
      </c>
      <c r="C90" s="98">
        <f t="shared" si="98"/>
        <v>7568</v>
      </c>
      <c r="D90" s="220">
        <v>2736</v>
      </c>
      <c r="E90" s="807"/>
      <c r="F90" s="765">
        <f t="shared" ref="F90:F94" si="107">D90+E90</f>
        <v>2736</v>
      </c>
      <c r="G90" s="220"/>
      <c r="H90" s="103"/>
      <c r="I90" s="221">
        <f t="shared" ref="I90:I94" si="108">G90+H90</f>
        <v>0</v>
      </c>
      <c r="J90" s="103">
        <v>4832</v>
      </c>
      <c r="K90" s="104"/>
      <c r="L90" s="221">
        <f t="shared" ref="L90:L94" si="109">J90+K90</f>
        <v>4832</v>
      </c>
      <c r="M90" s="222"/>
      <c r="N90" s="104"/>
      <c r="O90" s="221">
        <f t="shared" ref="O90:O94" si="110">M90+N90</f>
        <v>0</v>
      </c>
      <c r="P90" s="223"/>
    </row>
    <row r="91" spans="1:16" x14ac:dyDescent="0.2">
      <c r="A91" s="58">
        <v>2222</v>
      </c>
      <c r="B91" s="3" t="s">
        <v>11</v>
      </c>
      <c r="C91" s="98">
        <f t="shared" si="98"/>
        <v>5178</v>
      </c>
      <c r="D91" s="220"/>
      <c r="E91" s="807"/>
      <c r="F91" s="765">
        <f t="shared" si="107"/>
        <v>0</v>
      </c>
      <c r="G91" s="220"/>
      <c r="H91" s="103"/>
      <c r="I91" s="221">
        <f t="shared" si="108"/>
        <v>0</v>
      </c>
      <c r="J91" s="103">
        <v>5178</v>
      </c>
      <c r="K91" s="104"/>
      <c r="L91" s="221">
        <f t="shared" si="109"/>
        <v>5178</v>
      </c>
      <c r="M91" s="222"/>
      <c r="N91" s="104"/>
      <c r="O91" s="221">
        <f t="shared" si="110"/>
        <v>0</v>
      </c>
      <c r="P91" s="223"/>
    </row>
    <row r="92" spans="1:16" x14ac:dyDescent="0.2">
      <c r="A92" s="58">
        <v>2223</v>
      </c>
      <c r="B92" s="3" t="s">
        <v>12</v>
      </c>
      <c r="C92" s="98">
        <f t="shared" si="98"/>
        <v>66000</v>
      </c>
      <c r="D92" s="220">
        <v>32100</v>
      </c>
      <c r="E92" s="807"/>
      <c r="F92" s="765">
        <f t="shared" si="107"/>
        <v>32100</v>
      </c>
      <c r="G92" s="220"/>
      <c r="H92" s="103"/>
      <c r="I92" s="221">
        <f t="shared" si="108"/>
        <v>0</v>
      </c>
      <c r="J92" s="103">
        <v>33900</v>
      </c>
      <c r="K92" s="104"/>
      <c r="L92" s="221">
        <f t="shared" si="109"/>
        <v>33900</v>
      </c>
      <c r="M92" s="222"/>
      <c r="N92" s="104"/>
      <c r="O92" s="221">
        <f t="shared" si="110"/>
        <v>0</v>
      </c>
      <c r="P92" s="223"/>
    </row>
    <row r="93" spans="1:16" ht="48" x14ac:dyDescent="0.2">
      <c r="A93" s="58">
        <v>2224</v>
      </c>
      <c r="B93" s="3" t="s">
        <v>222</v>
      </c>
      <c r="C93" s="98">
        <f t="shared" si="98"/>
        <v>791</v>
      </c>
      <c r="D93" s="220"/>
      <c r="E93" s="807"/>
      <c r="F93" s="765">
        <f t="shared" si="107"/>
        <v>0</v>
      </c>
      <c r="G93" s="220"/>
      <c r="H93" s="103"/>
      <c r="I93" s="221">
        <f t="shared" si="108"/>
        <v>0</v>
      </c>
      <c r="J93" s="103">
        <v>791</v>
      </c>
      <c r="K93" s="104"/>
      <c r="L93" s="221">
        <f t="shared" si="109"/>
        <v>791</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238</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238</v>
      </c>
      <c r="L95" s="221">
        <f t="shared" si="113"/>
        <v>238</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60" x14ac:dyDescent="0.2">
      <c r="A100" s="58">
        <v>2235</v>
      </c>
      <c r="B100" s="3" t="s">
        <v>122</v>
      </c>
      <c r="C100" s="98">
        <f t="shared" si="98"/>
        <v>238</v>
      </c>
      <c r="D100" s="220"/>
      <c r="E100" s="807"/>
      <c r="F100" s="765">
        <f t="shared" si="115"/>
        <v>0</v>
      </c>
      <c r="G100" s="220"/>
      <c r="H100" s="103"/>
      <c r="I100" s="221">
        <f t="shared" si="116"/>
        <v>0</v>
      </c>
      <c r="J100" s="103"/>
      <c r="K100" s="104">
        <v>238</v>
      </c>
      <c r="L100" s="221">
        <f t="shared" si="117"/>
        <v>238</v>
      </c>
      <c r="M100" s="222"/>
      <c r="N100" s="104"/>
      <c r="O100" s="221">
        <f t="shared" si="118"/>
        <v>0</v>
      </c>
      <c r="P100" s="318" t="s">
        <v>888</v>
      </c>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x14ac:dyDescent="0.2">
      <c r="A103" s="224">
        <v>2240</v>
      </c>
      <c r="B103" s="3" t="s">
        <v>223</v>
      </c>
      <c r="C103" s="98">
        <f t="shared" si="98"/>
        <v>17456</v>
      </c>
      <c r="D103" s="225">
        <f>SUM(D104:D111)</f>
        <v>11516</v>
      </c>
      <c r="E103" s="808">
        <f t="shared" ref="E103:F103" si="119">SUM(E104:E111)</f>
        <v>0</v>
      </c>
      <c r="F103" s="765">
        <f t="shared" si="119"/>
        <v>11516</v>
      </c>
      <c r="G103" s="225">
        <f>SUM(G104:G111)</f>
        <v>0</v>
      </c>
      <c r="H103" s="227">
        <f t="shared" ref="H103:I103" si="120">SUM(H104:H111)</f>
        <v>0</v>
      </c>
      <c r="I103" s="221">
        <f t="shared" si="120"/>
        <v>0</v>
      </c>
      <c r="J103" s="227">
        <f>SUM(J104:J111)</f>
        <v>5940</v>
      </c>
      <c r="K103" s="226">
        <f t="shared" ref="K103:L103" si="121">SUM(K104:K111)</f>
        <v>0</v>
      </c>
      <c r="L103" s="221">
        <f t="shared" si="121"/>
        <v>5940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x14ac:dyDescent="0.2">
      <c r="A106" s="58">
        <v>2243</v>
      </c>
      <c r="B106" s="3" t="s">
        <v>19</v>
      </c>
      <c r="C106" s="98">
        <f t="shared" si="98"/>
        <v>6593</v>
      </c>
      <c r="D106" s="220">
        <v>3306</v>
      </c>
      <c r="E106" s="807"/>
      <c r="F106" s="765">
        <f t="shared" si="123"/>
        <v>3306</v>
      </c>
      <c r="G106" s="220"/>
      <c r="H106" s="103"/>
      <c r="I106" s="221">
        <f t="shared" si="124"/>
        <v>0</v>
      </c>
      <c r="J106" s="103">
        <v>3287</v>
      </c>
      <c r="K106" s="104"/>
      <c r="L106" s="221">
        <f t="shared" si="125"/>
        <v>3287</v>
      </c>
      <c r="M106" s="222"/>
      <c r="N106" s="104"/>
      <c r="O106" s="221">
        <f t="shared" si="126"/>
        <v>0</v>
      </c>
      <c r="P106" s="223"/>
    </row>
    <row r="107" spans="1:16" x14ac:dyDescent="0.2">
      <c r="A107" s="58">
        <v>2244</v>
      </c>
      <c r="B107" s="3" t="s">
        <v>123</v>
      </c>
      <c r="C107" s="98">
        <f t="shared" si="98"/>
        <v>10863</v>
      </c>
      <c r="D107" s="220">
        <v>8210</v>
      </c>
      <c r="E107" s="807"/>
      <c r="F107" s="765">
        <f t="shared" si="123"/>
        <v>8210</v>
      </c>
      <c r="G107" s="220"/>
      <c r="H107" s="103"/>
      <c r="I107" s="221">
        <f t="shared" si="124"/>
        <v>0</v>
      </c>
      <c r="J107" s="103">
        <v>2653</v>
      </c>
      <c r="K107" s="104"/>
      <c r="L107" s="221">
        <f t="shared" si="125"/>
        <v>2653</v>
      </c>
      <c r="M107" s="222"/>
      <c r="N107" s="104"/>
      <c r="O107" s="221">
        <f t="shared" si="126"/>
        <v>0</v>
      </c>
      <c r="P107" s="318"/>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x14ac:dyDescent="0.2">
      <c r="A116" s="224">
        <v>2260</v>
      </c>
      <c r="B116" s="3" t="s">
        <v>25</v>
      </c>
      <c r="C116" s="98">
        <f t="shared" si="98"/>
        <v>7661</v>
      </c>
      <c r="D116" s="225">
        <f>SUM(D117:D121)</f>
        <v>6288</v>
      </c>
      <c r="E116" s="808">
        <f t="shared" ref="E116:F116" si="135">SUM(E117:E121)</f>
        <v>0</v>
      </c>
      <c r="F116" s="765">
        <f t="shared" si="135"/>
        <v>6288</v>
      </c>
      <c r="G116" s="225">
        <f>SUM(G117:G121)</f>
        <v>0</v>
      </c>
      <c r="H116" s="227">
        <f t="shared" ref="H116:I116" si="136">SUM(H117:H121)</f>
        <v>0</v>
      </c>
      <c r="I116" s="221">
        <f t="shared" si="136"/>
        <v>0</v>
      </c>
      <c r="J116" s="227">
        <f>SUM(J117:J121)</f>
        <v>1373</v>
      </c>
      <c r="K116" s="226">
        <f t="shared" ref="K116:L116" si="137">SUM(K117:K121)</f>
        <v>0</v>
      </c>
      <c r="L116" s="221">
        <f t="shared" si="137"/>
        <v>1373</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x14ac:dyDescent="0.2">
      <c r="A120" s="58">
        <v>2264</v>
      </c>
      <c r="B120" s="3" t="s">
        <v>225</v>
      </c>
      <c r="C120" s="98">
        <f t="shared" si="98"/>
        <v>7609</v>
      </c>
      <c r="D120" s="220">
        <v>6288</v>
      </c>
      <c r="E120" s="807"/>
      <c r="F120" s="765">
        <f t="shared" si="139"/>
        <v>6288</v>
      </c>
      <c r="G120" s="220"/>
      <c r="H120" s="103"/>
      <c r="I120" s="221">
        <f t="shared" si="140"/>
        <v>0</v>
      </c>
      <c r="J120" s="103">
        <v>1321</v>
      </c>
      <c r="K120" s="104"/>
      <c r="L120" s="221">
        <f t="shared" si="141"/>
        <v>1321</v>
      </c>
      <c r="M120" s="222"/>
      <c r="N120" s="104"/>
      <c r="O120" s="221">
        <f t="shared" si="142"/>
        <v>0</v>
      </c>
      <c r="P120" s="223"/>
    </row>
    <row r="121" spans="1:16" x14ac:dyDescent="0.2">
      <c r="A121" s="58">
        <v>2269</v>
      </c>
      <c r="B121" s="3" t="s">
        <v>29</v>
      </c>
      <c r="C121" s="98">
        <f t="shared" si="98"/>
        <v>52</v>
      </c>
      <c r="D121" s="220"/>
      <c r="E121" s="807"/>
      <c r="F121" s="765">
        <f t="shared" si="139"/>
        <v>0</v>
      </c>
      <c r="G121" s="220"/>
      <c r="H121" s="103"/>
      <c r="I121" s="221">
        <f t="shared" si="140"/>
        <v>0</v>
      </c>
      <c r="J121" s="103">
        <v>52</v>
      </c>
      <c r="K121" s="104"/>
      <c r="L121" s="221">
        <f t="shared" si="141"/>
        <v>52</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830">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12881</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12881</v>
      </c>
      <c r="K130" s="87">
        <f t="shared" ref="K130:L130" si="154">SUM(K131,K136,K140,K141,K144,K151,K159,K160,K163)</f>
        <v>0</v>
      </c>
      <c r="L130" s="205">
        <f t="shared" si="154"/>
        <v>12881</v>
      </c>
      <c r="M130" s="77">
        <f>SUM(M131,M136,M140,M141,M144,M151,M159,M160,M163)</f>
        <v>0</v>
      </c>
      <c r="N130" s="87">
        <f t="shared" ref="N130:O130" si="155">SUM(N131,N136,N140,N141,N144,N151,N159,N160,N163)</f>
        <v>0</v>
      </c>
      <c r="O130" s="205">
        <f t="shared" si="155"/>
        <v>0</v>
      </c>
      <c r="P130" s="232"/>
    </row>
    <row r="131" spans="1:16" ht="24" x14ac:dyDescent="0.2">
      <c r="A131" s="830">
        <v>2310</v>
      </c>
      <c r="B131" s="1" t="s">
        <v>124</v>
      </c>
      <c r="C131" s="89">
        <f t="shared" si="98"/>
        <v>9181</v>
      </c>
      <c r="D131" s="233">
        <f t="shared" ref="D131:O131" si="156">SUM(D132:D135)</f>
        <v>0</v>
      </c>
      <c r="E131" s="810">
        <f t="shared" si="156"/>
        <v>0</v>
      </c>
      <c r="F131" s="806">
        <f t="shared" si="156"/>
        <v>0</v>
      </c>
      <c r="G131" s="233">
        <f t="shared" si="156"/>
        <v>0</v>
      </c>
      <c r="H131" s="235">
        <f t="shared" si="156"/>
        <v>0</v>
      </c>
      <c r="I131" s="217">
        <f t="shared" si="156"/>
        <v>0</v>
      </c>
      <c r="J131" s="235">
        <f t="shared" si="156"/>
        <v>9181</v>
      </c>
      <c r="K131" s="234">
        <f t="shared" si="156"/>
        <v>0</v>
      </c>
      <c r="L131" s="217">
        <f t="shared" si="156"/>
        <v>9181</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t="42.75" customHeight="1" x14ac:dyDescent="0.2">
      <c r="A133" s="58">
        <v>2312</v>
      </c>
      <c r="B133" s="3" t="s">
        <v>35</v>
      </c>
      <c r="C133" s="98">
        <f t="shared" si="98"/>
        <v>8623</v>
      </c>
      <c r="D133" s="220"/>
      <c r="E133" s="807"/>
      <c r="F133" s="765">
        <f t="shared" si="157"/>
        <v>0</v>
      </c>
      <c r="G133" s="220"/>
      <c r="H133" s="103"/>
      <c r="I133" s="221">
        <f t="shared" si="158"/>
        <v>0</v>
      </c>
      <c r="J133" s="103">
        <v>8623</v>
      </c>
      <c r="K133" s="104"/>
      <c r="L133" s="221">
        <f t="shared" si="159"/>
        <v>8623</v>
      </c>
      <c r="M133" s="222"/>
      <c r="N133" s="104"/>
      <c r="O133" s="221">
        <f t="shared" si="160"/>
        <v>0</v>
      </c>
      <c r="P133" s="318"/>
    </row>
    <row r="134" spans="1:16" x14ac:dyDescent="0.2">
      <c r="A134" s="58">
        <v>2313</v>
      </c>
      <c r="B134" s="3" t="s">
        <v>36</v>
      </c>
      <c r="C134" s="98">
        <f t="shared" si="98"/>
        <v>558</v>
      </c>
      <c r="D134" s="220"/>
      <c r="E134" s="807"/>
      <c r="F134" s="765">
        <f t="shared" si="157"/>
        <v>0</v>
      </c>
      <c r="G134" s="220"/>
      <c r="H134" s="103"/>
      <c r="I134" s="221">
        <f t="shared" si="158"/>
        <v>0</v>
      </c>
      <c r="J134" s="103">
        <v>558</v>
      </c>
      <c r="K134" s="104"/>
      <c r="L134" s="221">
        <f t="shared" si="159"/>
        <v>558</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x14ac:dyDescent="0.2">
      <c r="A144" s="210">
        <v>2350</v>
      </c>
      <c r="B144" s="154" t="s">
        <v>44</v>
      </c>
      <c r="C144" s="160">
        <f t="shared" si="98"/>
        <v>3700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3700</v>
      </c>
      <c r="K144" s="212">
        <f t="shared" ref="K144:L144" si="179">SUM(K145:K150)</f>
        <v>0</v>
      </c>
      <c r="L144" s="214">
        <f t="shared" si="179"/>
        <v>3700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x14ac:dyDescent="0.2">
      <c r="A147" s="58">
        <v>2353</v>
      </c>
      <c r="B147" s="3" t="s">
        <v>47</v>
      </c>
      <c r="C147" s="98">
        <f t="shared" si="98"/>
        <v>3700</v>
      </c>
      <c r="D147" s="220"/>
      <c r="E147" s="807"/>
      <c r="F147" s="765">
        <f t="shared" si="181"/>
        <v>0</v>
      </c>
      <c r="G147" s="220"/>
      <c r="H147" s="103"/>
      <c r="I147" s="221">
        <f t="shared" si="182"/>
        <v>0</v>
      </c>
      <c r="J147" s="103">
        <v>3700</v>
      </c>
      <c r="K147" s="104"/>
      <c r="L147" s="221">
        <f t="shared" si="183"/>
        <v>3700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830">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830">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830">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830">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830">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9655</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9655</v>
      </c>
      <c r="K194" s="191">
        <f t="shared" ref="K194:L194" si="253">SUM(K195,K230,K269)</f>
        <v>0</v>
      </c>
      <c r="L194" s="193">
        <f t="shared" si="253"/>
        <v>9655</v>
      </c>
      <c r="M194" s="264">
        <f>SUM(M195,M230,M269)</f>
        <v>0</v>
      </c>
      <c r="N194" s="265">
        <f t="shared" ref="N194:O194" si="254">SUM(N195,N230,N269)</f>
        <v>0</v>
      </c>
      <c r="O194" s="266">
        <f t="shared" si="254"/>
        <v>0</v>
      </c>
      <c r="P194" s="267"/>
    </row>
    <row r="195" spans="1:16" x14ac:dyDescent="0.2">
      <c r="A195" s="196">
        <v>5000</v>
      </c>
      <c r="B195" s="196" t="s">
        <v>61</v>
      </c>
      <c r="C195" s="197">
        <f t="shared" si="185"/>
        <v>9655</v>
      </c>
      <c r="D195" s="198">
        <f>D196+D204</f>
        <v>0</v>
      </c>
      <c r="E195" s="800">
        <f t="shared" ref="E195:F195" si="255">E196+E204</f>
        <v>0</v>
      </c>
      <c r="F195" s="801">
        <f t="shared" si="255"/>
        <v>0</v>
      </c>
      <c r="G195" s="198">
        <f>G196+G204</f>
        <v>0</v>
      </c>
      <c r="H195" s="200">
        <f t="shared" ref="H195:I195" si="256">H196+H204</f>
        <v>0</v>
      </c>
      <c r="I195" s="201">
        <f t="shared" si="256"/>
        <v>0</v>
      </c>
      <c r="J195" s="200">
        <f>J196+J204</f>
        <v>9655</v>
      </c>
      <c r="K195" s="199">
        <f t="shared" ref="K195:L195" si="257">K196+K204</f>
        <v>0</v>
      </c>
      <c r="L195" s="201">
        <f t="shared" si="257"/>
        <v>9655</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830">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9655</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9655</v>
      </c>
      <c r="K204" s="87">
        <f t="shared" ref="K204:L204" si="273">K205+K215+K216+K225+K226+K227+K229</f>
        <v>0</v>
      </c>
      <c r="L204" s="205">
        <f t="shared" si="273"/>
        <v>9655</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x14ac:dyDescent="0.2">
      <c r="A216" s="224">
        <v>5230</v>
      </c>
      <c r="B216" s="3" t="s">
        <v>69</v>
      </c>
      <c r="C216" s="98">
        <f t="shared" si="283"/>
        <v>9655</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9655</v>
      </c>
      <c r="K216" s="226">
        <f t="shared" ref="K216:L216" si="286">SUM(K217:K224)</f>
        <v>0</v>
      </c>
      <c r="L216" s="221">
        <f t="shared" si="286"/>
        <v>9655</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x14ac:dyDescent="0.2">
      <c r="A224" s="58">
        <v>5239</v>
      </c>
      <c r="B224" s="3" t="s">
        <v>77</v>
      </c>
      <c r="C224" s="98">
        <f t="shared" si="283"/>
        <v>9655</v>
      </c>
      <c r="D224" s="220">
        <v>0</v>
      </c>
      <c r="E224" s="807"/>
      <c r="F224" s="765">
        <f t="shared" si="288"/>
        <v>0</v>
      </c>
      <c r="G224" s="220"/>
      <c r="H224" s="103"/>
      <c r="I224" s="221">
        <f t="shared" si="289"/>
        <v>0</v>
      </c>
      <c r="J224" s="103">
        <v>9655</v>
      </c>
      <c r="K224" s="104"/>
      <c r="L224" s="221">
        <f t="shared" si="290"/>
        <v>9655</v>
      </c>
      <c r="M224" s="222"/>
      <c r="N224" s="104"/>
      <c r="O224" s="221">
        <f t="shared" si="291"/>
        <v>0</v>
      </c>
      <c r="P224" s="318"/>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830">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830">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830">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830">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830">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830">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x14ac:dyDescent="0.2">
      <c r="A283" s="2"/>
      <c r="B283" s="3" t="s">
        <v>112</v>
      </c>
      <c r="C283" s="98">
        <f t="shared" si="368"/>
        <v>9995</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10233</v>
      </c>
      <c r="K283" s="226">
        <f t="shared" ref="K283:L283" si="376">SUM(K284:K285)</f>
        <v>-238</v>
      </c>
      <c r="L283" s="221">
        <f t="shared" si="376"/>
        <v>9995</v>
      </c>
      <c r="M283" s="98">
        <f>SUM(M284:M285)</f>
        <v>0</v>
      </c>
      <c r="N283" s="226">
        <f t="shared" ref="N283:O283" si="377">SUM(N284:N285)</f>
        <v>0</v>
      </c>
      <c r="O283" s="221">
        <f t="shared" si="377"/>
        <v>0</v>
      </c>
      <c r="P283" s="223"/>
    </row>
    <row r="284" spans="1:16" x14ac:dyDescent="0.2">
      <c r="A284" s="2" t="s">
        <v>113</v>
      </c>
      <c r="B284" s="58" t="s">
        <v>114</v>
      </c>
      <c r="C284" s="98">
        <f t="shared" si="368"/>
        <v>9995</v>
      </c>
      <c r="D284" s="220"/>
      <c r="E284" s="807"/>
      <c r="F284" s="765">
        <f t="shared" ref="F284:F285" si="378">D284+E284</f>
        <v>0</v>
      </c>
      <c r="G284" s="220"/>
      <c r="H284" s="103"/>
      <c r="I284" s="221">
        <f t="shared" ref="I284:I285" si="379">G284+H284</f>
        <v>0</v>
      </c>
      <c r="J284" s="103">
        <v>10233</v>
      </c>
      <c r="K284" s="104">
        <v>-238</v>
      </c>
      <c r="L284" s="221">
        <f t="shared" ref="L284:L285" si="380">J284+K284</f>
        <v>9995</v>
      </c>
      <c r="M284" s="222"/>
      <c r="N284" s="104"/>
      <c r="O284" s="221">
        <f t="shared" ref="O284:O285" si="381">M284+N284</f>
        <v>0</v>
      </c>
      <c r="P284" s="223"/>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137423</v>
      </c>
      <c r="D286" s="288">
        <f t="shared" ref="D286:O286" si="382">SUM(D283,D269,D230,D195,D187,D173,D75,D53)</f>
        <v>52640</v>
      </c>
      <c r="E286" s="820">
        <f t="shared" si="382"/>
        <v>0</v>
      </c>
      <c r="F286" s="821">
        <f t="shared" si="382"/>
        <v>52640</v>
      </c>
      <c r="G286" s="288">
        <f t="shared" si="382"/>
        <v>0</v>
      </c>
      <c r="H286" s="290">
        <f t="shared" si="382"/>
        <v>0</v>
      </c>
      <c r="I286" s="291">
        <f t="shared" si="382"/>
        <v>0</v>
      </c>
      <c r="J286" s="290">
        <f t="shared" si="382"/>
        <v>84783</v>
      </c>
      <c r="K286" s="289">
        <f t="shared" si="382"/>
        <v>0</v>
      </c>
      <c r="L286" s="291">
        <f t="shared" si="382"/>
        <v>84783</v>
      </c>
      <c r="M286" s="287">
        <f t="shared" si="382"/>
        <v>0</v>
      </c>
      <c r="N286" s="289">
        <f t="shared" si="382"/>
        <v>0</v>
      </c>
      <c r="O286" s="291">
        <f t="shared" si="382"/>
        <v>0</v>
      </c>
      <c r="P286" s="292"/>
    </row>
    <row r="287" spans="1:16" s="29" customFormat="1" ht="13.5" thickTop="1" thickBot="1" x14ac:dyDescent="0.25">
      <c r="A287" s="1348" t="s">
        <v>301</v>
      </c>
      <c r="B287" s="1349"/>
      <c r="C287" s="293">
        <f t="shared" si="368"/>
        <v>-8826</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-8588</v>
      </c>
      <c r="K287" s="295">
        <f t="shared" ref="K287:L287" si="385">(K26+K43)-K51</f>
        <v>-238</v>
      </c>
      <c r="L287" s="297">
        <f t="shared" si="385"/>
        <v>-8826</v>
      </c>
      <c r="M287" s="293">
        <f>M45-M51</f>
        <v>0</v>
      </c>
      <c r="N287" s="295">
        <f t="shared" ref="N287:O287" si="386">N45-N51</f>
        <v>0</v>
      </c>
      <c r="O287" s="297">
        <f t="shared" si="386"/>
        <v>0</v>
      </c>
      <c r="P287" s="298"/>
    </row>
    <row r="288" spans="1:16" s="29" customFormat="1" ht="12.75" thickTop="1" x14ac:dyDescent="0.2">
      <c r="A288" s="1350" t="s">
        <v>302</v>
      </c>
      <c r="B288" s="1351"/>
      <c r="C288" s="299">
        <f t="shared" si="368"/>
        <v>8826</v>
      </c>
      <c r="D288" s="300">
        <f t="shared" ref="D288:O288" si="387">SUM(D289,D290)-D297+D298</f>
        <v>0</v>
      </c>
      <c r="E288" s="824">
        <f t="shared" si="387"/>
        <v>0</v>
      </c>
      <c r="F288" s="825">
        <f t="shared" si="387"/>
        <v>0</v>
      </c>
      <c r="G288" s="300">
        <f t="shared" si="387"/>
        <v>0</v>
      </c>
      <c r="H288" s="302">
        <f t="shared" si="387"/>
        <v>0</v>
      </c>
      <c r="I288" s="303">
        <f t="shared" si="387"/>
        <v>0</v>
      </c>
      <c r="J288" s="302">
        <f t="shared" si="387"/>
        <v>8588</v>
      </c>
      <c r="K288" s="301">
        <f t="shared" si="387"/>
        <v>238</v>
      </c>
      <c r="L288" s="303">
        <f t="shared" si="387"/>
        <v>8826</v>
      </c>
      <c r="M288" s="299">
        <f t="shared" si="387"/>
        <v>0</v>
      </c>
      <c r="N288" s="301">
        <f t="shared" si="387"/>
        <v>0</v>
      </c>
      <c r="O288" s="303">
        <f t="shared" si="387"/>
        <v>0</v>
      </c>
      <c r="P288" s="304"/>
    </row>
    <row r="289" spans="1:16" s="29" customFormat="1" ht="12.75" thickBot="1" x14ac:dyDescent="0.25">
      <c r="A289" s="173" t="s">
        <v>303</v>
      </c>
      <c r="B289" s="173" t="s">
        <v>304</v>
      </c>
      <c r="C289" s="174">
        <f t="shared" si="368"/>
        <v>8826</v>
      </c>
      <c r="D289" s="175">
        <f t="shared" ref="D289:O289" si="388">D21-D283</f>
        <v>0</v>
      </c>
      <c r="E289" s="794">
        <f t="shared" si="388"/>
        <v>0</v>
      </c>
      <c r="F289" s="795">
        <f t="shared" si="388"/>
        <v>0</v>
      </c>
      <c r="G289" s="175">
        <f t="shared" si="388"/>
        <v>0</v>
      </c>
      <c r="H289" s="177">
        <f t="shared" si="388"/>
        <v>0</v>
      </c>
      <c r="I289" s="178">
        <f t="shared" si="388"/>
        <v>0</v>
      </c>
      <c r="J289" s="177">
        <f t="shared" si="388"/>
        <v>8588</v>
      </c>
      <c r="K289" s="176">
        <f t="shared" si="388"/>
        <v>238</v>
      </c>
      <c r="L289" s="178">
        <f t="shared" si="388"/>
        <v>8826</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Te5LX4cIWPXAwUlesh01908q1sxvnOm4xOd/uaYvl0z+IEu7TaelR68oVGQ+pbT8ARaszkvSyniosonUEVdgQw==" saltValue="DVdXK3I2m/BvdOwLvmNtww==" spinCount="100000" sheet="1" objects="1" scenarios="1" formatCells="0" formatColumns="0" formatRows="0"/>
  <autoFilter ref="A18:P298">
    <filterColumn colId="2">
      <filters blank="1">
        <filter val="10 863"/>
        <filter val="104 892"/>
        <filter val="117 773"/>
        <filter val="12 881"/>
        <filter val="127 428"/>
        <filter val="137 423"/>
        <filter val="15 910"/>
        <filter val="16 685"/>
        <filter val="17 456"/>
        <filter val="18 821"/>
        <filter val="2 136"/>
        <filter val="238"/>
        <filter val="3 700"/>
        <filter val="4 500"/>
        <filter val="45 552"/>
        <filter val="5 178"/>
        <filter val="50 052"/>
        <filter val="52"/>
        <filter val="52 640"/>
        <filter val="558"/>
        <filter val="6 593"/>
        <filter val="65 962"/>
        <filter val="66 000"/>
        <filter val="7 568"/>
        <filter val="7 609"/>
        <filter val="7 661"/>
        <filter val="79 537"/>
        <filter val="791"/>
        <filter val="8 623"/>
        <filter val="8 826"/>
        <filter val="-8 826"/>
        <filter val="9 181"/>
        <filter val="9 655"/>
        <filter val="9 995"/>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2018.gada 24.maija saistošajiem noteikumiem Nr.22
(protokols Nr.8,  9.punkts)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view="pageLayout" zoomScaleNormal="100" workbookViewId="0">
      <selection activeCell="T17" sqref="T17"/>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332</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336</v>
      </c>
      <c r="D6" s="1386"/>
      <c r="E6" s="1386"/>
      <c r="F6" s="1386"/>
      <c r="G6" s="1386"/>
      <c r="H6" s="1386"/>
      <c r="I6" s="1386"/>
      <c r="J6" s="1386"/>
      <c r="K6" s="1386"/>
      <c r="L6" s="1386"/>
      <c r="M6" s="1386"/>
      <c r="N6" s="1386"/>
      <c r="O6" s="1386"/>
      <c r="P6" s="1387"/>
      <c r="Q6" s="754"/>
    </row>
    <row r="7" spans="1:17" ht="21.75" customHeight="1" x14ac:dyDescent="0.2">
      <c r="A7" s="9" t="s">
        <v>152</v>
      </c>
      <c r="B7" s="10"/>
      <c r="C7" s="1391" t="s">
        <v>337</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67626</v>
      </c>
      <c r="D20" s="35">
        <f>SUM(D21,D24,D25,D41,D43)</f>
        <v>65626</v>
      </c>
      <c r="E20" s="758">
        <f t="shared" ref="E20:F20" si="0">SUM(E21,E24,E25,E41,E43)</f>
        <v>2000</v>
      </c>
      <c r="F20" s="759">
        <f t="shared" si="0"/>
        <v>67626</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67626</v>
      </c>
      <c r="D24" s="67">
        <f>D51</f>
        <v>65626</v>
      </c>
      <c r="E24" s="766">
        <v>2000</v>
      </c>
      <c r="F24" s="767">
        <f>D24+E24</f>
        <v>67626</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67626</v>
      </c>
      <c r="D50" s="175">
        <f>SUM(D51,D283)</f>
        <v>65626</v>
      </c>
      <c r="E50" s="794">
        <f t="shared" ref="E50:F50" si="19">SUM(E51,E283)</f>
        <v>2000</v>
      </c>
      <c r="F50" s="795">
        <f t="shared" si="19"/>
        <v>67626</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67626</v>
      </c>
      <c r="D51" s="183">
        <f>SUM(D52,D194)</f>
        <v>65626</v>
      </c>
      <c r="E51" s="796">
        <f t="shared" ref="E51:F51" si="23">SUM(E52,E194)</f>
        <v>2000</v>
      </c>
      <c r="F51" s="797">
        <f t="shared" si="23"/>
        <v>67626</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46156</v>
      </c>
      <c r="D52" s="190">
        <f>SUM(D53,D75,D173,D187)</f>
        <v>44156</v>
      </c>
      <c r="E52" s="798">
        <f t="shared" ref="E52:F52" si="27">SUM(E53,E75,E173,E187)</f>
        <v>2000</v>
      </c>
      <c r="F52" s="799">
        <f t="shared" si="27"/>
        <v>46156</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x14ac:dyDescent="0.2">
      <c r="A53" s="196">
        <v>1000</v>
      </c>
      <c r="B53" s="196" t="s">
        <v>1</v>
      </c>
      <c r="C53" s="197">
        <f t="shared" si="4"/>
        <v>11353</v>
      </c>
      <c r="D53" s="198">
        <f>SUM(D54,D67)</f>
        <v>11353</v>
      </c>
      <c r="E53" s="800">
        <f t="shared" ref="E53:F53" si="31">SUM(E54,E67)</f>
        <v>0</v>
      </c>
      <c r="F53" s="801">
        <f t="shared" si="31"/>
        <v>11353</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x14ac:dyDescent="0.2">
      <c r="A54" s="76">
        <v>1100</v>
      </c>
      <c r="B54" s="203" t="s">
        <v>210</v>
      </c>
      <c r="C54" s="77">
        <f t="shared" si="4"/>
        <v>9375</v>
      </c>
      <c r="D54" s="204">
        <f>SUM(D55,D58,D66)</f>
        <v>9375</v>
      </c>
      <c r="E54" s="802">
        <f t="shared" ref="E54:F54" si="35">SUM(E55,E58,E66)</f>
        <v>0</v>
      </c>
      <c r="F54" s="769">
        <f t="shared" si="35"/>
        <v>9375</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x14ac:dyDescent="0.2">
      <c r="A66" s="210">
        <v>1150</v>
      </c>
      <c r="B66" s="154" t="s">
        <v>2</v>
      </c>
      <c r="C66" s="160">
        <f>F66+I66+L66+O66</f>
        <v>9375</v>
      </c>
      <c r="D66" s="228">
        <f>9180-105+300</f>
        <v>9375</v>
      </c>
      <c r="E66" s="809"/>
      <c r="F66" s="804">
        <f t="shared" si="50"/>
        <v>9375</v>
      </c>
      <c r="G66" s="228"/>
      <c r="H66" s="230"/>
      <c r="I66" s="214">
        <f t="shared" si="51"/>
        <v>0</v>
      </c>
      <c r="J66" s="230"/>
      <c r="K66" s="229"/>
      <c r="L66" s="214">
        <f t="shared" si="52"/>
        <v>0</v>
      </c>
      <c r="M66" s="231"/>
      <c r="N66" s="229"/>
      <c r="O66" s="214">
        <f t="shared" si="53"/>
        <v>0</v>
      </c>
      <c r="P66" s="215"/>
    </row>
    <row r="67" spans="1:16" ht="24" x14ac:dyDescent="0.2">
      <c r="A67" s="76">
        <v>1200</v>
      </c>
      <c r="B67" s="203" t="s">
        <v>216</v>
      </c>
      <c r="C67" s="77">
        <f t="shared" si="4"/>
        <v>1978</v>
      </c>
      <c r="D67" s="204">
        <f>SUM(D68:D69)</f>
        <v>1978</v>
      </c>
      <c r="E67" s="802">
        <f t="shared" ref="E67:F67" si="54">SUM(E68:E69)</f>
        <v>0</v>
      </c>
      <c r="F67" s="769">
        <f t="shared" si="54"/>
        <v>1978</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x14ac:dyDescent="0.2">
      <c r="A68" s="322">
        <v>1210</v>
      </c>
      <c r="B68" s="1" t="s">
        <v>217</v>
      </c>
      <c r="C68" s="89">
        <f t="shared" si="4"/>
        <v>1978</v>
      </c>
      <c r="D68" s="216">
        <f>1860+118</f>
        <v>1978</v>
      </c>
      <c r="E68" s="805"/>
      <c r="F68" s="806">
        <f>D68+E68</f>
        <v>1978</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34803</v>
      </c>
      <c r="D75" s="198">
        <f>SUM(D76,D83,D130,D164,D165,D172)</f>
        <v>32803</v>
      </c>
      <c r="E75" s="800">
        <f t="shared" ref="E75:F75" si="66">SUM(E76,E83,E130,E164,E165,E172)</f>
        <v>2000</v>
      </c>
      <c r="F75" s="801">
        <f t="shared" si="66"/>
        <v>34803</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322">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23981</v>
      </c>
      <c r="D83" s="204">
        <f>SUM(D84,D89,D95,D103,D112,D116,D122,D128)</f>
        <v>21981</v>
      </c>
      <c r="E83" s="802">
        <f t="shared" ref="E83:F83" si="90">SUM(E84,E89,E95,E103,E112,E116,E122,E128)</f>
        <v>2000</v>
      </c>
      <c r="F83" s="769">
        <f t="shared" si="90"/>
        <v>23981</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10230</v>
      </c>
      <c r="D95" s="225">
        <f>SUM(D96:D102)</f>
        <v>8230</v>
      </c>
      <c r="E95" s="808">
        <f t="shared" ref="E95:F95" si="111">SUM(E96:E102)</f>
        <v>2000</v>
      </c>
      <c r="F95" s="765">
        <f t="shared" si="111"/>
        <v>10230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x14ac:dyDescent="0.2">
      <c r="A96" s="58">
        <v>2231</v>
      </c>
      <c r="B96" s="3" t="s">
        <v>121</v>
      </c>
      <c r="C96" s="98">
        <f t="shared" si="98"/>
        <v>7630</v>
      </c>
      <c r="D96" s="220">
        <f>4480+1150</f>
        <v>5630</v>
      </c>
      <c r="E96" s="807">
        <v>2000</v>
      </c>
      <c r="F96" s="765">
        <f t="shared" ref="F96:F102" si="115">D96+E96</f>
        <v>7630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x14ac:dyDescent="0.2">
      <c r="A100" s="58">
        <v>2235</v>
      </c>
      <c r="B100" s="3" t="s">
        <v>122</v>
      </c>
      <c r="C100" s="98">
        <f t="shared" si="98"/>
        <v>2600</v>
      </c>
      <c r="D100" s="220">
        <v>2600</v>
      </c>
      <c r="E100" s="807"/>
      <c r="F100" s="765">
        <f t="shared" si="115"/>
        <v>2600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v>0</v>
      </c>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v>0</v>
      </c>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x14ac:dyDescent="0.2">
      <c r="A112" s="224">
        <v>2250</v>
      </c>
      <c r="B112" s="3" t="s">
        <v>21</v>
      </c>
      <c r="C112" s="98">
        <f t="shared" si="98"/>
        <v>1000</v>
      </c>
      <c r="D112" s="225">
        <f>SUM(D113:D115)</f>
        <v>1000</v>
      </c>
      <c r="E112" s="808">
        <f t="shared" ref="E112:F112" si="127">SUM(E113:E115)</f>
        <v>0</v>
      </c>
      <c r="F112" s="765">
        <f t="shared" si="127"/>
        <v>1000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x14ac:dyDescent="0.2">
      <c r="A114" s="58">
        <v>2252</v>
      </c>
      <c r="B114" s="3" t="s">
        <v>23</v>
      </c>
      <c r="C114" s="98">
        <f t="shared" si="98"/>
        <v>1000</v>
      </c>
      <c r="D114" s="220">
        <v>1000</v>
      </c>
      <c r="E114" s="807"/>
      <c r="F114" s="765">
        <f t="shared" si="131"/>
        <v>1000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x14ac:dyDescent="0.2">
      <c r="A116" s="224">
        <v>2260</v>
      </c>
      <c r="B116" s="3" t="s">
        <v>25</v>
      </c>
      <c r="C116" s="98">
        <f t="shared" si="98"/>
        <v>2520</v>
      </c>
      <c r="D116" s="225">
        <f>SUM(D117:D121)</f>
        <v>2520</v>
      </c>
      <c r="E116" s="808">
        <f t="shared" ref="E116:F116" si="135">SUM(E117:E121)</f>
        <v>0</v>
      </c>
      <c r="F116" s="765">
        <f t="shared" si="135"/>
        <v>2520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x14ac:dyDescent="0.2">
      <c r="A118" s="58">
        <v>2262</v>
      </c>
      <c r="B118" s="3" t="s">
        <v>27</v>
      </c>
      <c r="C118" s="98">
        <f t="shared" si="98"/>
        <v>2520</v>
      </c>
      <c r="D118" s="220">
        <f>1620+900</f>
        <v>2520</v>
      </c>
      <c r="E118" s="807"/>
      <c r="F118" s="765">
        <f t="shared" si="139"/>
        <v>2520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10231</v>
      </c>
      <c r="D122" s="225">
        <f>SUM(D123:D127)</f>
        <v>10231</v>
      </c>
      <c r="E122" s="808">
        <f t="shared" ref="E122:F122" si="143">SUM(E123:E127)</f>
        <v>0</v>
      </c>
      <c r="F122" s="765">
        <f t="shared" si="143"/>
        <v>10231</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v>0</v>
      </c>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x14ac:dyDescent="0.2">
      <c r="A127" s="58">
        <v>2279</v>
      </c>
      <c r="B127" s="3" t="s">
        <v>32</v>
      </c>
      <c r="C127" s="98">
        <f t="shared" si="98"/>
        <v>10231</v>
      </c>
      <c r="D127" s="220">
        <f>9781+450</f>
        <v>10231</v>
      </c>
      <c r="E127" s="807"/>
      <c r="F127" s="765">
        <f t="shared" si="147"/>
        <v>10231</v>
      </c>
      <c r="G127" s="220"/>
      <c r="H127" s="103"/>
      <c r="I127" s="221">
        <f t="shared" si="148"/>
        <v>0</v>
      </c>
      <c r="J127" s="103"/>
      <c r="K127" s="104"/>
      <c r="L127" s="221">
        <f t="shared" si="149"/>
        <v>0</v>
      </c>
      <c r="M127" s="222"/>
      <c r="N127" s="104"/>
      <c r="O127" s="221">
        <f t="shared" si="150"/>
        <v>0</v>
      </c>
      <c r="P127" s="223"/>
    </row>
    <row r="128" spans="1:16" ht="24" hidden="1" x14ac:dyDescent="0.2">
      <c r="A128" s="322">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10822</v>
      </c>
      <c r="D130" s="204">
        <f>SUM(D131,D136,D140,D141,D144,D151,D159,D160,D163)</f>
        <v>10822</v>
      </c>
      <c r="E130" s="802">
        <f t="shared" ref="E130:F130" si="152">SUM(E131,E136,E140,E141,E144,E151,E159,E160,E163)</f>
        <v>0</v>
      </c>
      <c r="F130" s="769">
        <f t="shared" si="152"/>
        <v>10822</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x14ac:dyDescent="0.2">
      <c r="A131" s="322">
        <v>2310</v>
      </c>
      <c r="B131" s="1" t="s">
        <v>124</v>
      </c>
      <c r="C131" s="89">
        <f t="shared" si="98"/>
        <v>8997</v>
      </c>
      <c r="D131" s="233">
        <f t="shared" ref="D131:O131" si="156">SUM(D132:D135)</f>
        <v>8997</v>
      </c>
      <c r="E131" s="810">
        <f t="shared" si="156"/>
        <v>0</v>
      </c>
      <c r="F131" s="806">
        <f t="shared" si="156"/>
        <v>8997</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x14ac:dyDescent="0.2">
      <c r="A132" s="58">
        <v>2311</v>
      </c>
      <c r="B132" s="3" t="s">
        <v>34</v>
      </c>
      <c r="C132" s="98">
        <f t="shared" si="98"/>
        <v>87</v>
      </c>
      <c r="D132" s="220">
        <f>100-13</f>
        <v>87</v>
      </c>
      <c r="E132" s="807"/>
      <c r="F132" s="765">
        <f t="shared" ref="F132:F135" si="157">D132+E132</f>
        <v>87</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customHeight="1" x14ac:dyDescent="0.2">
      <c r="A135" s="58">
        <v>2314</v>
      </c>
      <c r="B135" s="3" t="s">
        <v>133</v>
      </c>
      <c r="C135" s="98">
        <f t="shared" si="98"/>
        <v>8910</v>
      </c>
      <c r="D135" s="220">
        <f>12535-3625</f>
        <v>8910</v>
      </c>
      <c r="E135" s="807"/>
      <c r="F135" s="765">
        <f t="shared" si="157"/>
        <v>8910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customHeight="1" x14ac:dyDescent="0.2">
      <c r="A151" s="224">
        <v>2360</v>
      </c>
      <c r="B151" s="3" t="s">
        <v>51</v>
      </c>
      <c r="C151" s="98">
        <f t="shared" si="185"/>
        <v>1825</v>
      </c>
      <c r="D151" s="225">
        <f>SUM(D152:D158)</f>
        <v>1825</v>
      </c>
      <c r="E151" s="808">
        <f t="shared" ref="E151:F151" si="186">SUM(E152:E158)</f>
        <v>0</v>
      </c>
      <c r="F151" s="765">
        <f t="shared" si="186"/>
        <v>1825</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x14ac:dyDescent="0.2">
      <c r="A154" s="57">
        <v>2363</v>
      </c>
      <c r="B154" s="3" t="s">
        <v>54</v>
      </c>
      <c r="C154" s="98">
        <f t="shared" si="185"/>
        <v>1825</v>
      </c>
      <c r="D154" s="220">
        <f>1000+825</f>
        <v>1825</v>
      </c>
      <c r="E154" s="807"/>
      <c r="F154" s="765">
        <f t="shared" si="190"/>
        <v>1825</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322">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322">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v>0</v>
      </c>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322">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322">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322">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21470</v>
      </c>
      <c r="D194" s="190">
        <f>SUM(D195,D230,D269)</f>
        <v>21470</v>
      </c>
      <c r="E194" s="798">
        <f t="shared" ref="E194:F194" si="251">SUM(E195,E230,E269)</f>
        <v>0</v>
      </c>
      <c r="F194" s="799">
        <f t="shared" si="251"/>
        <v>21470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322">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v>0</v>
      </c>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v>0</v>
      </c>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x14ac:dyDescent="0.2">
      <c r="A230" s="196">
        <v>6000</v>
      </c>
      <c r="B230" s="196" t="s">
        <v>130</v>
      </c>
      <c r="C230" s="197">
        <f t="shared" si="283"/>
        <v>21470</v>
      </c>
      <c r="D230" s="198">
        <f>D231+D251+D259</f>
        <v>21470</v>
      </c>
      <c r="E230" s="800">
        <f t="shared" ref="E230:F230" si="300">E231+E251+E259</f>
        <v>0</v>
      </c>
      <c r="F230" s="801">
        <f t="shared" si="300"/>
        <v>21470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322">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322">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322">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x14ac:dyDescent="0.2">
      <c r="A259" s="76">
        <v>6400</v>
      </c>
      <c r="B259" s="203" t="s">
        <v>140</v>
      </c>
      <c r="C259" s="77">
        <f t="shared" si="283"/>
        <v>21470</v>
      </c>
      <c r="D259" s="204">
        <f>SUM(D260,D264)</f>
        <v>21470</v>
      </c>
      <c r="E259" s="802">
        <f t="shared" ref="E259:O259" si="336">SUM(E260,E264)</f>
        <v>0</v>
      </c>
      <c r="F259" s="769">
        <f t="shared" si="336"/>
        <v>21470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322">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x14ac:dyDescent="0.2">
      <c r="A264" s="224">
        <v>6420</v>
      </c>
      <c r="B264" s="3" t="s">
        <v>290</v>
      </c>
      <c r="C264" s="98">
        <f t="shared" si="283"/>
        <v>21470</v>
      </c>
      <c r="D264" s="225">
        <f>SUM(D265:D268)</f>
        <v>21470</v>
      </c>
      <c r="E264" s="808">
        <f t="shared" ref="E264:F264" si="342">SUM(E265:E268)</f>
        <v>0</v>
      </c>
      <c r="F264" s="765">
        <f t="shared" si="342"/>
        <v>21470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x14ac:dyDescent="0.2">
      <c r="A266" s="58">
        <v>6422</v>
      </c>
      <c r="B266" s="3" t="s">
        <v>292</v>
      </c>
      <c r="C266" s="98">
        <f t="shared" si="283"/>
        <v>21470</v>
      </c>
      <c r="D266" s="220">
        <v>21470</v>
      </c>
      <c r="E266" s="807"/>
      <c r="F266" s="765">
        <f t="shared" si="346"/>
        <v>21470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322">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322">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67626</v>
      </c>
      <c r="D286" s="288">
        <f t="shared" ref="D286:O286" si="382">SUM(D283,D269,D230,D195,D187,D173,D75,D53)</f>
        <v>65626</v>
      </c>
      <c r="E286" s="820">
        <f t="shared" si="382"/>
        <v>2000</v>
      </c>
      <c r="F286" s="821">
        <f t="shared" si="382"/>
        <v>67626</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sheetData>
  <sheetProtection algorithmName="SHA-512" hashValue="3GQuWSajrGhQkAGvdtSo3w1fIQ+d6q9LGuW3lyMxKmEG/26R9SXAwnLeG2A2okL+MRGjunysYiaA4Cg+686jhw==" saltValue="PjhpOiq0fCJyPZ1P6Rx44A==" spinCount="100000" sheet="1" objects="1" scenarios="1" formatCells="0" formatColumns="0" formatRows="0"/>
  <autoFilter ref="A18:P298">
    <filterColumn colId="2">
      <filters blank="1">
        <filter val="1 000"/>
        <filter val="1 825"/>
        <filter val="1 978"/>
        <filter val="10 230"/>
        <filter val="10 231"/>
        <filter val="10 822"/>
        <filter val="11 353"/>
        <filter val="2 520"/>
        <filter val="2 600"/>
        <filter val="21 470"/>
        <filter val="23 981"/>
        <filter val="34 803"/>
        <filter val="46 156"/>
        <filter val="67 626"/>
        <filter val="7 630"/>
        <filter val="8 910"/>
        <filter val="8 997"/>
        <filter val="87"/>
        <filter val="9 375"/>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2018.gada 24.maija saistošajiem noteikumiem Nr.22
(protokols Nr.8,  9.punkts)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T6" sqref="T6"/>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1488</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492</v>
      </c>
      <c r="D6" s="1386"/>
      <c r="E6" s="1386"/>
      <c r="F6" s="1386"/>
      <c r="G6" s="1386"/>
      <c r="H6" s="1386"/>
      <c r="I6" s="1386"/>
      <c r="J6" s="1386"/>
      <c r="K6" s="1386"/>
      <c r="L6" s="1386"/>
      <c r="M6" s="1386"/>
      <c r="N6" s="1386"/>
      <c r="O6" s="1386"/>
      <c r="P6" s="1387"/>
      <c r="Q6" s="754"/>
    </row>
    <row r="7" spans="1:17" ht="27" customHeight="1" x14ac:dyDescent="0.2">
      <c r="A7" s="9" t="s">
        <v>152</v>
      </c>
      <c r="B7" s="10"/>
      <c r="C7" s="1391" t="s">
        <v>1231</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376615</v>
      </c>
      <c r="D20" s="35">
        <f>SUM(D21,D24,D25,D41,D43)</f>
        <v>379242</v>
      </c>
      <c r="E20" s="758">
        <f t="shared" ref="E20:F20" si="0">SUM(E21,E24,E25,E41,E43)</f>
        <v>-2627</v>
      </c>
      <c r="F20" s="759">
        <f t="shared" si="0"/>
        <v>376615</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376615</v>
      </c>
      <c r="D24" s="67">
        <v>379242</v>
      </c>
      <c r="E24" s="766">
        <v>-2627</v>
      </c>
      <c r="F24" s="767">
        <f>D24+E24</f>
        <v>376615</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376615</v>
      </c>
      <c r="D50" s="175">
        <f>SUM(D51,D283)</f>
        <v>379242</v>
      </c>
      <c r="E50" s="794">
        <f t="shared" ref="E50:F50" si="19">SUM(E51,E283)</f>
        <v>-2627</v>
      </c>
      <c r="F50" s="795">
        <f t="shared" si="19"/>
        <v>376615</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376615</v>
      </c>
      <c r="D51" s="183">
        <f>SUM(D52,D194)</f>
        <v>379242</v>
      </c>
      <c r="E51" s="796">
        <f t="shared" ref="E51:F51" si="23">SUM(E52,E194)</f>
        <v>-2627</v>
      </c>
      <c r="F51" s="797">
        <f t="shared" si="23"/>
        <v>376615</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92923</v>
      </c>
      <c r="D52" s="190">
        <f>SUM(D53,D75,D173,D187)</f>
        <v>92923</v>
      </c>
      <c r="E52" s="798">
        <f t="shared" ref="E52:F52" si="27">SUM(E53,E75,E173,E187)</f>
        <v>0</v>
      </c>
      <c r="F52" s="799">
        <f t="shared" si="27"/>
        <v>92923</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v>0</v>
      </c>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34">
        <v>1210</v>
      </c>
      <c r="B68" s="1" t="s">
        <v>217</v>
      </c>
      <c r="C68" s="89">
        <f t="shared" si="4"/>
        <v>0</v>
      </c>
      <c r="D68" s="216">
        <v>0</v>
      </c>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v>0</v>
      </c>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92923</v>
      </c>
      <c r="D75" s="198">
        <f>SUM(D76,D83,D130,D164,D165,D172)</f>
        <v>92923</v>
      </c>
      <c r="E75" s="800">
        <f t="shared" ref="E75:F75" si="66">SUM(E76,E83,E130,E164,E165,E172)</f>
        <v>0</v>
      </c>
      <c r="F75" s="801">
        <f t="shared" si="66"/>
        <v>92923</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3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92923</v>
      </c>
      <c r="D83" s="204">
        <f>SUM(D84,D89,D95,D103,D112,D116,D122,D128)</f>
        <v>92923</v>
      </c>
      <c r="E83" s="802">
        <f t="shared" ref="E83:F83" si="90">SUM(E84,E89,E95,E103,E112,E116,E122,E128)</f>
        <v>0</v>
      </c>
      <c r="F83" s="769">
        <f t="shared" si="90"/>
        <v>92923</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v>0</v>
      </c>
      <c r="E102" s="807"/>
      <c r="F102" s="765">
        <f t="shared" si="115"/>
        <v>0</v>
      </c>
      <c r="G102" s="220"/>
      <c r="H102" s="103"/>
      <c r="I102" s="221">
        <f t="shared" si="116"/>
        <v>0</v>
      </c>
      <c r="J102" s="103"/>
      <c r="K102" s="104"/>
      <c r="L102" s="221">
        <f t="shared" si="117"/>
        <v>0</v>
      </c>
      <c r="M102" s="222"/>
      <c r="N102" s="104"/>
      <c r="O102" s="221">
        <f t="shared" si="118"/>
        <v>0</v>
      </c>
      <c r="P102" s="223"/>
    </row>
    <row r="103" spans="1:16" ht="36" x14ac:dyDescent="0.2">
      <c r="A103" s="224">
        <v>2240</v>
      </c>
      <c r="B103" s="3" t="s">
        <v>223</v>
      </c>
      <c r="C103" s="98">
        <f t="shared" si="98"/>
        <v>92923</v>
      </c>
      <c r="D103" s="225">
        <f>SUM(D104:D111)</f>
        <v>92923</v>
      </c>
      <c r="E103" s="808">
        <f t="shared" ref="E103:F103" si="119">SUM(E104:E111)</f>
        <v>0</v>
      </c>
      <c r="F103" s="765">
        <f t="shared" si="119"/>
        <v>92923</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x14ac:dyDescent="0.2">
      <c r="A104" s="58">
        <v>2241</v>
      </c>
      <c r="B104" s="3" t="s">
        <v>92</v>
      </c>
      <c r="C104" s="98">
        <f t="shared" si="98"/>
        <v>92923</v>
      </c>
      <c r="D104" s="220">
        <v>92923</v>
      </c>
      <c r="E104" s="807"/>
      <c r="F104" s="765">
        <f t="shared" ref="F104:F111" si="123">D104+E104</f>
        <v>92923</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v>0</v>
      </c>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v>0</v>
      </c>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v>0</v>
      </c>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113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34">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v>0</v>
      </c>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v>0</v>
      </c>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3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3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v>0</v>
      </c>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3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34">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3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283692</v>
      </c>
      <c r="D194" s="190">
        <f>SUM(D195,D230,D269)</f>
        <v>286319</v>
      </c>
      <c r="E194" s="798">
        <f t="shared" ref="E194:F194" si="251">SUM(E195,E230,E269)</f>
        <v>-2627</v>
      </c>
      <c r="F194" s="799">
        <f t="shared" si="251"/>
        <v>283692</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x14ac:dyDescent="0.2">
      <c r="A195" s="196">
        <v>5000</v>
      </c>
      <c r="B195" s="196" t="s">
        <v>61</v>
      </c>
      <c r="C195" s="197">
        <f t="shared" si="185"/>
        <v>283692</v>
      </c>
      <c r="D195" s="198">
        <f>D196+D204</f>
        <v>286319</v>
      </c>
      <c r="E195" s="800">
        <f t="shared" ref="E195:F195" si="255">E196+E204</f>
        <v>-2627</v>
      </c>
      <c r="F195" s="801">
        <f t="shared" si="255"/>
        <v>283692</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34">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283692</v>
      </c>
      <c r="D204" s="204">
        <f>D205+D215+D216+D225+D226+D227+D229</f>
        <v>286319</v>
      </c>
      <c r="E204" s="802">
        <f t="shared" ref="E204:F204" si="271">E205+E215+E216+E225+E226+E227+E229</f>
        <v>-2627</v>
      </c>
      <c r="F204" s="769">
        <f t="shared" si="271"/>
        <v>283692</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v>0</v>
      </c>
      <c r="E225" s="807"/>
      <c r="F225" s="765">
        <f t="shared" si="288"/>
        <v>0</v>
      </c>
      <c r="G225" s="220"/>
      <c r="H225" s="103"/>
      <c r="I225" s="221">
        <f t="shared" si="289"/>
        <v>0</v>
      </c>
      <c r="J225" s="103"/>
      <c r="K225" s="104"/>
      <c r="L225" s="221">
        <f t="shared" si="290"/>
        <v>0</v>
      </c>
      <c r="M225" s="222"/>
      <c r="N225" s="104"/>
      <c r="O225" s="221">
        <f t="shared" si="291"/>
        <v>0</v>
      </c>
      <c r="P225" s="223"/>
    </row>
    <row r="226" spans="1:16" x14ac:dyDescent="0.2">
      <c r="A226" s="224">
        <v>5250</v>
      </c>
      <c r="B226" s="3" t="s">
        <v>79</v>
      </c>
      <c r="C226" s="98">
        <f t="shared" si="283"/>
        <v>283692</v>
      </c>
      <c r="D226" s="220">
        <v>286319</v>
      </c>
      <c r="E226" s="807">
        <v>-2627</v>
      </c>
      <c r="F226" s="765">
        <f t="shared" si="288"/>
        <v>283692</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34">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3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3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3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34">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34">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376615</v>
      </c>
      <c r="D286" s="288">
        <f t="shared" ref="D286:O286" si="382">SUM(D283,D269,D230,D195,D187,D173,D75,D53)</f>
        <v>379242</v>
      </c>
      <c r="E286" s="820">
        <f t="shared" si="382"/>
        <v>-2627</v>
      </c>
      <c r="F286" s="821">
        <f t="shared" si="382"/>
        <v>376615</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sheetData>
  <sheetProtection algorithmName="SHA-512" hashValue="vs+61MP1+i2XHPhkCIITLs7K+8J0WWebCY7Otp9fyq4VnpmbGi+BWUh+YggDUVLMrWwabi7sBKjwlQ2JENLE1Q==" saltValue="NSG7mOOpp0FZkw3t4aPY+g==" spinCount="100000" sheet="1" objects="1" scenarios="1" formatCells="0" formatColumns="0" formatRows="0"/>
  <autoFilter ref="A18:P298">
    <filterColumn colId="2">
      <filters blank="1">
        <filter val="283 692"/>
        <filter val="376 615"/>
        <filter val="92 923"/>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26.pielikums Jūrmalas pilsētas domes
2018.gada 24.maija saistošajiem noteikumiem Nr.22
(protokols Nr.8,  9.punkts)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14"/>
  <sheetViews>
    <sheetView view="pageLayout" zoomScaleNormal="100" workbookViewId="0">
      <selection activeCell="U6" sqref="U5:U6"/>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1489</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326</v>
      </c>
      <c r="D6" s="1386"/>
      <c r="E6" s="1386"/>
      <c r="F6" s="1386"/>
      <c r="G6" s="1386"/>
      <c r="H6" s="1386"/>
      <c r="I6" s="1386"/>
      <c r="J6" s="1386"/>
      <c r="K6" s="1386"/>
      <c r="L6" s="1386"/>
      <c r="M6" s="1386"/>
      <c r="N6" s="1386"/>
      <c r="O6" s="1386"/>
      <c r="P6" s="1387"/>
      <c r="Q6" s="754"/>
    </row>
    <row r="7" spans="1:17" ht="26.25" customHeight="1" x14ac:dyDescent="0.2">
      <c r="A7" s="9" t="s">
        <v>152</v>
      </c>
      <c r="B7" s="10"/>
      <c r="C7" s="1391" t="s">
        <v>1246</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401" t="s">
        <v>163</v>
      </c>
      <c r="F16" s="1402" t="s">
        <v>164</v>
      </c>
      <c r="G16" s="1375" t="s">
        <v>165</v>
      </c>
      <c r="H16" s="1403" t="s">
        <v>166</v>
      </c>
      <c r="I16" s="1406" t="s">
        <v>167</v>
      </c>
      <c r="J16" s="1407" t="s">
        <v>168</v>
      </c>
      <c r="K16" s="1408" t="s">
        <v>169</v>
      </c>
      <c r="L16" s="1404" t="s">
        <v>170</v>
      </c>
      <c r="M16" s="1382" t="s">
        <v>171</v>
      </c>
      <c r="N16" s="1384" t="s">
        <v>172</v>
      </c>
      <c r="O16" s="1378" t="s">
        <v>173</v>
      </c>
      <c r="P16" s="1380" t="s">
        <v>174</v>
      </c>
    </row>
    <row r="17" spans="1:18" s="15" customFormat="1" ht="71.25" customHeight="1" thickBot="1" x14ac:dyDescent="0.25">
      <c r="A17" s="1360"/>
      <c r="B17" s="1362"/>
      <c r="C17" s="1367"/>
      <c r="D17" s="1369"/>
      <c r="E17" s="1371"/>
      <c r="F17" s="1373"/>
      <c r="G17" s="1375"/>
      <c r="H17" s="1403"/>
      <c r="I17" s="1406"/>
      <c r="J17" s="1355"/>
      <c r="K17" s="1409"/>
      <c r="L17" s="1405"/>
      <c r="M17" s="1383"/>
      <c r="N17" s="1385"/>
      <c r="O17" s="1379"/>
      <c r="P17" s="1381"/>
    </row>
    <row r="18" spans="1:18" s="15" customFormat="1" ht="9.75" customHeight="1" thickTop="1" x14ac:dyDescent="0.2">
      <c r="A18" s="16" t="s">
        <v>175</v>
      </c>
      <c r="B18" s="16">
        <v>2</v>
      </c>
      <c r="C18" s="17">
        <v>3</v>
      </c>
      <c r="D18" s="18">
        <v>4</v>
      </c>
      <c r="E18" s="756">
        <v>5</v>
      </c>
      <c r="F18" s="16">
        <v>6</v>
      </c>
      <c r="G18" s="18">
        <v>7</v>
      </c>
      <c r="H18" s="1268">
        <v>8</v>
      </c>
      <c r="I18" s="16">
        <v>9</v>
      </c>
      <c r="J18" s="20">
        <v>10</v>
      </c>
      <c r="K18" s="756">
        <v>11</v>
      </c>
      <c r="L18" s="16">
        <v>12</v>
      </c>
      <c r="M18" s="17">
        <v>13</v>
      </c>
      <c r="N18" s="19">
        <v>14</v>
      </c>
      <c r="O18" s="21">
        <v>15</v>
      </c>
      <c r="P18" s="21">
        <v>16</v>
      </c>
    </row>
    <row r="19" spans="1:18" s="29" customFormat="1" x14ac:dyDescent="0.2">
      <c r="A19" s="22"/>
      <c r="B19" s="23" t="s">
        <v>176</v>
      </c>
      <c r="C19" s="24"/>
      <c r="D19" s="25"/>
      <c r="E19" s="757"/>
      <c r="F19" s="188"/>
      <c r="G19" s="25"/>
      <c r="H19" s="1269"/>
      <c r="I19" s="188"/>
      <c r="J19" s="27"/>
      <c r="K19" s="757"/>
      <c r="L19" s="188"/>
      <c r="M19" s="30"/>
      <c r="N19" s="26"/>
      <c r="O19" s="28"/>
      <c r="P19" s="31"/>
    </row>
    <row r="20" spans="1:18" s="29" customFormat="1" ht="12.75" thickBot="1" x14ac:dyDescent="0.25">
      <c r="A20" s="32"/>
      <c r="B20" s="33" t="s">
        <v>177</v>
      </c>
      <c r="C20" s="34">
        <f>F20+I20+L20+O20</f>
        <v>934312</v>
      </c>
      <c r="D20" s="35">
        <f>SUM(D21,D24,D25,D41,D43)</f>
        <v>945238</v>
      </c>
      <c r="E20" s="758">
        <f>SUM(E21,E24,E25,E41,E43)</f>
        <v>-10926</v>
      </c>
      <c r="F20" s="759">
        <f>SUM(F21,F24,F25,F41,F43)</f>
        <v>934312</v>
      </c>
      <c r="G20" s="35">
        <f>SUM(G21,G24,G43)</f>
        <v>0</v>
      </c>
      <c r="H20" s="1270">
        <f>SUM(H21,H24,H43)</f>
        <v>0</v>
      </c>
      <c r="I20" s="759">
        <f>SUM(I21,I24,I43)</f>
        <v>0</v>
      </c>
      <c r="J20" s="37">
        <f>SUM(J21,J26,J43)</f>
        <v>0</v>
      </c>
      <c r="K20" s="758">
        <f>SUM(K21,K26,K43)</f>
        <v>0</v>
      </c>
      <c r="L20" s="759">
        <f>SUM(L21,L26,L43)</f>
        <v>0</v>
      </c>
      <c r="M20" s="34">
        <f>SUM(M21,M45)</f>
        <v>0</v>
      </c>
      <c r="N20" s="36">
        <f>SUM(N21,N45)</f>
        <v>0</v>
      </c>
      <c r="O20" s="38">
        <f>SUM(O21,O45)</f>
        <v>0</v>
      </c>
      <c r="P20" s="39"/>
      <c r="R20" s="194"/>
    </row>
    <row r="21" spans="1:18" ht="12.75" hidden="1" thickTop="1" x14ac:dyDescent="0.2">
      <c r="A21" s="40"/>
      <c r="B21" s="41" t="s">
        <v>178</v>
      </c>
      <c r="C21" s="42">
        <f t="shared" ref="C21:C84" si="0">F21+I21+L21+O21</f>
        <v>0</v>
      </c>
      <c r="D21" s="43">
        <f t="shared" ref="D21:O21" si="1">SUM(D22:D23)</f>
        <v>0</v>
      </c>
      <c r="E21" s="44">
        <f t="shared" si="1"/>
        <v>0</v>
      </c>
      <c r="F21" s="46">
        <f t="shared" si="1"/>
        <v>0</v>
      </c>
      <c r="G21" s="43">
        <f t="shared" si="1"/>
        <v>0</v>
      </c>
      <c r="H21" s="45">
        <f t="shared" si="1"/>
        <v>0</v>
      </c>
      <c r="I21" s="46">
        <f t="shared" si="1"/>
        <v>0</v>
      </c>
      <c r="J21" s="45">
        <f t="shared" si="1"/>
        <v>0</v>
      </c>
      <c r="K21" s="44">
        <f t="shared" si="1"/>
        <v>0</v>
      </c>
      <c r="L21" s="1271">
        <f t="shared" si="1"/>
        <v>0</v>
      </c>
      <c r="M21" s="42">
        <f t="shared" si="1"/>
        <v>0</v>
      </c>
      <c r="N21" s="44">
        <f t="shared" si="1"/>
        <v>0</v>
      </c>
      <c r="O21" s="46">
        <f t="shared" si="1"/>
        <v>0</v>
      </c>
      <c r="P21" s="47"/>
      <c r="R21" s="194"/>
    </row>
    <row r="22" spans="1:18" ht="12.75" hidden="1" thickTop="1" x14ac:dyDescent="0.2">
      <c r="A22" s="48"/>
      <c r="B22" s="49" t="s">
        <v>179</v>
      </c>
      <c r="C22" s="50">
        <f t="shared" si="0"/>
        <v>0</v>
      </c>
      <c r="D22" s="51"/>
      <c r="E22" s="52"/>
      <c r="F22" s="54">
        <f>D22+E22</f>
        <v>0</v>
      </c>
      <c r="G22" s="51"/>
      <c r="H22" s="53"/>
      <c r="I22" s="54">
        <f>G22+H22</f>
        <v>0</v>
      </c>
      <c r="J22" s="53"/>
      <c r="K22" s="52"/>
      <c r="L22" s="1272">
        <f>J22+K22</f>
        <v>0</v>
      </c>
      <c r="M22" s="55"/>
      <c r="N22" s="52"/>
      <c r="O22" s="54">
        <f>M22+N22</f>
        <v>0</v>
      </c>
      <c r="P22" s="56"/>
      <c r="R22" s="194"/>
    </row>
    <row r="23" spans="1:18" ht="12.75" hidden="1" thickTop="1" x14ac:dyDescent="0.2">
      <c r="A23" s="57"/>
      <c r="B23" s="58" t="s">
        <v>180</v>
      </c>
      <c r="C23" s="59">
        <f t="shared" si="0"/>
        <v>0</v>
      </c>
      <c r="D23" s="60"/>
      <c r="E23" s="61"/>
      <c r="F23" s="221">
        <f>D23+E23</f>
        <v>0</v>
      </c>
      <c r="G23" s="60"/>
      <c r="H23" s="62"/>
      <c r="I23" s="63">
        <f>G23+H23</f>
        <v>0</v>
      </c>
      <c r="J23" s="62"/>
      <c r="K23" s="61"/>
      <c r="L23" s="1273">
        <f>J23+K23</f>
        <v>0</v>
      </c>
      <c r="M23" s="64"/>
      <c r="N23" s="61"/>
      <c r="O23" s="63">
        <f>M23+N23</f>
        <v>0</v>
      </c>
      <c r="P23" s="324"/>
      <c r="R23" s="194"/>
    </row>
    <row r="24" spans="1:18" s="29" customFormat="1" ht="25.5" thickTop="1" thickBot="1" x14ac:dyDescent="0.25">
      <c r="A24" s="65">
        <v>19300</v>
      </c>
      <c r="B24" s="65" t="s">
        <v>181</v>
      </c>
      <c r="C24" s="66">
        <f>F24+I24</f>
        <v>934312</v>
      </c>
      <c r="D24" s="67">
        <v>945238</v>
      </c>
      <c r="E24" s="766">
        <f>-9+1750-36612+24010-65</f>
        <v>-10926</v>
      </c>
      <c r="F24" s="767">
        <f>D24+E24</f>
        <v>934312</v>
      </c>
      <c r="G24" s="67"/>
      <c r="H24" s="1274"/>
      <c r="I24" s="767">
        <f>G24+H24</f>
        <v>0</v>
      </c>
      <c r="J24" s="70" t="s">
        <v>182</v>
      </c>
      <c r="K24" s="1275" t="s">
        <v>182</v>
      </c>
      <c r="L24" s="1276" t="s">
        <v>182</v>
      </c>
      <c r="M24" s="72" t="s">
        <v>182</v>
      </c>
      <c r="N24" s="71" t="s">
        <v>182</v>
      </c>
      <c r="O24" s="73" t="s">
        <v>182</v>
      </c>
      <c r="P24" s="74"/>
      <c r="R24" s="194"/>
    </row>
    <row r="25" spans="1:18" s="29" customFormat="1" ht="24.75" hidden="1" thickTop="1" x14ac:dyDescent="0.2">
      <c r="A25" s="75"/>
      <c r="B25" s="76" t="s">
        <v>183</v>
      </c>
      <c r="C25" s="77">
        <f>F25</f>
        <v>0</v>
      </c>
      <c r="D25" s="78"/>
      <c r="E25" s="79"/>
      <c r="F25" s="205">
        <f>D25+E25</f>
        <v>0</v>
      </c>
      <c r="G25" s="80" t="s">
        <v>182</v>
      </c>
      <c r="H25" s="81" t="s">
        <v>182</v>
      </c>
      <c r="I25" s="82" t="s">
        <v>182</v>
      </c>
      <c r="J25" s="81" t="s">
        <v>182</v>
      </c>
      <c r="K25" s="83" t="s">
        <v>182</v>
      </c>
      <c r="L25" s="1277" t="s">
        <v>182</v>
      </c>
      <c r="M25" s="84" t="s">
        <v>182</v>
      </c>
      <c r="N25" s="83" t="s">
        <v>182</v>
      </c>
      <c r="O25" s="82" t="s">
        <v>182</v>
      </c>
      <c r="P25" s="85"/>
      <c r="R25" s="194"/>
    </row>
    <row r="26" spans="1:18" s="29" customFormat="1" ht="36.75" hidden="1" thickTop="1" x14ac:dyDescent="0.2">
      <c r="A26" s="76">
        <v>21300</v>
      </c>
      <c r="B26" s="76" t="s">
        <v>184</v>
      </c>
      <c r="C26" s="77">
        <f>L26</f>
        <v>0</v>
      </c>
      <c r="D26" s="80" t="s">
        <v>182</v>
      </c>
      <c r="E26" s="83" t="s">
        <v>182</v>
      </c>
      <c r="F26" s="82" t="s">
        <v>182</v>
      </c>
      <c r="G26" s="80" t="s">
        <v>182</v>
      </c>
      <c r="H26" s="81" t="s">
        <v>182</v>
      </c>
      <c r="I26" s="82" t="s">
        <v>182</v>
      </c>
      <c r="J26" s="86">
        <f>SUM(J27,J31,J33,J36)</f>
        <v>0</v>
      </c>
      <c r="K26" s="87">
        <f>SUM(K27,K31,K33,K36)</f>
        <v>0</v>
      </c>
      <c r="L26" s="1278">
        <f>SUM(L27,L31,L33,L36)</f>
        <v>0</v>
      </c>
      <c r="M26" s="84" t="s">
        <v>182</v>
      </c>
      <c r="N26" s="83" t="s">
        <v>182</v>
      </c>
      <c r="O26" s="82" t="s">
        <v>182</v>
      </c>
      <c r="P26" s="85"/>
      <c r="R26" s="194"/>
    </row>
    <row r="27" spans="1:18" s="29" customFormat="1" ht="24.75" hidden="1" thickTop="1" x14ac:dyDescent="0.2">
      <c r="A27" s="88">
        <v>21350</v>
      </c>
      <c r="B27" s="76" t="s">
        <v>185</v>
      </c>
      <c r="C27" s="77">
        <f t="shared" ref="C27:C40" si="2">L27</f>
        <v>0</v>
      </c>
      <c r="D27" s="80" t="s">
        <v>182</v>
      </c>
      <c r="E27" s="83" t="s">
        <v>182</v>
      </c>
      <c r="F27" s="82" t="s">
        <v>182</v>
      </c>
      <c r="G27" s="80" t="s">
        <v>182</v>
      </c>
      <c r="H27" s="81" t="s">
        <v>182</v>
      </c>
      <c r="I27" s="82" t="s">
        <v>182</v>
      </c>
      <c r="J27" s="86">
        <f>SUM(J28:J30)</f>
        <v>0</v>
      </c>
      <c r="K27" s="87">
        <f>SUM(K28:K30)</f>
        <v>0</v>
      </c>
      <c r="L27" s="1278">
        <f>SUM(L28:L30)</f>
        <v>0</v>
      </c>
      <c r="M27" s="84" t="s">
        <v>182</v>
      </c>
      <c r="N27" s="83" t="s">
        <v>182</v>
      </c>
      <c r="O27" s="82" t="s">
        <v>182</v>
      </c>
      <c r="P27" s="85"/>
      <c r="R27" s="194"/>
    </row>
    <row r="28" spans="1:18" ht="12.75" hidden="1" thickTop="1" x14ac:dyDescent="0.2">
      <c r="A28" s="48">
        <v>21351</v>
      </c>
      <c r="B28" s="1" t="s">
        <v>186</v>
      </c>
      <c r="C28" s="89">
        <f t="shared" si="2"/>
        <v>0</v>
      </c>
      <c r="D28" s="90" t="s">
        <v>182</v>
      </c>
      <c r="E28" s="91" t="s">
        <v>182</v>
      </c>
      <c r="F28" s="93" t="s">
        <v>182</v>
      </c>
      <c r="G28" s="90" t="s">
        <v>182</v>
      </c>
      <c r="H28" s="92" t="s">
        <v>182</v>
      </c>
      <c r="I28" s="93" t="s">
        <v>182</v>
      </c>
      <c r="J28" s="94"/>
      <c r="K28" s="95"/>
      <c r="L28" s="1272">
        <f>J28+K28</f>
        <v>0</v>
      </c>
      <c r="M28" s="96" t="s">
        <v>182</v>
      </c>
      <c r="N28" s="91" t="s">
        <v>182</v>
      </c>
      <c r="O28" s="93" t="s">
        <v>182</v>
      </c>
      <c r="P28" s="97"/>
      <c r="R28" s="194"/>
    </row>
    <row r="29" spans="1:18" ht="12.75" hidden="1" thickTop="1" x14ac:dyDescent="0.2">
      <c r="A29" s="57">
        <v>21352</v>
      </c>
      <c r="B29" s="3" t="s">
        <v>187</v>
      </c>
      <c r="C29" s="98">
        <f t="shared" si="2"/>
        <v>0</v>
      </c>
      <c r="D29" s="99" t="s">
        <v>182</v>
      </c>
      <c r="E29" s="100" t="s">
        <v>182</v>
      </c>
      <c r="F29" s="102" t="s">
        <v>182</v>
      </c>
      <c r="G29" s="99" t="s">
        <v>182</v>
      </c>
      <c r="H29" s="101" t="s">
        <v>182</v>
      </c>
      <c r="I29" s="102" t="s">
        <v>182</v>
      </c>
      <c r="J29" s="103"/>
      <c r="K29" s="104"/>
      <c r="L29" s="1273">
        <f>J29+K29</f>
        <v>0</v>
      </c>
      <c r="M29" s="105" t="s">
        <v>182</v>
      </c>
      <c r="N29" s="100" t="s">
        <v>182</v>
      </c>
      <c r="O29" s="102" t="s">
        <v>182</v>
      </c>
      <c r="P29" s="106"/>
      <c r="R29" s="194"/>
    </row>
    <row r="30" spans="1:18" ht="24.75" hidden="1" thickTop="1" x14ac:dyDescent="0.2">
      <c r="A30" s="57">
        <v>21359</v>
      </c>
      <c r="B30" s="3" t="s">
        <v>188</v>
      </c>
      <c r="C30" s="98">
        <f t="shared" si="2"/>
        <v>0</v>
      </c>
      <c r="D30" s="99" t="s">
        <v>182</v>
      </c>
      <c r="E30" s="100" t="s">
        <v>182</v>
      </c>
      <c r="F30" s="102" t="s">
        <v>182</v>
      </c>
      <c r="G30" s="99" t="s">
        <v>182</v>
      </c>
      <c r="H30" s="101" t="s">
        <v>182</v>
      </c>
      <c r="I30" s="102" t="s">
        <v>182</v>
      </c>
      <c r="J30" s="103"/>
      <c r="K30" s="104"/>
      <c r="L30" s="1273">
        <f>J30+K30</f>
        <v>0</v>
      </c>
      <c r="M30" s="105" t="s">
        <v>182</v>
      </c>
      <c r="N30" s="100" t="s">
        <v>182</v>
      </c>
      <c r="O30" s="102" t="s">
        <v>182</v>
      </c>
      <c r="P30" s="106"/>
      <c r="R30" s="194"/>
    </row>
    <row r="31" spans="1:18" s="29" customFormat="1" ht="36.75" hidden="1" thickTop="1" x14ac:dyDescent="0.2">
      <c r="A31" s="88">
        <v>21370</v>
      </c>
      <c r="B31" s="76" t="s">
        <v>189</v>
      </c>
      <c r="C31" s="77">
        <f t="shared" si="2"/>
        <v>0</v>
      </c>
      <c r="D31" s="80" t="s">
        <v>182</v>
      </c>
      <c r="E31" s="83" t="s">
        <v>182</v>
      </c>
      <c r="F31" s="82" t="s">
        <v>182</v>
      </c>
      <c r="G31" s="80" t="s">
        <v>182</v>
      </c>
      <c r="H31" s="81" t="s">
        <v>182</v>
      </c>
      <c r="I31" s="82" t="s">
        <v>182</v>
      </c>
      <c r="J31" s="86">
        <f>SUM(J32)</f>
        <v>0</v>
      </c>
      <c r="K31" s="87">
        <f>SUM(K32)</f>
        <v>0</v>
      </c>
      <c r="L31" s="1278">
        <f>SUM(L32)</f>
        <v>0</v>
      </c>
      <c r="M31" s="84" t="s">
        <v>182</v>
      </c>
      <c r="N31" s="83" t="s">
        <v>182</v>
      </c>
      <c r="O31" s="82" t="s">
        <v>182</v>
      </c>
      <c r="P31" s="85"/>
      <c r="R31" s="194"/>
    </row>
    <row r="32" spans="1:18" ht="36.75" hidden="1" thickTop="1" x14ac:dyDescent="0.2">
      <c r="A32" s="107">
        <v>21379</v>
      </c>
      <c r="B32" s="108" t="s">
        <v>190</v>
      </c>
      <c r="C32" s="109">
        <f t="shared" si="2"/>
        <v>0</v>
      </c>
      <c r="D32" s="110" t="s">
        <v>182</v>
      </c>
      <c r="E32" s="111" t="s">
        <v>182</v>
      </c>
      <c r="F32" s="113" t="s">
        <v>182</v>
      </c>
      <c r="G32" s="110" t="s">
        <v>182</v>
      </c>
      <c r="H32" s="112" t="s">
        <v>182</v>
      </c>
      <c r="I32" s="113" t="s">
        <v>182</v>
      </c>
      <c r="J32" s="114"/>
      <c r="K32" s="115"/>
      <c r="L32" s="1279">
        <f>J32+K32</f>
        <v>0</v>
      </c>
      <c r="M32" s="116" t="s">
        <v>182</v>
      </c>
      <c r="N32" s="111" t="s">
        <v>182</v>
      </c>
      <c r="O32" s="113" t="s">
        <v>182</v>
      </c>
      <c r="P32" s="117"/>
      <c r="R32" s="194"/>
    </row>
    <row r="33" spans="1:18" s="29" customFormat="1" ht="12.75" hidden="1" thickTop="1" x14ac:dyDescent="0.2">
      <c r="A33" s="88">
        <v>21380</v>
      </c>
      <c r="B33" s="76" t="s">
        <v>191</v>
      </c>
      <c r="C33" s="77">
        <f t="shared" si="2"/>
        <v>0</v>
      </c>
      <c r="D33" s="80" t="s">
        <v>182</v>
      </c>
      <c r="E33" s="83" t="s">
        <v>182</v>
      </c>
      <c r="F33" s="82" t="s">
        <v>182</v>
      </c>
      <c r="G33" s="80" t="s">
        <v>182</v>
      </c>
      <c r="H33" s="81" t="s">
        <v>182</v>
      </c>
      <c r="I33" s="82" t="s">
        <v>182</v>
      </c>
      <c r="J33" s="86">
        <f>SUM(J34:J35)</f>
        <v>0</v>
      </c>
      <c r="K33" s="87">
        <f>SUM(K34:K35)</f>
        <v>0</v>
      </c>
      <c r="L33" s="1278">
        <f>SUM(L34:L35)</f>
        <v>0</v>
      </c>
      <c r="M33" s="84" t="s">
        <v>182</v>
      </c>
      <c r="N33" s="83" t="s">
        <v>182</v>
      </c>
      <c r="O33" s="82" t="s">
        <v>182</v>
      </c>
      <c r="P33" s="85"/>
      <c r="R33" s="194"/>
    </row>
    <row r="34" spans="1:18" ht="12.75" hidden="1" thickTop="1" x14ac:dyDescent="0.2">
      <c r="A34" s="49">
        <v>21381</v>
      </c>
      <c r="B34" s="1" t="s">
        <v>192</v>
      </c>
      <c r="C34" s="89">
        <f t="shared" si="2"/>
        <v>0</v>
      </c>
      <c r="D34" s="90" t="s">
        <v>182</v>
      </c>
      <c r="E34" s="91" t="s">
        <v>182</v>
      </c>
      <c r="F34" s="93" t="s">
        <v>182</v>
      </c>
      <c r="G34" s="90" t="s">
        <v>182</v>
      </c>
      <c r="H34" s="92" t="s">
        <v>182</v>
      </c>
      <c r="I34" s="93" t="s">
        <v>182</v>
      </c>
      <c r="J34" s="94"/>
      <c r="K34" s="95"/>
      <c r="L34" s="1272">
        <f>J34+K34</f>
        <v>0</v>
      </c>
      <c r="M34" s="96" t="s">
        <v>182</v>
      </c>
      <c r="N34" s="91" t="s">
        <v>182</v>
      </c>
      <c r="O34" s="93" t="s">
        <v>182</v>
      </c>
      <c r="P34" s="97"/>
      <c r="R34" s="194"/>
    </row>
    <row r="35" spans="1:18" ht="24.75" hidden="1" thickTop="1" x14ac:dyDescent="0.2">
      <c r="A35" s="58">
        <v>21383</v>
      </c>
      <c r="B35" s="3" t="s">
        <v>193</v>
      </c>
      <c r="C35" s="98">
        <f t="shared" si="2"/>
        <v>0</v>
      </c>
      <c r="D35" s="99" t="s">
        <v>182</v>
      </c>
      <c r="E35" s="100" t="s">
        <v>182</v>
      </c>
      <c r="F35" s="102" t="s">
        <v>182</v>
      </c>
      <c r="G35" s="99" t="s">
        <v>182</v>
      </c>
      <c r="H35" s="101" t="s">
        <v>182</v>
      </c>
      <c r="I35" s="102" t="s">
        <v>182</v>
      </c>
      <c r="J35" s="103"/>
      <c r="K35" s="104"/>
      <c r="L35" s="1273">
        <f>J35+K35</f>
        <v>0</v>
      </c>
      <c r="M35" s="105" t="s">
        <v>182</v>
      </c>
      <c r="N35" s="100" t="s">
        <v>182</v>
      </c>
      <c r="O35" s="102" t="s">
        <v>182</v>
      </c>
      <c r="P35" s="106"/>
      <c r="R35" s="194"/>
    </row>
    <row r="36" spans="1:18" s="29" customFormat="1" ht="25.5" hidden="1" customHeight="1" x14ac:dyDescent="0.2">
      <c r="A36" s="88">
        <v>21390</v>
      </c>
      <c r="B36" s="76" t="s">
        <v>194</v>
      </c>
      <c r="C36" s="77">
        <f t="shared" si="2"/>
        <v>0</v>
      </c>
      <c r="D36" s="80" t="s">
        <v>182</v>
      </c>
      <c r="E36" s="83" t="s">
        <v>182</v>
      </c>
      <c r="F36" s="82" t="s">
        <v>182</v>
      </c>
      <c r="G36" s="80" t="s">
        <v>182</v>
      </c>
      <c r="H36" s="81" t="s">
        <v>182</v>
      </c>
      <c r="I36" s="82" t="s">
        <v>182</v>
      </c>
      <c r="J36" s="86">
        <f>SUM(J37:J40)</f>
        <v>0</v>
      </c>
      <c r="K36" s="87">
        <f>SUM(K37:K40)</f>
        <v>0</v>
      </c>
      <c r="L36" s="1278">
        <f>SUM(L37:L40)</f>
        <v>0</v>
      </c>
      <c r="M36" s="84" t="s">
        <v>182</v>
      </c>
      <c r="N36" s="83" t="s">
        <v>182</v>
      </c>
      <c r="O36" s="82" t="s">
        <v>182</v>
      </c>
      <c r="P36" s="85"/>
      <c r="R36" s="194"/>
    </row>
    <row r="37" spans="1:18" ht="24.75" hidden="1" thickTop="1" x14ac:dyDescent="0.2">
      <c r="A37" s="49">
        <v>21391</v>
      </c>
      <c r="B37" s="1" t="s">
        <v>195</v>
      </c>
      <c r="C37" s="89">
        <f t="shared" si="2"/>
        <v>0</v>
      </c>
      <c r="D37" s="90" t="s">
        <v>182</v>
      </c>
      <c r="E37" s="91" t="s">
        <v>182</v>
      </c>
      <c r="F37" s="93" t="s">
        <v>182</v>
      </c>
      <c r="G37" s="90" t="s">
        <v>182</v>
      </c>
      <c r="H37" s="92" t="s">
        <v>182</v>
      </c>
      <c r="I37" s="93" t="s">
        <v>182</v>
      </c>
      <c r="J37" s="94"/>
      <c r="K37" s="95"/>
      <c r="L37" s="1272">
        <f>J37+K37</f>
        <v>0</v>
      </c>
      <c r="M37" s="96" t="s">
        <v>182</v>
      </c>
      <c r="N37" s="91" t="s">
        <v>182</v>
      </c>
      <c r="O37" s="93" t="s">
        <v>182</v>
      </c>
      <c r="P37" s="97"/>
      <c r="R37" s="194"/>
    </row>
    <row r="38" spans="1:18" ht="12.75" hidden="1" thickTop="1" x14ac:dyDescent="0.2">
      <c r="A38" s="58">
        <v>21393</v>
      </c>
      <c r="B38" s="3" t="s">
        <v>196</v>
      </c>
      <c r="C38" s="98">
        <f t="shared" si="2"/>
        <v>0</v>
      </c>
      <c r="D38" s="99" t="s">
        <v>182</v>
      </c>
      <c r="E38" s="100" t="s">
        <v>182</v>
      </c>
      <c r="F38" s="102" t="s">
        <v>182</v>
      </c>
      <c r="G38" s="99" t="s">
        <v>182</v>
      </c>
      <c r="H38" s="101" t="s">
        <v>182</v>
      </c>
      <c r="I38" s="102" t="s">
        <v>182</v>
      </c>
      <c r="J38" s="103"/>
      <c r="K38" s="104"/>
      <c r="L38" s="1273">
        <f>J38+K38</f>
        <v>0</v>
      </c>
      <c r="M38" s="105" t="s">
        <v>182</v>
      </c>
      <c r="N38" s="100" t="s">
        <v>182</v>
      </c>
      <c r="O38" s="102" t="s">
        <v>182</v>
      </c>
      <c r="P38" s="106"/>
      <c r="R38" s="194"/>
    </row>
    <row r="39" spans="1:18" ht="12.75" hidden="1" thickTop="1" x14ac:dyDescent="0.2">
      <c r="A39" s="58">
        <v>21395</v>
      </c>
      <c r="B39" s="3" t="s">
        <v>197</v>
      </c>
      <c r="C39" s="98">
        <f t="shared" si="2"/>
        <v>0</v>
      </c>
      <c r="D39" s="99" t="s">
        <v>182</v>
      </c>
      <c r="E39" s="100" t="s">
        <v>182</v>
      </c>
      <c r="F39" s="102" t="s">
        <v>182</v>
      </c>
      <c r="G39" s="99" t="s">
        <v>182</v>
      </c>
      <c r="H39" s="101" t="s">
        <v>182</v>
      </c>
      <c r="I39" s="102" t="s">
        <v>182</v>
      </c>
      <c r="J39" s="103"/>
      <c r="K39" s="104"/>
      <c r="L39" s="1273">
        <f>J39+K39</f>
        <v>0</v>
      </c>
      <c r="M39" s="105" t="s">
        <v>182</v>
      </c>
      <c r="N39" s="100" t="s">
        <v>182</v>
      </c>
      <c r="O39" s="102" t="s">
        <v>182</v>
      </c>
      <c r="P39" s="106"/>
      <c r="R39" s="194"/>
    </row>
    <row r="40" spans="1:18" ht="24.75" hidden="1" thickTop="1" x14ac:dyDescent="0.2">
      <c r="A40" s="118">
        <v>21399</v>
      </c>
      <c r="B40" s="119" t="s">
        <v>198</v>
      </c>
      <c r="C40" s="120">
        <f t="shared" si="2"/>
        <v>0</v>
      </c>
      <c r="D40" s="121" t="s">
        <v>182</v>
      </c>
      <c r="E40" s="122" t="s">
        <v>182</v>
      </c>
      <c r="F40" s="124" t="s">
        <v>182</v>
      </c>
      <c r="G40" s="121" t="s">
        <v>182</v>
      </c>
      <c r="H40" s="123" t="s">
        <v>182</v>
      </c>
      <c r="I40" s="124" t="s">
        <v>182</v>
      </c>
      <c r="J40" s="125"/>
      <c r="K40" s="126"/>
      <c r="L40" s="1280">
        <f>J40+K40</f>
        <v>0</v>
      </c>
      <c r="M40" s="127" t="s">
        <v>182</v>
      </c>
      <c r="N40" s="122" t="s">
        <v>182</v>
      </c>
      <c r="O40" s="124" t="s">
        <v>182</v>
      </c>
      <c r="P40" s="128"/>
      <c r="R40" s="194"/>
    </row>
    <row r="41" spans="1:18" s="29" customFormat="1" ht="26.25" hidden="1" customHeight="1" x14ac:dyDescent="0.2">
      <c r="A41" s="129">
        <v>21420</v>
      </c>
      <c r="B41" s="130" t="s">
        <v>199</v>
      </c>
      <c r="C41" s="131">
        <f>F41</f>
        <v>0</v>
      </c>
      <c r="D41" s="132">
        <f>SUM(D42)</f>
        <v>0</v>
      </c>
      <c r="E41" s="1281">
        <f>SUM(E42)</f>
        <v>0</v>
      </c>
      <c r="F41" s="157">
        <f>SUM(F42)</f>
        <v>0</v>
      </c>
      <c r="G41" s="133" t="s">
        <v>182</v>
      </c>
      <c r="H41" s="134" t="s">
        <v>182</v>
      </c>
      <c r="I41" s="135" t="s">
        <v>182</v>
      </c>
      <c r="J41" s="134" t="s">
        <v>182</v>
      </c>
      <c r="K41" s="136" t="s">
        <v>182</v>
      </c>
      <c r="L41" s="1282" t="s">
        <v>182</v>
      </c>
      <c r="M41" s="137" t="s">
        <v>182</v>
      </c>
      <c r="N41" s="136" t="s">
        <v>182</v>
      </c>
      <c r="O41" s="135" t="s">
        <v>182</v>
      </c>
      <c r="P41" s="138"/>
      <c r="R41" s="194"/>
    </row>
    <row r="42" spans="1:18" s="29" customFormat="1" ht="26.25" hidden="1" customHeight="1" x14ac:dyDescent="0.2">
      <c r="A42" s="118">
        <v>21429</v>
      </c>
      <c r="B42" s="119" t="s">
        <v>200</v>
      </c>
      <c r="C42" s="120">
        <f>F42</f>
        <v>0</v>
      </c>
      <c r="D42" s="139"/>
      <c r="E42" s="1283"/>
      <c r="F42" s="237">
        <f>D42+E42</f>
        <v>0</v>
      </c>
      <c r="G42" s="121" t="s">
        <v>182</v>
      </c>
      <c r="H42" s="123" t="s">
        <v>182</v>
      </c>
      <c r="I42" s="124" t="s">
        <v>182</v>
      </c>
      <c r="J42" s="123" t="s">
        <v>182</v>
      </c>
      <c r="K42" s="122" t="s">
        <v>182</v>
      </c>
      <c r="L42" s="1284" t="s">
        <v>182</v>
      </c>
      <c r="M42" s="127" t="s">
        <v>182</v>
      </c>
      <c r="N42" s="122" t="s">
        <v>182</v>
      </c>
      <c r="O42" s="124" t="s">
        <v>182</v>
      </c>
      <c r="P42" s="128"/>
      <c r="R42" s="194"/>
    </row>
    <row r="43" spans="1:18" s="29" customFormat="1" ht="24.75" hidden="1" thickTop="1" x14ac:dyDescent="0.2">
      <c r="A43" s="88">
        <v>21490</v>
      </c>
      <c r="B43" s="76" t="s">
        <v>201</v>
      </c>
      <c r="C43" s="140">
        <f>F43+I43+L43</f>
        <v>0</v>
      </c>
      <c r="D43" s="141">
        <f>D44</f>
        <v>0</v>
      </c>
      <c r="E43" s="142">
        <f t="shared" ref="E43:L43" si="3">E44</f>
        <v>0</v>
      </c>
      <c r="F43" s="144">
        <f t="shared" si="3"/>
        <v>0</v>
      </c>
      <c r="G43" s="141">
        <f t="shared" si="3"/>
        <v>0</v>
      </c>
      <c r="H43" s="143">
        <f t="shared" si="3"/>
        <v>0</v>
      </c>
      <c r="I43" s="144">
        <f t="shared" si="3"/>
        <v>0</v>
      </c>
      <c r="J43" s="143">
        <f t="shared" si="3"/>
        <v>0</v>
      </c>
      <c r="K43" s="142">
        <f t="shared" si="3"/>
        <v>0</v>
      </c>
      <c r="L43" s="1285">
        <f t="shared" si="3"/>
        <v>0</v>
      </c>
      <c r="M43" s="84" t="s">
        <v>182</v>
      </c>
      <c r="N43" s="83" t="s">
        <v>182</v>
      </c>
      <c r="O43" s="82" t="s">
        <v>182</v>
      </c>
      <c r="P43" s="85"/>
      <c r="R43" s="194"/>
    </row>
    <row r="44" spans="1:18" s="29" customFormat="1" ht="24.75" hidden="1" thickTop="1" x14ac:dyDescent="0.2">
      <c r="A44" s="58">
        <v>21499</v>
      </c>
      <c r="B44" s="3" t="s">
        <v>202</v>
      </c>
      <c r="C44" s="145">
        <f>F44+I44+L44</f>
        <v>0</v>
      </c>
      <c r="D44" s="146"/>
      <c r="E44" s="147"/>
      <c r="F44" s="245">
        <f>D44+E44</f>
        <v>0</v>
      </c>
      <c r="G44" s="146"/>
      <c r="H44" s="148"/>
      <c r="I44" s="149">
        <f>G44+H44</f>
        <v>0</v>
      </c>
      <c r="J44" s="148"/>
      <c r="K44" s="147"/>
      <c r="L44" s="1279">
        <f>J44+K44</f>
        <v>0</v>
      </c>
      <c r="M44" s="116" t="s">
        <v>182</v>
      </c>
      <c r="N44" s="111" t="s">
        <v>182</v>
      </c>
      <c r="O44" s="113" t="s">
        <v>182</v>
      </c>
      <c r="P44" s="117"/>
      <c r="R44" s="194"/>
    </row>
    <row r="45" spans="1:18" ht="12.75" hidden="1" customHeight="1" x14ac:dyDescent="0.2">
      <c r="A45" s="150">
        <v>23000</v>
      </c>
      <c r="B45" s="151" t="s">
        <v>203</v>
      </c>
      <c r="C45" s="140">
        <f>O45</f>
        <v>0</v>
      </c>
      <c r="D45" s="80" t="s">
        <v>182</v>
      </c>
      <c r="E45" s="83" t="s">
        <v>182</v>
      </c>
      <c r="F45" s="82" t="s">
        <v>182</v>
      </c>
      <c r="G45" s="80" t="s">
        <v>182</v>
      </c>
      <c r="H45" s="81" t="s">
        <v>182</v>
      </c>
      <c r="I45" s="82" t="s">
        <v>182</v>
      </c>
      <c r="J45" s="81" t="s">
        <v>182</v>
      </c>
      <c r="K45" s="83" t="s">
        <v>182</v>
      </c>
      <c r="L45" s="1277" t="s">
        <v>182</v>
      </c>
      <c r="M45" s="140">
        <f>SUM(M46:M47)</f>
        <v>0</v>
      </c>
      <c r="N45" s="142">
        <f>SUM(N46:N47)</f>
        <v>0</v>
      </c>
      <c r="O45" s="144">
        <f>SUM(O46:O47)</f>
        <v>0</v>
      </c>
      <c r="P45" s="152"/>
      <c r="R45" s="194"/>
    </row>
    <row r="46" spans="1:18" ht="24.75" hidden="1" thickTop="1" x14ac:dyDescent="0.2">
      <c r="A46" s="153">
        <v>23410</v>
      </c>
      <c r="B46" s="154" t="s">
        <v>204</v>
      </c>
      <c r="C46" s="131">
        <f>O46</f>
        <v>0</v>
      </c>
      <c r="D46" s="133" t="s">
        <v>182</v>
      </c>
      <c r="E46" s="136" t="s">
        <v>182</v>
      </c>
      <c r="F46" s="135" t="s">
        <v>182</v>
      </c>
      <c r="G46" s="133" t="s">
        <v>182</v>
      </c>
      <c r="H46" s="134" t="s">
        <v>182</v>
      </c>
      <c r="I46" s="135" t="s">
        <v>182</v>
      </c>
      <c r="J46" s="134" t="s">
        <v>182</v>
      </c>
      <c r="K46" s="136" t="s">
        <v>182</v>
      </c>
      <c r="L46" s="1282" t="s">
        <v>182</v>
      </c>
      <c r="M46" s="155"/>
      <c r="N46" s="156"/>
      <c r="O46" s="157">
        <f>M46+N46</f>
        <v>0</v>
      </c>
      <c r="P46" s="158"/>
      <c r="R46" s="194"/>
    </row>
    <row r="47" spans="1:18" ht="24.75" hidden="1" thickTop="1" x14ac:dyDescent="0.2">
      <c r="A47" s="153">
        <v>23510</v>
      </c>
      <c r="B47" s="154" t="s">
        <v>205</v>
      </c>
      <c r="C47" s="131">
        <f>O47</f>
        <v>0</v>
      </c>
      <c r="D47" s="133" t="s">
        <v>182</v>
      </c>
      <c r="E47" s="136" t="s">
        <v>182</v>
      </c>
      <c r="F47" s="135" t="s">
        <v>182</v>
      </c>
      <c r="G47" s="133" t="s">
        <v>182</v>
      </c>
      <c r="H47" s="134" t="s">
        <v>182</v>
      </c>
      <c r="I47" s="135" t="s">
        <v>182</v>
      </c>
      <c r="J47" s="134" t="s">
        <v>182</v>
      </c>
      <c r="K47" s="136" t="s">
        <v>182</v>
      </c>
      <c r="L47" s="1282" t="s">
        <v>182</v>
      </c>
      <c r="M47" s="155"/>
      <c r="N47" s="156"/>
      <c r="O47" s="157">
        <f>M47+N47</f>
        <v>0</v>
      </c>
      <c r="P47" s="158"/>
      <c r="R47" s="194"/>
    </row>
    <row r="48" spans="1:18" ht="12.75" thickTop="1" x14ac:dyDescent="0.2">
      <c r="A48" s="159"/>
      <c r="B48" s="154"/>
      <c r="C48" s="160"/>
      <c r="D48" s="161"/>
      <c r="E48" s="791"/>
      <c r="F48" s="790"/>
      <c r="G48" s="161"/>
      <c r="H48" s="1286"/>
      <c r="I48" s="1147"/>
      <c r="J48" s="163"/>
      <c r="K48" s="1287"/>
      <c r="L48" s="782"/>
      <c r="M48" s="155"/>
      <c r="N48" s="156"/>
      <c r="O48" s="157"/>
      <c r="P48" s="158"/>
      <c r="R48" s="194"/>
    </row>
    <row r="49" spans="1:18" s="29" customFormat="1" x14ac:dyDescent="0.2">
      <c r="A49" s="164"/>
      <c r="B49" s="165" t="s">
        <v>206</v>
      </c>
      <c r="C49" s="166"/>
      <c r="D49" s="167"/>
      <c r="E49" s="792"/>
      <c r="F49" s="793"/>
      <c r="G49" s="167"/>
      <c r="H49" s="1288"/>
      <c r="I49" s="793"/>
      <c r="J49" s="169"/>
      <c r="K49" s="792"/>
      <c r="L49" s="793"/>
      <c r="M49" s="171"/>
      <c r="N49" s="168"/>
      <c r="O49" s="170"/>
      <c r="P49" s="172"/>
      <c r="R49" s="194"/>
    </row>
    <row r="50" spans="1:18" s="29" customFormat="1" ht="12.75" thickBot="1" x14ac:dyDescent="0.25">
      <c r="A50" s="173"/>
      <c r="B50" s="32" t="s">
        <v>207</v>
      </c>
      <c r="C50" s="174">
        <f t="shared" si="0"/>
        <v>934312</v>
      </c>
      <c r="D50" s="175">
        <f t="shared" ref="D50:O50" si="4">SUM(D51,D283)</f>
        <v>945238</v>
      </c>
      <c r="E50" s="794">
        <f t="shared" si="4"/>
        <v>-10926</v>
      </c>
      <c r="F50" s="795">
        <f t="shared" si="4"/>
        <v>934312</v>
      </c>
      <c r="G50" s="175">
        <f t="shared" si="4"/>
        <v>0</v>
      </c>
      <c r="H50" s="1289">
        <f t="shared" si="4"/>
        <v>0</v>
      </c>
      <c r="I50" s="795">
        <f t="shared" si="4"/>
        <v>0</v>
      </c>
      <c r="J50" s="177">
        <f t="shared" si="4"/>
        <v>0</v>
      </c>
      <c r="K50" s="794">
        <f t="shared" si="4"/>
        <v>0</v>
      </c>
      <c r="L50" s="795">
        <f t="shared" si="4"/>
        <v>0</v>
      </c>
      <c r="M50" s="174">
        <f t="shared" si="4"/>
        <v>0</v>
      </c>
      <c r="N50" s="176">
        <f t="shared" si="4"/>
        <v>0</v>
      </c>
      <c r="O50" s="178">
        <f t="shared" si="4"/>
        <v>0</v>
      </c>
      <c r="P50" s="179"/>
      <c r="R50" s="194"/>
    </row>
    <row r="51" spans="1:18" s="29" customFormat="1" ht="36.75" thickTop="1" x14ac:dyDescent="0.2">
      <c r="A51" s="180"/>
      <c r="B51" s="181" t="s">
        <v>208</v>
      </c>
      <c r="C51" s="182">
        <f t="shared" si="0"/>
        <v>934312</v>
      </c>
      <c r="D51" s="183">
        <f t="shared" ref="D51:O51" si="5">SUM(D52,D194)</f>
        <v>945238</v>
      </c>
      <c r="E51" s="796">
        <f t="shared" si="5"/>
        <v>-10926</v>
      </c>
      <c r="F51" s="797">
        <f t="shared" si="5"/>
        <v>934312</v>
      </c>
      <c r="G51" s="183">
        <f t="shared" si="5"/>
        <v>0</v>
      </c>
      <c r="H51" s="1290">
        <f t="shared" si="5"/>
        <v>0</v>
      </c>
      <c r="I51" s="797">
        <f t="shared" si="5"/>
        <v>0</v>
      </c>
      <c r="J51" s="185">
        <f t="shared" si="5"/>
        <v>0</v>
      </c>
      <c r="K51" s="796">
        <f t="shared" si="5"/>
        <v>0</v>
      </c>
      <c r="L51" s="797">
        <f t="shared" si="5"/>
        <v>0</v>
      </c>
      <c r="M51" s="182">
        <f t="shared" si="5"/>
        <v>0</v>
      </c>
      <c r="N51" s="184">
        <f t="shared" si="5"/>
        <v>0</v>
      </c>
      <c r="O51" s="186">
        <f t="shared" si="5"/>
        <v>0</v>
      </c>
      <c r="P51" s="187"/>
      <c r="R51" s="194"/>
    </row>
    <row r="52" spans="1:18" s="29" customFormat="1" ht="24" x14ac:dyDescent="0.2">
      <c r="A52" s="188"/>
      <c r="B52" s="22" t="s">
        <v>209</v>
      </c>
      <c r="C52" s="189">
        <f t="shared" si="0"/>
        <v>120040</v>
      </c>
      <c r="D52" s="190">
        <f t="shared" ref="D52:O52" si="6">SUM(D53,D75,D173,D187)</f>
        <v>120040</v>
      </c>
      <c r="E52" s="798">
        <f t="shared" si="6"/>
        <v>0</v>
      </c>
      <c r="F52" s="799">
        <f t="shared" si="6"/>
        <v>120040</v>
      </c>
      <c r="G52" s="190">
        <f t="shared" si="6"/>
        <v>0</v>
      </c>
      <c r="H52" s="194">
        <f t="shared" si="6"/>
        <v>0</v>
      </c>
      <c r="I52" s="799">
        <f t="shared" si="6"/>
        <v>0</v>
      </c>
      <c r="J52" s="192">
        <f t="shared" si="6"/>
        <v>0</v>
      </c>
      <c r="K52" s="798">
        <f t="shared" si="6"/>
        <v>0</v>
      </c>
      <c r="L52" s="799">
        <f t="shared" si="6"/>
        <v>0</v>
      </c>
      <c r="M52" s="189">
        <f t="shared" si="6"/>
        <v>0</v>
      </c>
      <c r="N52" s="191">
        <f t="shared" si="6"/>
        <v>0</v>
      </c>
      <c r="O52" s="193">
        <f t="shared" si="6"/>
        <v>0</v>
      </c>
      <c r="P52" s="195"/>
      <c r="R52" s="194"/>
    </row>
    <row r="53" spans="1:18" s="29" customFormat="1" hidden="1" x14ac:dyDescent="0.2">
      <c r="A53" s="196">
        <v>1000</v>
      </c>
      <c r="B53" s="196" t="s">
        <v>1</v>
      </c>
      <c r="C53" s="197">
        <f t="shared" si="0"/>
        <v>0</v>
      </c>
      <c r="D53" s="198">
        <f t="shared" ref="D53:O53" si="7">SUM(D54,D67)</f>
        <v>0</v>
      </c>
      <c r="E53" s="199">
        <f t="shared" si="7"/>
        <v>0</v>
      </c>
      <c r="F53" s="201">
        <f t="shared" si="7"/>
        <v>0</v>
      </c>
      <c r="G53" s="198">
        <f t="shared" si="7"/>
        <v>0</v>
      </c>
      <c r="H53" s="200">
        <f t="shared" si="7"/>
        <v>0</v>
      </c>
      <c r="I53" s="201">
        <f t="shared" si="7"/>
        <v>0</v>
      </c>
      <c r="J53" s="200">
        <f t="shared" si="7"/>
        <v>0</v>
      </c>
      <c r="K53" s="199">
        <f t="shared" si="7"/>
        <v>0</v>
      </c>
      <c r="L53" s="1291">
        <f t="shared" si="7"/>
        <v>0</v>
      </c>
      <c r="M53" s="197">
        <f t="shared" si="7"/>
        <v>0</v>
      </c>
      <c r="N53" s="199">
        <f t="shared" si="7"/>
        <v>0</v>
      </c>
      <c r="O53" s="201">
        <f t="shared" si="7"/>
        <v>0</v>
      </c>
      <c r="P53" s="202"/>
      <c r="R53" s="194"/>
    </row>
    <row r="54" spans="1:18" hidden="1" x14ac:dyDescent="0.2">
      <c r="A54" s="76">
        <v>1100</v>
      </c>
      <c r="B54" s="203" t="s">
        <v>210</v>
      </c>
      <c r="C54" s="77">
        <f t="shared" si="0"/>
        <v>0</v>
      </c>
      <c r="D54" s="204">
        <f t="shared" ref="D54:O54" si="8">SUM(D55,D58,D66)</f>
        <v>0</v>
      </c>
      <c r="E54" s="87">
        <f t="shared" si="8"/>
        <v>0</v>
      </c>
      <c r="F54" s="205">
        <f t="shared" si="8"/>
        <v>0</v>
      </c>
      <c r="G54" s="204">
        <f t="shared" si="8"/>
        <v>0</v>
      </c>
      <c r="H54" s="86">
        <f t="shared" si="8"/>
        <v>0</v>
      </c>
      <c r="I54" s="205">
        <f t="shared" si="8"/>
        <v>0</v>
      </c>
      <c r="J54" s="86">
        <f t="shared" si="8"/>
        <v>0</v>
      </c>
      <c r="K54" s="87">
        <f t="shared" si="8"/>
        <v>0</v>
      </c>
      <c r="L54" s="1278">
        <f t="shared" si="8"/>
        <v>0</v>
      </c>
      <c r="M54" s="206">
        <f t="shared" si="8"/>
        <v>0</v>
      </c>
      <c r="N54" s="207">
        <f t="shared" si="8"/>
        <v>0</v>
      </c>
      <c r="O54" s="208">
        <f t="shared" si="8"/>
        <v>0</v>
      </c>
      <c r="P54" s="209"/>
      <c r="R54" s="194"/>
    </row>
    <row r="55" spans="1:18" hidden="1" x14ac:dyDescent="0.2">
      <c r="A55" s="210">
        <v>1110</v>
      </c>
      <c r="B55" s="154" t="s">
        <v>88</v>
      </c>
      <c r="C55" s="160">
        <f t="shared" si="0"/>
        <v>0</v>
      </c>
      <c r="D55" s="211">
        <f t="shared" ref="D55:O55" si="9">SUM(D56:D57)</f>
        <v>0</v>
      </c>
      <c r="E55" s="212">
        <f t="shared" si="9"/>
        <v>0</v>
      </c>
      <c r="F55" s="214">
        <f t="shared" si="9"/>
        <v>0</v>
      </c>
      <c r="G55" s="211">
        <f t="shared" si="9"/>
        <v>0</v>
      </c>
      <c r="H55" s="213">
        <f t="shared" si="9"/>
        <v>0</v>
      </c>
      <c r="I55" s="214">
        <f t="shared" si="9"/>
        <v>0</v>
      </c>
      <c r="J55" s="213">
        <f t="shared" si="9"/>
        <v>0</v>
      </c>
      <c r="K55" s="212">
        <f t="shared" si="9"/>
        <v>0</v>
      </c>
      <c r="L55" s="1292">
        <f t="shared" si="9"/>
        <v>0</v>
      </c>
      <c r="M55" s="160">
        <f t="shared" si="9"/>
        <v>0</v>
      </c>
      <c r="N55" s="212">
        <f t="shared" si="9"/>
        <v>0</v>
      </c>
      <c r="O55" s="214">
        <f t="shared" si="9"/>
        <v>0</v>
      </c>
      <c r="P55" s="215"/>
      <c r="R55" s="194"/>
    </row>
    <row r="56" spans="1:18" hidden="1" x14ac:dyDescent="0.2">
      <c r="A56" s="49">
        <v>1111</v>
      </c>
      <c r="B56" s="1" t="s">
        <v>211</v>
      </c>
      <c r="C56" s="89">
        <f t="shared" si="0"/>
        <v>0</v>
      </c>
      <c r="D56" s="216">
        <v>0</v>
      </c>
      <c r="E56" s="95"/>
      <c r="F56" s="217">
        <f>D56+E56</f>
        <v>0</v>
      </c>
      <c r="G56" s="216"/>
      <c r="H56" s="94"/>
      <c r="I56" s="217">
        <f>G56+H56</f>
        <v>0</v>
      </c>
      <c r="J56" s="94"/>
      <c r="K56" s="95"/>
      <c r="L56" s="1293">
        <f>J56+K56</f>
        <v>0</v>
      </c>
      <c r="M56" s="218"/>
      <c r="N56" s="95"/>
      <c r="O56" s="217">
        <f>M56+N56</f>
        <v>0</v>
      </c>
      <c r="P56" s="219"/>
      <c r="R56" s="194"/>
    </row>
    <row r="57" spans="1:18" ht="24" hidden="1" customHeight="1" x14ac:dyDescent="0.2">
      <c r="A57" s="58">
        <v>1119</v>
      </c>
      <c r="B57" s="3" t="s">
        <v>89</v>
      </c>
      <c r="C57" s="98">
        <f t="shared" si="0"/>
        <v>0</v>
      </c>
      <c r="D57" s="220">
        <v>0</v>
      </c>
      <c r="E57" s="104"/>
      <c r="F57" s="221">
        <f>D57+E57</f>
        <v>0</v>
      </c>
      <c r="G57" s="220"/>
      <c r="H57" s="103"/>
      <c r="I57" s="221">
        <f>G57+H57</f>
        <v>0</v>
      </c>
      <c r="J57" s="103"/>
      <c r="K57" s="104"/>
      <c r="L57" s="1294">
        <f>J57+K57</f>
        <v>0</v>
      </c>
      <c r="M57" s="222"/>
      <c r="N57" s="104"/>
      <c r="O57" s="221">
        <f>M57+N57</f>
        <v>0</v>
      </c>
      <c r="P57" s="223"/>
      <c r="R57" s="194"/>
    </row>
    <row r="58" spans="1:18" hidden="1" x14ac:dyDescent="0.2">
      <c r="A58" s="224">
        <v>1140</v>
      </c>
      <c r="B58" s="3" t="s">
        <v>104</v>
      </c>
      <c r="C58" s="98">
        <f t="shared" si="0"/>
        <v>0</v>
      </c>
      <c r="D58" s="225">
        <f t="shared" ref="D58:O58" si="10">SUM(D59:D65)</f>
        <v>0</v>
      </c>
      <c r="E58" s="226">
        <f t="shared" si="10"/>
        <v>0</v>
      </c>
      <c r="F58" s="221">
        <f t="shared" si="10"/>
        <v>0</v>
      </c>
      <c r="G58" s="225">
        <f t="shared" si="10"/>
        <v>0</v>
      </c>
      <c r="H58" s="227">
        <f t="shared" si="10"/>
        <v>0</v>
      </c>
      <c r="I58" s="221">
        <f t="shared" si="10"/>
        <v>0</v>
      </c>
      <c r="J58" s="227">
        <f t="shared" si="10"/>
        <v>0</v>
      </c>
      <c r="K58" s="226">
        <f t="shared" si="10"/>
        <v>0</v>
      </c>
      <c r="L58" s="1294">
        <f t="shared" si="10"/>
        <v>0</v>
      </c>
      <c r="M58" s="98">
        <f t="shared" si="10"/>
        <v>0</v>
      </c>
      <c r="N58" s="226">
        <f t="shared" si="10"/>
        <v>0</v>
      </c>
      <c r="O58" s="221">
        <f t="shared" si="10"/>
        <v>0</v>
      </c>
      <c r="P58" s="223"/>
      <c r="R58" s="194"/>
    </row>
    <row r="59" spans="1:18" hidden="1" x14ac:dyDescent="0.2">
      <c r="A59" s="58">
        <v>1141</v>
      </c>
      <c r="B59" s="3" t="s">
        <v>212</v>
      </c>
      <c r="C59" s="98">
        <f t="shared" si="0"/>
        <v>0</v>
      </c>
      <c r="D59" s="220">
        <v>0</v>
      </c>
      <c r="E59" s="104"/>
      <c r="F59" s="221">
        <f t="shared" ref="F59:F66" si="11">D59+E59</f>
        <v>0</v>
      </c>
      <c r="G59" s="220"/>
      <c r="H59" s="103"/>
      <c r="I59" s="221">
        <f t="shared" ref="I59:I66" si="12">G59+H59</f>
        <v>0</v>
      </c>
      <c r="J59" s="103"/>
      <c r="K59" s="104"/>
      <c r="L59" s="1294">
        <f t="shared" ref="L59:L66" si="13">J59+K59</f>
        <v>0</v>
      </c>
      <c r="M59" s="222"/>
      <c r="N59" s="104"/>
      <c r="O59" s="221">
        <f t="shared" ref="O59:O66" si="14">M59+N59</f>
        <v>0</v>
      </c>
      <c r="P59" s="223"/>
      <c r="R59" s="194"/>
    </row>
    <row r="60" spans="1:18" ht="24.75" hidden="1" customHeight="1" x14ac:dyDescent="0.2">
      <c r="A60" s="58">
        <v>1142</v>
      </c>
      <c r="B60" s="3" t="s">
        <v>135</v>
      </c>
      <c r="C60" s="98">
        <f t="shared" si="0"/>
        <v>0</v>
      </c>
      <c r="D60" s="220">
        <v>0</v>
      </c>
      <c r="E60" s="104"/>
      <c r="F60" s="221">
        <f t="shared" si="11"/>
        <v>0</v>
      </c>
      <c r="G60" s="220"/>
      <c r="H60" s="103"/>
      <c r="I60" s="221">
        <f t="shared" si="12"/>
        <v>0</v>
      </c>
      <c r="J60" s="103"/>
      <c r="K60" s="104"/>
      <c r="L60" s="1294">
        <f>J60+K60</f>
        <v>0</v>
      </c>
      <c r="M60" s="222"/>
      <c r="N60" s="104"/>
      <c r="O60" s="221">
        <f t="shared" si="14"/>
        <v>0</v>
      </c>
      <c r="P60" s="223"/>
      <c r="R60" s="194"/>
    </row>
    <row r="61" spans="1:18" ht="24" hidden="1" x14ac:dyDescent="0.2">
      <c r="A61" s="58">
        <v>1145</v>
      </c>
      <c r="B61" s="3" t="s">
        <v>213</v>
      </c>
      <c r="C61" s="98">
        <f t="shared" si="0"/>
        <v>0</v>
      </c>
      <c r="D61" s="220">
        <v>0</v>
      </c>
      <c r="E61" s="104"/>
      <c r="F61" s="221">
        <f t="shared" si="11"/>
        <v>0</v>
      </c>
      <c r="G61" s="220"/>
      <c r="H61" s="103"/>
      <c r="I61" s="221">
        <f t="shared" si="12"/>
        <v>0</v>
      </c>
      <c r="J61" s="103"/>
      <c r="K61" s="104"/>
      <c r="L61" s="1294">
        <f t="shared" si="13"/>
        <v>0</v>
      </c>
      <c r="M61" s="222"/>
      <c r="N61" s="104"/>
      <c r="O61" s="221">
        <f>M61+N61</f>
        <v>0</v>
      </c>
      <c r="P61" s="223"/>
      <c r="R61" s="194"/>
    </row>
    <row r="62" spans="1:18" ht="27.75" hidden="1" customHeight="1" x14ac:dyDescent="0.2">
      <c r="A62" s="58">
        <v>1146</v>
      </c>
      <c r="B62" s="3" t="s">
        <v>214</v>
      </c>
      <c r="C62" s="98">
        <f t="shared" si="0"/>
        <v>0</v>
      </c>
      <c r="D62" s="220">
        <v>0</v>
      </c>
      <c r="E62" s="104"/>
      <c r="F62" s="221">
        <f t="shared" si="11"/>
        <v>0</v>
      </c>
      <c r="G62" s="220"/>
      <c r="H62" s="103"/>
      <c r="I62" s="221">
        <f t="shared" si="12"/>
        <v>0</v>
      </c>
      <c r="J62" s="103"/>
      <c r="K62" s="104"/>
      <c r="L62" s="1294">
        <f t="shared" si="13"/>
        <v>0</v>
      </c>
      <c r="M62" s="222"/>
      <c r="N62" s="104"/>
      <c r="O62" s="221">
        <f t="shared" si="14"/>
        <v>0</v>
      </c>
      <c r="P62" s="223"/>
      <c r="R62" s="194"/>
    </row>
    <row r="63" spans="1:18" hidden="1" x14ac:dyDescent="0.2">
      <c r="A63" s="58">
        <v>1147</v>
      </c>
      <c r="B63" s="3" t="s">
        <v>128</v>
      </c>
      <c r="C63" s="98">
        <f t="shared" si="0"/>
        <v>0</v>
      </c>
      <c r="D63" s="220">
        <v>0</v>
      </c>
      <c r="E63" s="104"/>
      <c r="F63" s="221">
        <f t="shared" si="11"/>
        <v>0</v>
      </c>
      <c r="G63" s="220"/>
      <c r="H63" s="103"/>
      <c r="I63" s="221">
        <f t="shared" si="12"/>
        <v>0</v>
      </c>
      <c r="J63" s="103"/>
      <c r="K63" s="104"/>
      <c r="L63" s="1294">
        <f t="shared" si="13"/>
        <v>0</v>
      </c>
      <c r="M63" s="222"/>
      <c r="N63" s="104"/>
      <c r="O63" s="221">
        <f t="shared" si="14"/>
        <v>0</v>
      </c>
      <c r="P63" s="223"/>
      <c r="R63" s="194"/>
    </row>
    <row r="64" spans="1:18" hidden="1" x14ac:dyDescent="0.2">
      <c r="A64" s="58">
        <v>1148</v>
      </c>
      <c r="B64" s="3" t="s">
        <v>136</v>
      </c>
      <c r="C64" s="98">
        <f t="shared" si="0"/>
        <v>0</v>
      </c>
      <c r="D64" s="220">
        <v>0</v>
      </c>
      <c r="E64" s="104"/>
      <c r="F64" s="221">
        <f t="shared" si="11"/>
        <v>0</v>
      </c>
      <c r="G64" s="220"/>
      <c r="H64" s="103"/>
      <c r="I64" s="221">
        <f t="shared" si="12"/>
        <v>0</v>
      </c>
      <c r="J64" s="103"/>
      <c r="K64" s="104"/>
      <c r="L64" s="1294">
        <f t="shared" si="13"/>
        <v>0</v>
      </c>
      <c r="M64" s="222"/>
      <c r="N64" s="104"/>
      <c r="O64" s="221">
        <f t="shared" si="14"/>
        <v>0</v>
      </c>
      <c r="P64" s="223"/>
      <c r="R64" s="194"/>
    </row>
    <row r="65" spans="1:18" ht="24" hidden="1" customHeight="1" x14ac:dyDescent="0.2">
      <c r="A65" s="58">
        <v>1149</v>
      </c>
      <c r="B65" s="3" t="s">
        <v>215</v>
      </c>
      <c r="C65" s="98">
        <f>F65+I65+L65+O65</f>
        <v>0</v>
      </c>
      <c r="D65" s="220">
        <v>0</v>
      </c>
      <c r="E65" s="104"/>
      <c r="F65" s="221">
        <f t="shared" si="11"/>
        <v>0</v>
      </c>
      <c r="G65" s="220"/>
      <c r="H65" s="103"/>
      <c r="I65" s="221">
        <f t="shared" si="12"/>
        <v>0</v>
      </c>
      <c r="J65" s="103"/>
      <c r="K65" s="104"/>
      <c r="L65" s="1294">
        <f t="shared" si="13"/>
        <v>0</v>
      </c>
      <c r="M65" s="222"/>
      <c r="N65" s="104"/>
      <c r="O65" s="221">
        <f t="shared" si="14"/>
        <v>0</v>
      </c>
      <c r="P65" s="223"/>
      <c r="R65" s="194"/>
    </row>
    <row r="66" spans="1:18" ht="36" hidden="1" x14ac:dyDescent="0.2">
      <c r="A66" s="210">
        <v>1150</v>
      </c>
      <c r="B66" s="154" t="s">
        <v>2</v>
      </c>
      <c r="C66" s="160">
        <f>F66+I66+L66+O66</f>
        <v>0</v>
      </c>
      <c r="D66" s="228">
        <v>0</v>
      </c>
      <c r="E66" s="229"/>
      <c r="F66" s="214">
        <f t="shared" si="11"/>
        <v>0</v>
      </c>
      <c r="G66" s="228"/>
      <c r="H66" s="230"/>
      <c r="I66" s="214">
        <f t="shared" si="12"/>
        <v>0</v>
      </c>
      <c r="J66" s="230"/>
      <c r="K66" s="229"/>
      <c r="L66" s="1292">
        <f t="shared" si="13"/>
        <v>0</v>
      </c>
      <c r="M66" s="231"/>
      <c r="N66" s="229"/>
      <c r="O66" s="214">
        <f t="shared" si="14"/>
        <v>0</v>
      </c>
      <c r="P66" s="215"/>
      <c r="R66" s="194"/>
    </row>
    <row r="67" spans="1:18" ht="24" hidden="1" x14ac:dyDescent="0.2">
      <c r="A67" s="76">
        <v>1200</v>
      </c>
      <c r="B67" s="203" t="s">
        <v>216</v>
      </c>
      <c r="C67" s="77">
        <f t="shared" si="0"/>
        <v>0</v>
      </c>
      <c r="D67" s="204">
        <f t="shared" ref="D67:O67" si="15">SUM(D68:D69)</f>
        <v>0</v>
      </c>
      <c r="E67" s="87">
        <f t="shared" si="15"/>
        <v>0</v>
      </c>
      <c r="F67" s="205">
        <f t="shared" si="15"/>
        <v>0</v>
      </c>
      <c r="G67" s="204">
        <f t="shared" si="15"/>
        <v>0</v>
      </c>
      <c r="H67" s="86">
        <f t="shared" si="15"/>
        <v>0</v>
      </c>
      <c r="I67" s="205">
        <f t="shared" si="15"/>
        <v>0</v>
      </c>
      <c r="J67" s="86">
        <f t="shared" si="15"/>
        <v>0</v>
      </c>
      <c r="K67" s="87">
        <f t="shared" si="15"/>
        <v>0</v>
      </c>
      <c r="L67" s="1278">
        <f t="shared" si="15"/>
        <v>0</v>
      </c>
      <c r="M67" s="77">
        <f t="shared" si="15"/>
        <v>0</v>
      </c>
      <c r="N67" s="87">
        <f t="shared" si="15"/>
        <v>0</v>
      </c>
      <c r="O67" s="205">
        <f t="shared" si="15"/>
        <v>0</v>
      </c>
      <c r="P67" s="232"/>
      <c r="R67" s="194"/>
    </row>
    <row r="68" spans="1:18" ht="24" hidden="1" x14ac:dyDescent="0.2">
      <c r="A68" s="1134">
        <v>1210</v>
      </c>
      <c r="B68" s="1" t="s">
        <v>217</v>
      </c>
      <c r="C68" s="89">
        <f t="shared" si="0"/>
        <v>0</v>
      </c>
      <c r="D68" s="216">
        <v>0</v>
      </c>
      <c r="E68" s="95"/>
      <c r="F68" s="217">
        <f>D68+E68</f>
        <v>0</v>
      </c>
      <c r="G68" s="216"/>
      <c r="H68" s="94"/>
      <c r="I68" s="217">
        <f>G68+H68</f>
        <v>0</v>
      </c>
      <c r="J68" s="94"/>
      <c r="K68" s="95"/>
      <c r="L68" s="1293">
        <f>J68+K68</f>
        <v>0</v>
      </c>
      <c r="M68" s="218"/>
      <c r="N68" s="95"/>
      <c r="O68" s="217">
        <f>M68+N68</f>
        <v>0</v>
      </c>
      <c r="P68" s="219"/>
      <c r="R68" s="194"/>
    </row>
    <row r="69" spans="1:18" ht="24" hidden="1" x14ac:dyDescent="0.2">
      <c r="A69" s="224">
        <v>1220</v>
      </c>
      <c r="B69" s="3" t="s">
        <v>105</v>
      </c>
      <c r="C69" s="98">
        <f t="shared" si="0"/>
        <v>0</v>
      </c>
      <c r="D69" s="225">
        <f t="shared" ref="D69:O69" si="16">SUM(D70:D74)</f>
        <v>0</v>
      </c>
      <c r="E69" s="226">
        <f t="shared" si="16"/>
        <v>0</v>
      </c>
      <c r="F69" s="221">
        <f t="shared" si="16"/>
        <v>0</v>
      </c>
      <c r="G69" s="225">
        <f t="shared" si="16"/>
        <v>0</v>
      </c>
      <c r="H69" s="227">
        <f t="shared" si="16"/>
        <v>0</v>
      </c>
      <c r="I69" s="221">
        <f t="shared" si="16"/>
        <v>0</v>
      </c>
      <c r="J69" s="227">
        <f t="shared" si="16"/>
        <v>0</v>
      </c>
      <c r="K69" s="226">
        <f t="shared" si="16"/>
        <v>0</v>
      </c>
      <c r="L69" s="1294">
        <f t="shared" si="16"/>
        <v>0</v>
      </c>
      <c r="M69" s="98">
        <f t="shared" si="16"/>
        <v>0</v>
      </c>
      <c r="N69" s="226">
        <f t="shared" si="16"/>
        <v>0</v>
      </c>
      <c r="O69" s="221">
        <f t="shared" si="16"/>
        <v>0</v>
      </c>
      <c r="P69" s="223"/>
      <c r="R69" s="194"/>
    </row>
    <row r="70" spans="1:18" ht="48" hidden="1" x14ac:dyDescent="0.2">
      <c r="A70" s="58">
        <v>1221</v>
      </c>
      <c r="B70" s="3" t="s">
        <v>218</v>
      </c>
      <c r="C70" s="98">
        <f t="shared" si="0"/>
        <v>0</v>
      </c>
      <c r="D70" s="220">
        <v>0</v>
      </c>
      <c r="E70" s="104"/>
      <c r="F70" s="221">
        <f>D70+E70</f>
        <v>0</v>
      </c>
      <c r="G70" s="220"/>
      <c r="H70" s="103"/>
      <c r="I70" s="221">
        <f>G70+H70</f>
        <v>0</v>
      </c>
      <c r="J70" s="103"/>
      <c r="K70" s="104"/>
      <c r="L70" s="1294">
        <f>J70+K70</f>
        <v>0</v>
      </c>
      <c r="M70" s="222"/>
      <c r="N70" s="104"/>
      <c r="O70" s="221">
        <f>M70+N70</f>
        <v>0</v>
      </c>
      <c r="P70" s="223"/>
      <c r="R70" s="194"/>
    </row>
    <row r="71" spans="1:18" hidden="1" x14ac:dyDescent="0.2">
      <c r="A71" s="58">
        <v>1223</v>
      </c>
      <c r="B71" s="3" t="s">
        <v>219</v>
      </c>
      <c r="C71" s="98">
        <f t="shared" si="0"/>
        <v>0</v>
      </c>
      <c r="D71" s="220">
        <v>0</v>
      </c>
      <c r="E71" s="104"/>
      <c r="F71" s="221">
        <f>D71+E71</f>
        <v>0</v>
      </c>
      <c r="G71" s="220"/>
      <c r="H71" s="103"/>
      <c r="I71" s="221">
        <f>G71+H71</f>
        <v>0</v>
      </c>
      <c r="J71" s="103"/>
      <c r="K71" s="104"/>
      <c r="L71" s="1294">
        <f>J71+K71</f>
        <v>0</v>
      </c>
      <c r="M71" s="222"/>
      <c r="N71" s="104"/>
      <c r="O71" s="221">
        <f>M71+N71</f>
        <v>0</v>
      </c>
      <c r="P71" s="223"/>
      <c r="R71" s="194"/>
    </row>
    <row r="72" spans="1:18" hidden="1" x14ac:dyDescent="0.2">
      <c r="A72" s="58">
        <v>1225</v>
      </c>
      <c r="B72" s="3" t="s">
        <v>220</v>
      </c>
      <c r="C72" s="98">
        <f t="shared" si="0"/>
        <v>0</v>
      </c>
      <c r="D72" s="220">
        <v>0</v>
      </c>
      <c r="E72" s="104"/>
      <c r="F72" s="221">
        <f>D72+E72</f>
        <v>0</v>
      </c>
      <c r="G72" s="220"/>
      <c r="H72" s="103"/>
      <c r="I72" s="221">
        <f>G72+H72</f>
        <v>0</v>
      </c>
      <c r="J72" s="103"/>
      <c r="K72" s="104"/>
      <c r="L72" s="1294">
        <f>J72+K72</f>
        <v>0</v>
      </c>
      <c r="M72" s="222"/>
      <c r="N72" s="104"/>
      <c r="O72" s="221">
        <f>M72+N72</f>
        <v>0</v>
      </c>
      <c r="P72" s="223"/>
      <c r="R72" s="194"/>
    </row>
    <row r="73" spans="1:18" ht="36" hidden="1" x14ac:dyDescent="0.2">
      <c r="A73" s="58">
        <v>1227</v>
      </c>
      <c r="B73" s="3" t="s">
        <v>137</v>
      </c>
      <c r="C73" s="98">
        <f t="shared" si="0"/>
        <v>0</v>
      </c>
      <c r="D73" s="220">
        <v>0</v>
      </c>
      <c r="E73" s="104"/>
      <c r="F73" s="221">
        <f>D73+E73</f>
        <v>0</v>
      </c>
      <c r="G73" s="220"/>
      <c r="H73" s="103"/>
      <c r="I73" s="221">
        <f>G73+H73</f>
        <v>0</v>
      </c>
      <c r="J73" s="103"/>
      <c r="K73" s="104"/>
      <c r="L73" s="1294">
        <f>J73+K73</f>
        <v>0</v>
      </c>
      <c r="M73" s="222"/>
      <c r="N73" s="104"/>
      <c r="O73" s="221">
        <f>M73+N73</f>
        <v>0</v>
      </c>
      <c r="P73" s="223"/>
      <c r="R73" s="194"/>
    </row>
    <row r="74" spans="1:18" ht="48" hidden="1" x14ac:dyDescent="0.2">
      <c r="A74" s="58">
        <v>1228</v>
      </c>
      <c r="B74" s="3" t="s">
        <v>221</v>
      </c>
      <c r="C74" s="98">
        <f t="shared" si="0"/>
        <v>0</v>
      </c>
      <c r="D74" s="220">
        <v>0</v>
      </c>
      <c r="E74" s="104"/>
      <c r="F74" s="221">
        <f>D74+E74</f>
        <v>0</v>
      </c>
      <c r="G74" s="220"/>
      <c r="H74" s="103"/>
      <c r="I74" s="221">
        <f>G74+H74</f>
        <v>0</v>
      </c>
      <c r="J74" s="103"/>
      <c r="K74" s="104"/>
      <c r="L74" s="1294">
        <f>J74+K74</f>
        <v>0</v>
      </c>
      <c r="M74" s="222"/>
      <c r="N74" s="104"/>
      <c r="O74" s="221">
        <f>M74+N74</f>
        <v>0</v>
      </c>
      <c r="P74" s="223"/>
      <c r="R74" s="194"/>
    </row>
    <row r="75" spans="1:18" x14ac:dyDescent="0.2">
      <c r="A75" s="196">
        <v>2000</v>
      </c>
      <c r="B75" s="196" t="s">
        <v>3</v>
      </c>
      <c r="C75" s="197">
        <f t="shared" si="0"/>
        <v>120040</v>
      </c>
      <c r="D75" s="198">
        <f t="shared" ref="D75:O75" si="17">SUM(D76,D83,D130,D164,D165,D172)</f>
        <v>120040</v>
      </c>
      <c r="E75" s="800">
        <f t="shared" si="17"/>
        <v>0</v>
      </c>
      <c r="F75" s="801">
        <f t="shared" si="17"/>
        <v>120040</v>
      </c>
      <c r="G75" s="198">
        <f t="shared" si="17"/>
        <v>0</v>
      </c>
      <c r="H75" s="1291">
        <f t="shared" si="17"/>
        <v>0</v>
      </c>
      <c r="I75" s="801">
        <f t="shared" si="17"/>
        <v>0</v>
      </c>
      <c r="J75" s="200">
        <f t="shared" si="17"/>
        <v>0</v>
      </c>
      <c r="K75" s="800">
        <f t="shared" si="17"/>
        <v>0</v>
      </c>
      <c r="L75" s="801">
        <f t="shared" si="17"/>
        <v>0</v>
      </c>
      <c r="M75" s="197">
        <f t="shared" si="17"/>
        <v>0</v>
      </c>
      <c r="N75" s="199">
        <f t="shared" si="17"/>
        <v>0</v>
      </c>
      <c r="O75" s="201">
        <f t="shared" si="17"/>
        <v>0</v>
      </c>
      <c r="P75" s="202"/>
      <c r="R75" s="194"/>
    </row>
    <row r="76" spans="1:18" ht="24" hidden="1" x14ac:dyDescent="0.2">
      <c r="A76" s="76">
        <v>2100</v>
      </c>
      <c r="B76" s="203" t="s">
        <v>117</v>
      </c>
      <c r="C76" s="77">
        <f t="shared" si="0"/>
        <v>0</v>
      </c>
      <c r="D76" s="204">
        <f t="shared" ref="D76:O76" si="18">SUM(D77,D80)</f>
        <v>0</v>
      </c>
      <c r="E76" s="87">
        <f t="shared" si="18"/>
        <v>0</v>
      </c>
      <c r="F76" s="205">
        <f t="shared" si="18"/>
        <v>0</v>
      </c>
      <c r="G76" s="204">
        <f t="shared" si="18"/>
        <v>0</v>
      </c>
      <c r="H76" s="86">
        <f t="shared" si="18"/>
        <v>0</v>
      </c>
      <c r="I76" s="205">
        <f t="shared" si="18"/>
        <v>0</v>
      </c>
      <c r="J76" s="86">
        <f t="shared" si="18"/>
        <v>0</v>
      </c>
      <c r="K76" s="87">
        <f t="shared" si="18"/>
        <v>0</v>
      </c>
      <c r="L76" s="1278">
        <f t="shared" si="18"/>
        <v>0</v>
      </c>
      <c r="M76" s="77">
        <f t="shared" si="18"/>
        <v>0</v>
      </c>
      <c r="N76" s="87">
        <f t="shared" si="18"/>
        <v>0</v>
      </c>
      <c r="O76" s="205">
        <f t="shared" si="18"/>
        <v>0</v>
      </c>
      <c r="P76" s="232"/>
      <c r="R76" s="194"/>
    </row>
    <row r="77" spans="1:18" ht="24" hidden="1" x14ac:dyDescent="0.2">
      <c r="A77" s="1134">
        <v>2110</v>
      </c>
      <c r="B77" s="1" t="s">
        <v>118</v>
      </c>
      <c r="C77" s="89">
        <f t="shared" si="0"/>
        <v>0</v>
      </c>
      <c r="D77" s="233">
        <f t="shared" ref="D77:O77" si="19">SUM(D78:D79)</f>
        <v>0</v>
      </c>
      <c r="E77" s="234">
        <f t="shared" si="19"/>
        <v>0</v>
      </c>
      <c r="F77" s="217">
        <f t="shared" si="19"/>
        <v>0</v>
      </c>
      <c r="G77" s="233">
        <f t="shared" si="19"/>
        <v>0</v>
      </c>
      <c r="H77" s="235">
        <f t="shared" si="19"/>
        <v>0</v>
      </c>
      <c r="I77" s="217">
        <f t="shared" si="19"/>
        <v>0</v>
      </c>
      <c r="J77" s="235">
        <f t="shared" si="19"/>
        <v>0</v>
      </c>
      <c r="K77" s="234">
        <f t="shared" si="19"/>
        <v>0</v>
      </c>
      <c r="L77" s="1293">
        <f t="shared" si="19"/>
        <v>0</v>
      </c>
      <c r="M77" s="89">
        <f t="shared" si="19"/>
        <v>0</v>
      </c>
      <c r="N77" s="234">
        <f t="shared" si="19"/>
        <v>0</v>
      </c>
      <c r="O77" s="217">
        <f t="shared" si="19"/>
        <v>0</v>
      </c>
      <c r="P77" s="219"/>
      <c r="R77" s="194"/>
    </row>
    <row r="78" spans="1:18" hidden="1" x14ac:dyDescent="0.2">
      <c r="A78" s="58">
        <v>2111</v>
      </c>
      <c r="B78" s="3" t="s">
        <v>4</v>
      </c>
      <c r="C78" s="98">
        <f t="shared" si="0"/>
        <v>0</v>
      </c>
      <c r="D78" s="220">
        <v>0</v>
      </c>
      <c r="E78" s="104"/>
      <c r="F78" s="221">
        <f>D78+E78</f>
        <v>0</v>
      </c>
      <c r="G78" s="220"/>
      <c r="H78" s="103"/>
      <c r="I78" s="221">
        <f>G78+H78</f>
        <v>0</v>
      </c>
      <c r="J78" s="103"/>
      <c r="K78" s="104"/>
      <c r="L78" s="1294">
        <f>J78+K78</f>
        <v>0</v>
      </c>
      <c r="M78" s="222"/>
      <c r="N78" s="104"/>
      <c r="O78" s="221">
        <f>M78+N78</f>
        <v>0</v>
      </c>
      <c r="P78" s="223"/>
      <c r="R78" s="194"/>
    </row>
    <row r="79" spans="1:18" ht="24" hidden="1" x14ac:dyDescent="0.2">
      <c r="A79" s="58">
        <v>2112</v>
      </c>
      <c r="B79" s="3" t="s">
        <v>119</v>
      </c>
      <c r="C79" s="98">
        <f t="shared" si="0"/>
        <v>0</v>
      </c>
      <c r="D79" s="220">
        <v>0</v>
      </c>
      <c r="E79" s="104"/>
      <c r="F79" s="221">
        <f>D79+E79</f>
        <v>0</v>
      </c>
      <c r="G79" s="220"/>
      <c r="H79" s="103"/>
      <c r="I79" s="221">
        <f>G79+H79</f>
        <v>0</v>
      </c>
      <c r="J79" s="103"/>
      <c r="K79" s="104"/>
      <c r="L79" s="1294">
        <f>J79+K79</f>
        <v>0</v>
      </c>
      <c r="M79" s="222"/>
      <c r="N79" s="104"/>
      <c r="O79" s="221">
        <f>M79+N79</f>
        <v>0</v>
      </c>
      <c r="P79" s="223"/>
      <c r="R79" s="194"/>
    </row>
    <row r="80" spans="1:18" ht="24" hidden="1" x14ac:dyDescent="0.2">
      <c r="A80" s="224">
        <v>2120</v>
      </c>
      <c r="B80" s="3" t="s">
        <v>120</v>
      </c>
      <c r="C80" s="98">
        <f t="shared" si="0"/>
        <v>0</v>
      </c>
      <c r="D80" s="225">
        <f t="shared" ref="D80:O80" si="20">SUM(D81:D82)</f>
        <v>0</v>
      </c>
      <c r="E80" s="226">
        <f t="shared" si="20"/>
        <v>0</v>
      </c>
      <c r="F80" s="221">
        <f t="shared" si="20"/>
        <v>0</v>
      </c>
      <c r="G80" s="225">
        <f t="shared" si="20"/>
        <v>0</v>
      </c>
      <c r="H80" s="227">
        <f t="shared" si="20"/>
        <v>0</v>
      </c>
      <c r="I80" s="221">
        <f t="shared" si="20"/>
        <v>0</v>
      </c>
      <c r="J80" s="227">
        <f t="shared" si="20"/>
        <v>0</v>
      </c>
      <c r="K80" s="226">
        <f t="shared" si="20"/>
        <v>0</v>
      </c>
      <c r="L80" s="1294">
        <f t="shared" si="20"/>
        <v>0</v>
      </c>
      <c r="M80" s="98">
        <f t="shared" si="20"/>
        <v>0</v>
      </c>
      <c r="N80" s="226">
        <f t="shared" si="20"/>
        <v>0</v>
      </c>
      <c r="O80" s="221">
        <f t="shared" si="20"/>
        <v>0</v>
      </c>
      <c r="P80" s="223"/>
      <c r="R80" s="194"/>
    </row>
    <row r="81" spans="1:18" hidden="1" x14ac:dyDescent="0.2">
      <c r="A81" s="58">
        <v>2121</v>
      </c>
      <c r="B81" s="3" t="s">
        <v>4</v>
      </c>
      <c r="C81" s="98">
        <f t="shared" si="0"/>
        <v>0</v>
      </c>
      <c r="D81" s="220">
        <v>0</v>
      </c>
      <c r="E81" s="104"/>
      <c r="F81" s="221">
        <f>D81+E81</f>
        <v>0</v>
      </c>
      <c r="G81" s="220"/>
      <c r="H81" s="103"/>
      <c r="I81" s="221">
        <f>G81+H81</f>
        <v>0</v>
      </c>
      <c r="J81" s="103"/>
      <c r="K81" s="104"/>
      <c r="L81" s="1294">
        <f>J81+K81</f>
        <v>0</v>
      </c>
      <c r="M81" s="222"/>
      <c r="N81" s="104"/>
      <c r="O81" s="221">
        <f>M81+N81</f>
        <v>0</v>
      </c>
      <c r="P81" s="223"/>
      <c r="R81" s="194"/>
    </row>
    <row r="82" spans="1:18" ht="24" hidden="1" x14ac:dyDescent="0.2">
      <c r="A82" s="58">
        <v>2122</v>
      </c>
      <c r="B82" s="3" t="s">
        <v>119</v>
      </c>
      <c r="C82" s="98">
        <f t="shared" si="0"/>
        <v>0</v>
      </c>
      <c r="D82" s="220">
        <v>0</v>
      </c>
      <c r="E82" s="104"/>
      <c r="F82" s="221">
        <f>D82+E82</f>
        <v>0</v>
      </c>
      <c r="G82" s="220"/>
      <c r="H82" s="103"/>
      <c r="I82" s="221">
        <f>G82+H82</f>
        <v>0</v>
      </c>
      <c r="J82" s="103"/>
      <c r="K82" s="104"/>
      <c r="L82" s="1294">
        <f>J82+K82</f>
        <v>0</v>
      </c>
      <c r="M82" s="222"/>
      <c r="N82" s="104"/>
      <c r="O82" s="221">
        <f>M82+N82</f>
        <v>0</v>
      </c>
      <c r="P82" s="223"/>
      <c r="R82" s="194"/>
    </row>
    <row r="83" spans="1:18" x14ac:dyDescent="0.2">
      <c r="A83" s="76">
        <v>2200</v>
      </c>
      <c r="B83" s="203" t="s">
        <v>5</v>
      </c>
      <c r="C83" s="77">
        <f t="shared" si="0"/>
        <v>120040</v>
      </c>
      <c r="D83" s="204">
        <f t="shared" ref="D83:O83" si="21">SUM(D84,D89,D95,D103,D112,D116,D122,D128)</f>
        <v>120040</v>
      </c>
      <c r="E83" s="802">
        <f t="shared" si="21"/>
        <v>0</v>
      </c>
      <c r="F83" s="769">
        <f t="shared" si="21"/>
        <v>120040</v>
      </c>
      <c r="G83" s="204">
        <f t="shared" si="21"/>
        <v>0</v>
      </c>
      <c r="H83" s="1278">
        <f t="shared" si="21"/>
        <v>0</v>
      </c>
      <c r="I83" s="769">
        <f t="shared" si="21"/>
        <v>0</v>
      </c>
      <c r="J83" s="86">
        <f t="shared" si="21"/>
        <v>0</v>
      </c>
      <c r="K83" s="802">
        <f t="shared" si="21"/>
        <v>0</v>
      </c>
      <c r="L83" s="769">
        <f t="shared" si="21"/>
        <v>0</v>
      </c>
      <c r="M83" s="120">
        <f t="shared" si="21"/>
        <v>0</v>
      </c>
      <c r="N83" s="236">
        <f t="shared" si="21"/>
        <v>0</v>
      </c>
      <c r="O83" s="237">
        <f t="shared" si="21"/>
        <v>0</v>
      </c>
      <c r="P83" s="238"/>
      <c r="R83" s="194"/>
    </row>
    <row r="84" spans="1:18" ht="24" hidden="1" x14ac:dyDescent="0.2">
      <c r="A84" s="210">
        <v>2210</v>
      </c>
      <c r="B84" s="154" t="s">
        <v>6</v>
      </c>
      <c r="C84" s="160">
        <f t="shared" si="0"/>
        <v>0</v>
      </c>
      <c r="D84" s="211">
        <f t="shared" ref="D84:O84" si="22">SUM(D85:D88)</f>
        <v>0</v>
      </c>
      <c r="E84" s="212">
        <f t="shared" si="22"/>
        <v>0</v>
      </c>
      <c r="F84" s="214">
        <f t="shared" si="22"/>
        <v>0</v>
      </c>
      <c r="G84" s="211">
        <f t="shared" si="22"/>
        <v>0</v>
      </c>
      <c r="H84" s="213">
        <f t="shared" si="22"/>
        <v>0</v>
      </c>
      <c r="I84" s="214">
        <f t="shared" si="22"/>
        <v>0</v>
      </c>
      <c r="J84" s="213">
        <f t="shared" si="22"/>
        <v>0</v>
      </c>
      <c r="K84" s="212">
        <f t="shared" si="22"/>
        <v>0</v>
      </c>
      <c r="L84" s="1292">
        <f t="shared" si="22"/>
        <v>0</v>
      </c>
      <c r="M84" s="160">
        <f t="shared" si="22"/>
        <v>0</v>
      </c>
      <c r="N84" s="212">
        <f t="shared" si="22"/>
        <v>0</v>
      </c>
      <c r="O84" s="214">
        <f t="shared" si="22"/>
        <v>0</v>
      </c>
      <c r="P84" s="215"/>
      <c r="R84" s="194"/>
    </row>
    <row r="85" spans="1:18" ht="24" hidden="1" x14ac:dyDescent="0.2">
      <c r="A85" s="49">
        <v>2211</v>
      </c>
      <c r="B85" s="1" t="s">
        <v>7</v>
      </c>
      <c r="C85" s="89">
        <f t="shared" ref="C85:C148" si="23">F85+I85+L85+O85</f>
        <v>0</v>
      </c>
      <c r="D85" s="216">
        <v>0</v>
      </c>
      <c r="E85" s="95"/>
      <c r="F85" s="217">
        <f>D85+E85</f>
        <v>0</v>
      </c>
      <c r="G85" s="216"/>
      <c r="H85" s="94"/>
      <c r="I85" s="217">
        <f>G85+H85</f>
        <v>0</v>
      </c>
      <c r="J85" s="94"/>
      <c r="K85" s="95"/>
      <c r="L85" s="1293">
        <f>J85+K85</f>
        <v>0</v>
      </c>
      <c r="M85" s="218"/>
      <c r="N85" s="95"/>
      <c r="O85" s="217">
        <f>M85+N85</f>
        <v>0</v>
      </c>
      <c r="P85" s="219"/>
      <c r="R85" s="194"/>
    </row>
    <row r="86" spans="1:18" ht="36" hidden="1" x14ac:dyDescent="0.2">
      <c r="A86" s="58">
        <v>2212</v>
      </c>
      <c r="B86" s="3" t="s">
        <v>85</v>
      </c>
      <c r="C86" s="98">
        <f t="shared" si="23"/>
        <v>0</v>
      </c>
      <c r="D86" s="220">
        <v>0</v>
      </c>
      <c r="E86" s="104"/>
      <c r="F86" s="221">
        <f>D86+E86</f>
        <v>0</v>
      </c>
      <c r="G86" s="220"/>
      <c r="H86" s="103"/>
      <c r="I86" s="221">
        <f>G86+H86</f>
        <v>0</v>
      </c>
      <c r="J86" s="103"/>
      <c r="K86" s="104"/>
      <c r="L86" s="1294">
        <f>J86+K86</f>
        <v>0</v>
      </c>
      <c r="M86" s="222"/>
      <c r="N86" s="104"/>
      <c r="O86" s="221">
        <f>M86+N86</f>
        <v>0</v>
      </c>
      <c r="P86" s="223"/>
      <c r="R86" s="194"/>
    </row>
    <row r="87" spans="1:18" ht="24" hidden="1" x14ac:dyDescent="0.2">
      <c r="A87" s="58">
        <v>2214</v>
      </c>
      <c r="B87" s="3" t="s">
        <v>8</v>
      </c>
      <c r="C87" s="98">
        <f t="shared" si="23"/>
        <v>0</v>
      </c>
      <c r="D87" s="220">
        <v>0</v>
      </c>
      <c r="E87" s="104"/>
      <c r="F87" s="221">
        <f>D87+E87</f>
        <v>0</v>
      </c>
      <c r="G87" s="220"/>
      <c r="H87" s="103"/>
      <c r="I87" s="221">
        <f>G87+H87</f>
        <v>0</v>
      </c>
      <c r="J87" s="103"/>
      <c r="K87" s="104"/>
      <c r="L87" s="1294">
        <f>J87+K87</f>
        <v>0</v>
      </c>
      <c r="M87" s="222"/>
      <c r="N87" s="104"/>
      <c r="O87" s="221">
        <f>M87+N87</f>
        <v>0</v>
      </c>
      <c r="P87" s="223"/>
      <c r="R87" s="194"/>
    </row>
    <row r="88" spans="1:18" hidden="1" x14ac:dyDescent="0.2">
      <c r="A88" s="58">
        <v>2219</v>
      </c>
      <c r="B88" s="3" t="s">
        <v>9</v>
      </c>
      <c r="C88" s="98">
        <f t="shared" si="23"/>
        <v>0</v>
      </c>
      <c r="D88" s="220">
        <v>0</v>
      </c>
      <c r="E88" s="104"/>
      <c r="F88" s="221">
        <f>D88+E88</f>
        <v>0</v>
      </c>
      <c r="G88" s="220"/>
      <c r="H88" s="103"/>
      <c r="I88" s="221">
        <f>G88+H88</f>
        <v>0</v>
      </c>
      <c r="J88" s="103"/>
      <c r="K88" s="104"/>
      <c r="L88" s="1294">
        <f>J88+K88</f>
        <v>0</v>
      </c>
      <c r="M88" s="222"/>
      <c r="N88" s="104"/>
      <c r="O88" s="221">
        <f>M88+N88</f>
        <v>0</v>
      </c>
      <c r="P88" s="223"/>
      <c r="R88" s="194"/>
    </row>
    <row r="89" spans="1:18" ht="24" hidden="1" x14ac:dyDescent="0.2">
      <c r="A89" s="224">
        <v>2220</v>
      </c>
      <c r="B89" s="3" t="s">
        <v>10</v>
      </c>
      <c r="C89" s="98">
        <f t="shared" si="23"/>
        <v>0</v>
      </c>
      <c r="D89" s="225">
        <f t="shared" ref="D89:O89" si="24">SUM(D90:D94)</f>
        <v>0</v>
      </c>
      <c r="E89" s="226">
        <f t="shared" si="24"/>
        <v>0</v>
      </c>
      <c r="F89" s="221">
        <f t="shared" si="24"/>
        <v>0</v>
      </c>
      <c r="G89" s="225">
        <f t="shared" si="24"/>
        <v>0</v>
      </c>
      <c r="H89" s="227">
        <f t="shared" si="24"/>
        <v>0</v>
      </c>
      <c r="I89" s="221">
        <f t="shared" si="24"/>
        <v>0</v>
      </c>
      <c r="J89" s="227">
        <f t="shared" si="24"/>
        <v>0</v>
      </c>
      <c r="K89" s="226">
        <f t="shared" si="24"/>
        <v>0</v>
      </c>
      <c r="L89" s="1294">
        <f t="shared" si="24"/>
        <v>0</v>
      </c>
      <c r="M89" s="98">
        <f t="shared" si="24"/>
        <v>0</v>
      </c>
      <c r="N89" s="226">
        <f t="shared" si="24"/>
        <v>0</v>
      </c>
      <c r="O89" s="221">
        <f t="shared" si="24"/>
        <v>0</v>
      </c>
      <c r="P89" s="223"/>
      <c r="R89" s="194"/>
    </row>
    <row r="90" spans="1:18" ht="24" hidden="1" x14ac:dyDescent="0.2">
      <c r="A90" s="58">
        <v>2221</v>
      </c>
      <c r="B90" s="3" t="s">
        <v>131</v>
      </c>
      <c r="C90" s="98">
        <f t="shared" si="23"/>
        <v>0</v>
      </c>
      <c r="D90" s="220">
        <v>0</v>
      </c>
      <c r="E90" s="104"/>
      <c r="F90" s="221">
        <f>D90+E90</f>
        <v>0</v>
      </c>
      <c r="G90" s="220"/>
      <c r="H90" s="103"/>
      <c r="I90" s="221">
        <f>G90+H90</f>
        <v>0</v>
      </c>
      <c r="J90" s="103"/>
      <c r="K90" s="104"/>
      <c r="L90" s="1294">
        <f>J90+K90</f>
        <v>0</v>
      </c>
      <c r="M90" s="222"/>
      <c r="N90" s="104"/>
      <c r="O90" s="221">
        <f>M90+N90</f>
        <v>0</v>
      </c>
      <c r="P90" s="223"/>
      <c r="R90" s="194"/>
    </row>
    <row r="91" spans="1:18" hidden="1" x14ac:dyDescent="0.2">
      <c r="A91" s="58">
        <v>2222</v>
      </c>
      <c r="B91" s="3" t="s">
        <v>11</v>
      </c>
      <c r="C91" s="98">
        <f t="shared" si="23"/>
        <v>0</v>
      </c>
      <c r="D91" s="220">
        <v>0</v>
      </c>
      <c r="E91" s="104"/>
      <c r="F91" s="221">
        <f>D91+E91</f>
        <v>0</v>
      </c>
      <c r="G91" s="220"/>
      <c r="H91" s="103"/>
      <c r="I91" s="221">
        <f>G91+H91</f>
        <v>0</v>
      </c>
      <c r="J91" s="103"/>
      <c r="K91" s="104"/>
      <c r="L91" s="1294">
        <f>J91+K91</f>
        <v>0</v>
      </c>
      <c r="M91" s="222"/>
      <c r="N91" s="104"/>
      <c r="O91" s="221">
        <f>M91+N91</f>
        <v>0</v>
      </c>
      <c r="P91" s="223"/>
      <c r="R91" s="194"/>
    </row>
    <row r="92" spans="1:18" hidden="1" x14ac:dyDescent="0.2">
      <c r="A92" s="58">
        <v>2223</v>
      </c>
      <c r="B92" s="3" t="s">
        <v>12</v>
      </c>
      <c r="C92" s="98">
        <f t="shared" si="23"/>
        <v>0</v>
      </c>
      <c r="D92" s="220">
        <v>0</v>
      </c>
      <c r="E92" s="104"/>
      <c r="F92" s="221">
        <f>D92+E92</f>
        <v>0</v>
      </c>
      <c r="G92" s="220"/>
      <c r="H92" s="103"/>
      <c r="I92" s="221">
        <f>G92+H92</f>
        <v>0</v>
      </c>
      <c r="J92" s="103"/>
      <c r="K92" s="104"/>
      <c r="L92" s="1294">
        <f>J92+K92</f>
        <v>0</v>
      </c>
      <c r="M92" s="222"/>
      <c r="N92" s="104"/>
      <c r="O92" s="221">
        <f>M92+N92</f>
        <v>0</v>
      </c>
      <c r="P92" s="223"/>
      <c r="R92" s="194"/>
    </row>
    <row r="93" spans="1:18" ht="48" hidden="1" x14ac:dyDescent="0.2">
      <c r="A93" s="58">
        <v>2224</v>
      </c>
      <c r="B93" s="3" t="s">
        <v>222</v>
      </c>
      <c r="C93" s="98">
        <f t="shared" si="23"/>
        <v>0</v>
      </c>
      <c r="D93" s="220">
        <v>0</v>
      </c>
      <c r="E93" s="104"/>
      <c r="F93" s="221">
        <f>D93+E93</f>
        <v>0</v>
      </c>
      <c r="G93" s="220"/>
      <c r="H93" s="103"/>
      <c r="I93" s="221">
        <f>G93+H93</f>
        <v>0</v>
      </c>
      <c r="J93" s="103"/>
      <c r="K93" s="104"/>
      <c r="L93" s="1294">
        <f>J93+K93</f>
        <v>0</v>
      </c>
      <c r="M93" s="222"/>
      <c r="N93" s="104"/>
      <c r="O93" s="221">
        <f>M93+N93</f>
        <v>0</v>
      </c>
      <c r="P93" s="223"/>
      <c r="R93" s="194"/>
    </row>
    <row r="94" spans="1:18" ht="24" hidden="1" x14ac:dyDescent="0.2">
      <c r="A94" s="58">
        <v>2229</v>
      </c>
      <c r="B94" s="3" t="s">
        <v>13</v>
      </c>
      <c r="C94" s="98">
        <f t="shared" si="23"/>
        <v>0</v>
      </c>
      <c r="D94" s="220">
        <v>0</v>
      </c>
      <c r="E94" s="104"/>
      <c r="F94" s="221">
        <f>D94+E94</f>
        <v>0</v>
      </c>
      <c r="G94" s="220"/>
      <c r="H94" s="103"/>
      <c r="I94" s="221">
        <f>G94+H94</f>
        <v>0</v>
      </c>
      <c r="J94" s="103"/>
      <c r="K94" s="104"/>
      <c r="L94" s="1294">
        <f>J94+K94</f>
        <v>0</v>
      </c>
      <c r="M94" s="222"/>
      <c r="N94" s="104"/>
      <c r="O94" s="221">
        <f>M94+N94</f>
        <v>0</v>
      </c>
      <c r="P94" s="223"/>
      <c r="R94" s="194"/>
    </row>
    <row r="95" spans="1:18" ht="36" x14ac:dyDescent="0.2">
      <c r="A95" s="224">
        <v>2230</v>
      </c>
      <c r="B95" s="3" t="s">
        <v>14</v>
      </c>
      <c r="C95" s="98">
        <f t="shared" si="23"/>
        <v>12040</v>
      </c>
      <c r="D95" s="225">
        <f t="shared" ref="D95:O95" si="25">SUM(D96:D102)</f>
        <v>12040</v>
      </c>
      <c r="E95" s="808">
        <f t="shared" si="25"/>
        <v>0</v>
      </c>
      <c r="F95" s="765">
        <f t="shared" si="25"/>
        <v>12040</v>
      </c>
      <c r="G95" s="225">
        <f t="shared" si="25"/>
        <v>0</v>
      </c>
      <c r="H95" s="1294">
        <f t="shared" si="25"/>
        <v>0</v>
      </c>
      <c r="I95" s="765">
        <f t="shared" si="25"/>
        <v>0</v>
      </c>
      <c r="J95" s="227">
        <f t="shared" si="25"/>
        <v>0</v>
      </c>
      <c r="K95" s="808">
        <f t="shared" si="25"/>
        <v>0</v>
      </c>
      <c r="L95" s="765">
        <f t="shared" si="25"/>
        <v>0</v>
      </c>
      <c r="M95" s="98">
        <f t="shared" si="25"/>
        <v>0</v>
      </c>
      <c r="N95" s="226">
        <f t="shared" si="25"/>
        <v>0</v>
      </c>
      <c r="O95" s="221">
        <f t="shared" si="25"/>
        <v>0</v>
      </c>
      <c r="P95" s="223"/>
      <c r="R95" s="194"/>
    </row>
    <row r="96" spans="1:18" ht="24" hidden="1" x14ac:dyDescent="0.2">
      <c r="A96" s="58">
        <v>2231</v>
      </c>
      <c r="B96" s="3" t="s">
        <v>121</v>
      </c>
      <c r="C96" s="98">
        <f t="shared" si="23"/>
        <v>0</v>
      </c>
      <c r="D96" s="220">
        <v>0</v>
      </c>
      <c r="E96" s="104"/>
      <c r="F96" s="221">
        <f t="shared" ref="F96:F102" si="26">D96+E96</f>
        <v>0</v>
      </c>
      <c r="G96" s="220"/>
      <c r="H96" s="103"/>
      <c r="I96" s="221">
        <f t="shared" ref="I96:I102" si="27">G96+H96</f>
        <v>0</v>
      </c>
      <c r="J96" s="103"/>
      <c r="K96" s="104"/>
      <c r="L96" s="1294">
        <f t="shared" ref="L96:L102" si="28">J96+K96</f>
        <v>0</v>
      </c>
      <c r="M96" s="222"/>
      <c r="N96" s="104"/>
      <c r="O96" s="221">
        <f t="shared" ref="O96:O102" si="29">M96+N96</f>
        <v>0</v>
      </c>
      <c r="P96" s="223"/>
      <c r="R96" s="194"/>
    </row>
    <row r="97" spans="1:18" ht="24.75" hidden="1" customHeight="1" x14ac:dyDescent="0.2">
      <c r="A97" s="58">
        <v>2232</v>
      </c>
      <c r="B97" s="3" t="s">
        <v>90</v>
      </c>
      <c r="C97" s="98">
        <f t="shared" si="23"/>
        <v>0</v>
      </c>
      <c r="D97" s="220">
        <v>0</v>
      </c>
      <c r="E97" s="104"/>
      <c r="F97" s="221">
        <f t="shared" si="26"/>
        <v>0</v>
      </c>
      <c r="G97" s="220"/>
      <c r="H97" s="103"/>
      <c r="I97" s="221">
        <f t="shared" si="27"/>
        <v>0</v>
      </c>
      <c r="J97" s="103"/>
      <c r="K97" s="104"/>
      <c r="L97" s="1294">
        <f t="shared" si="28"/>
        <v>0</v>
      </c>
      <c r="M97" s="222"/>
      <c r="N97" s="104"/>
      <c r="O97" s="221">
        <f t="shared" si="29"/>
        <v>0</v>
      </c>
      <c r="P97" s="223"/>
      <c r="R97" s="194"/>
    </row>
    <row r="98" spans="1:18" ht="24" hidden="1" x14ac:dyDescent="0.2">
      <c r="A98" s="49">
        <v>2233</v>
      </c>
      <c r="B98" s="1" t="s">
        <v>15</v>
      </c>
      <c r="C98" s="89">
        <f t="shared" si="23"/>
        <v>0</v>
      </c>
      <c r="D98" s="216">
        <v>0</v>
      </c>
      <c r="E98" s="95"/>
      <c r="F98" s="217">
        <f t="shared" si="26"/>
        <v>0</v>
      </c>
      <c r="G98" s="216"/>
      <c r="H98" s="94"/>
      <c r="I98" s="217">
        <f t="shared" si="27"/>
        <v>0</v>
      </c>
      <c r="J98" s="94"/>
      <c r="K98" s="95"/>
      <c r="L98" s="1293">
        <f t="shared" si="28"/>
        <v>0</v>
      </c>
      <c r="M98" s="218"/>
      <c r="N98" s="95"/>
      <c r="O98" s="217">
        <f t="shared" si="29"/>
        <v>0</v>
      </c>
      <c r="P98" s="219"/>
      <c r="R98" s="194"/>
    </row>
    <row r="99" spans="1:18" ht="36" hidden="1" x14ac:dyDescent="0.2">
      <c r="A99" s="58">
        <v>2234</v>
      </c>
      <c r="B99" s="3" t="s">
        <v>16</v>
      </c>
      <c r="C99" s="98">
        <f t="shared" si="23"/>
        <v>0</v>
      </c>
      <c r="D99" s="220">
        <v>0</v>
      </c>
      <c r="E99" s="104"/>
      <c r="F99" s="221">
        <f t="shared" si="26"/>
        <v>0</v>
      </c>
      <c r="G99" s="220"/>
      <c r="H99" s="103"/>
      <c r="I99" s="221">
        <f t="shared" si="27"/>
        <v>0</v>
      </c>
      <c r="J99" s="103"/>
      <c r="K99" s="104"/>
      <c r="L99" s="1294">
        <f t="shared" si="28"/>
        <v>0</v>
      </c>
      <c r="M99" s="222"/>
      <c r="N99" s="104"/>
      <c r="O99" s="221">
        <f t="shared" si="29"/>
        <v>0</v>
      </c>
      <c r="P99" s="223"/>
      <c r="R99" s="194"/>
    </row>
    <row r="100" spans="1:18" ht="24" hidden="1" x14ac:dyDescent="0.2">
      <c r="A100" s="58">
        <v>2235</v>
      </c>
      <c r="B100" s="3" t="s">
        <v>122</v>
      </c>
      <c r="C100" s="98">
        <f t="shared" si="23"/>
        <v>0</v>
      </c>
      <c r="D100" s="220">
        <v>0</v>
      </c>
      <c r="E100" s="104"/>
      <c r="F100" s="221">
        <f t="shared" si="26"/>
        <v>0</v>
      </c>
      <c r="G100" s="220"/>
      <c r="H100" s="103"/>
      <c r="I100" s="221">
        <f t="shared" si="27"/>
        <v>0</v>
      </c>
      <c r="J100" s="103"/>
      <c r="K100" s="104"/>
      <c r="L100" s="1294">
        <f t="shared" si="28"/>
        <v>0</v>
      </c>
      <c r="M100" s="222"/>
      <c r="N100" s="104"/>
      <c r="O100" s="221">
        <f t="shared" si="29"/>
        <v>0</v>
      </c>
      <c r="P100" s="223"/>
      <c r="R100" s="194"/>
    </row>
    <row r="101" spans="1:18" hidden="1" x14ac:dyDescent="0.2">
      <c r="A101" s="58">
        <v>2236</v>
      </c>
      <c r="B101" s="3" t="s">
        <v>17</v>
      </c>
      <c r="C101" s="98">
        <f t="shared" si="23"/>
        <v>0</v>
      </c>
      <c r="D101" s="220">
        <v>0</v>
      </c>
      <c r="E101" s="104"/>
      <c r="F101" s="221">
        <f t="shared" si="26"/>
        <v>0</v>
      </c>
      <c r="G101" s="220"/>
      <c r="H101" s="103"/>
      <c r="I101" s="221">
        <f t="shared" si="27"/>
        <v>0</v>
      </c>
      <c r="J101" s="103"/>
      <c r="K101" s="104"/>
      <c r="L101" s="1294">
        <f t="shared" si="28"/>
        <v>0</v>
      </c>
      <c r="M101" s="222"/>
      <c r="N101" s="104"/>
      <c r="O101" s="221">
        <f t="shared" si="29"/>
        <v>0</v>
      </c>
      <c r="P101" s="223"/>
      <c r="R101" s="194"/>
    </row>
    <row r="102" spans="1:18" ht="24" x14ac:dyDescent="0.2">
      <c r="A102" s="58">
        <v>2239</v>
      </c>
      <c r="B102" s="3" t="s">
        <v>91</v>
      </c>
      <c r="C102" s="98">
        <f t="shared" si="23"/>
        <v>12040</v>
      </c>
      <c r="D102" s="220">
        <v>12040</v>
      </c>
      <c r="E102" s="807"/>
      <c r="F102" s="765">
        <f t="shared" si="26"/>
        <v>12040</v>
      </c>
      <c r="G102" s="220"/>
      <c r="H102" s="1295"/>
      <c r="I102" s="765">
        <f t="shared" si="27"/>
        <v>0</v>
      </c>
      <c r="J102" s="103"/>
      <c r="K102" s="807"/>
      <c r="L102" s="765">
        <f t="shared" si="28"/>
        <v>0</v>
      </c>
      <c r="M102" s="222"/>
      <c r="N102" s="104"/>
      <c r="O102" s="221">
        <f t="shared" si="29"/>
        <v>0</v>
      </c>
      <c r="P102" s="223"/>
      <c r="R102" s="194"/>
    </row>
    <row r="103" spans="1:18" ht="36" x14ac:dyDescent="0.2">
      <c r="A103" s="224">
        <v>2240</v>
      </c>
      <c r="B103" s="3" t="s">
        <v>223</v>
      </c>
      <c r="C103" s="98">
        <f t="shared" si="23"/>
        <v>108000</v>
      </c>
      <c r="D103" s="225">
        <f t="shared" ref="D103:O103" si="30">SUM(D104:D111)</f>
        <v>108000</v>
      </c>
      <c r="E103" s="808">
        <f t="shared" si="30"/>
        <v>0</v>
      </c>
      <c r="F103" s="765">
        <f t="shared" si="30"/>
        <v>108000</v>
      </c>
      <c r="G103" s="225">
        <f t="shared" si="30"/>
        <v>0</v>
      </c>
      <c r="H103" s="1294">
        <f t="shared" si="30"/>
        <v>0</v>
      </c>
      <c r="I103" s="765">
        <f t="shared" si="30"/>
        <v>0</v>
      </c>
      <c r="J103" s="227">
        <f t="shared" si="30"/>
        <v>0</v>
      </c>
      <c r="K103" s="808">
        <f t="shared" si="30"/>
        <v>0</v>
      </c>
      <c r="L103" s="765">
        <f t="shared" si="30"/>
        <v>0</v>
      </c>
      <c r="M103" s="98">
        <f t="shared" si="30"/>
        <v>0</v>
      </c>
      <c r="N103" s="226">
        <f t="shared" si="30"/>
        <v>0</v>
      </c>
      <c r="O103" s="221">
        <f t="shared" si="30"/>
        <v>0</v>
      </c>
      <c r="P103" s="223"/>
      <c r="R103" s="194"/>
    </row>
    <row r="104" spans="1:18" x14ac:dyDescent="0.2">
      <c r="A104" s="58">
        <v>2241</v>
      </c>
      <c r="B104" s="3" t="s">
        <v>92</v>
      </c>
      <c r="C104" s="98">
        <f t="shared" si="23"/>
        <v>108000</v>
      </c>
      <c r="D104" s="220">
        <v>108000</v>
      </c>
      <c r="E104" s="807"/>
      <c r="F104" s="765">
        <f t="shared" ref="F104:F111" si="31">D104+E104</f>
        <v>108000</v>
      </c>
      <c r="G104" s="220"/>
      <c r="H104" s="1295"/>
      <c r="I104" s="765">
        <f t="shared" ref="I104:I111" si="32">G104+H104</f>
        <v>0</v>
      </c>
      <c r="J104" s="103"/>
      <c r="K104" s="807"/>
      <c r="L104" s="765">
        <f t="shared" ref="L104:L111" si="33">J104+K104</f>
        <v>0</v>
      </c>
      <c r="M104" s="222"/>
      <c r="N104" s="104"/>
      <c r="O104" s="221">
        <f t="shared" ref="O104:O111" si="34">M104+N104</f>
        <v>0</v>
      </c>
      <c r="P104" s="223"/>
      <c r="R104" s="194"/>
    </row>
    <row r="105" spans="1:18" ht="24" hidden="1" x14ac:dyDescent="0.2">
      <c r="A105" s="58">
        <v>2242</v>
      </c>
      <c r="B105" s="3" t="s">
        <v>18</v>
      </c>
      <c r="C105" s="98">
        <f t="shared" si="23"/>
        <v>0</v>
      </c>
      <c r="D105" s="220">
        <v>0</v>
      </c>
      <c r="E105" s="104"/>
      <c r="F105" s="221">
        <f t="shared" si="31"/>
        <v>0</v>
      </c>
      <c r="G105" s="220"/>
      <c r="H105" s="103"/>
      <c r="I105" s="221">
        <f t="shared" si="32"/>
        <v>0</v>
      </c>
      <c r="J105" s="103"/>
      <c r="K105" s="104"/>
      <c r="L105" s="1294">
        <f t="shared" si="33"/>
        <v>0</v>
      </c>
      <c r="M105" s="222"/>
      <c r="N105" s="104"/>
      <c r="O105" s="221">
        <f t="shared" si="34"/>
        <v>0</v>
      </c>
      <c r="P105" s="223"/>
      <c r="R105" s="194"/>
    </row>
    <row r="106" spans="1:18" ht="24" hidden="1" x14ac:dyDescent="0.2">
      <c r="A106" s="58">
        <v>2243</v>
      </c>
      <c r="B106" s="3" t="s">
        <v>19</v>
      </c>
      <c r="C106" s="98">
        <f t="shared" si="23"/>
        <v>0</v>
      </c>
      <c r="D106" s="220">
        <v>0</v>
      </c>
      <c r="E106" s="104"/>
      <c r="F106" s="221">
        <f t="shared" si="31"/>
        <v>0</v>
      </c>
      <c r="G106" s="220"/>
      <c r="H106" s="103"/>
      <c r="I106" s="221">
        <f t="shared" si="32"/>
        <v>0</v>
      </c>
      <c r="J106" s="103"/>
      <c r="K106" s="104"/>
      <c r="L106" s="1294">
        <f t="shared" si="33"/>
        <v>0</v>
      </c>
      <c r="M106" s="222"/>
      <c r="N106" s="104"/>
      <c r="O106" s="221">
        <f t="shared" si="34"/>
        <v>0</v>
      </c>
      <c r="P106" s="223"/>
      <c r="R106" s="194"/>
    </row>
    <row r="107" spans="1:18" hidden="1" x14ac:dyDescent="0.2">
      <c r="A107" s="58">
        <v>2244</v>
      </c>
      <c r="B107" s="3" t="s">
        <v>123</v>
      </c>
      <c r="C107" s="98">
        <f t="shared" si="23"/>
        <v>0</v>
      </c>
      <c r="D107" s="220">
        <v>0</v>
      </c>
      <c r="E107" s="104"/>
      <c r="F107" s="221">
        <f t="shared" si="31"/>
        <v>0</v>
      </c>
      <c r="G107" s="220"/>
      <c r="H107" s="103"/>
      <c r="I107" s="221">
        <f t="shared" si="32"/>
        <v>0</v>
      </c>
      <c r="J107" s="103"/>
      <c r="K107" s="104"/>
      <c r="L107" s="1294">
        <f t="shared" si="33"/>
        <v>0</v>
      </c>
      <c r="M107" s="222"/>
      <c r="N107" s="104"/>
      <c r="O107" s="221">
        <f t="shared" si="34"/>
        <v>0</v>
      </c>
      <c r="P107" s="223"/>
      <c r="R107" s="194"/>
    </row>
    <row r="108" spans="1:18" ht="24" hidden="1" x14ac:dyDescent="0.2">
      <c r="A108" s="58">
        <v>2246</v>
      </c>
      <c r="B108" s="3" t="s">
        <v>93</v>
      </c>
      <c r="C108" s="98">
        <f t="shared" si="23"/>
        <v>0</v>
      </c>
      <c r="D108" s="220">
        <v>0</v>
      </c>
      <c r="E108" s="104"/>
      <c r="F108" s="221">
        <f t="shared" si="31"/>
        <v>0</v>
      </c>
      <c r="G108" s="220"/>
      <c r="H108" s="103"/>
      <c r="I108" s="221">
        <f t="shared" si="32"/>
        <v>0</v>
      </c>
      <c r="J108" s="103"/>
      <c r="K108" s="104"/>
      <c r="L108" s="1294">
        <f t="shared" si="33"/>
        <v>0</v>
      </c>
      <c r="M108" s="222"/>
      <c r="N108" s="104"/>
      <c r="O108" s="221">
        <f t="shared" si="34"/>
        <v>0</v>
      </c>
      <c r="P108" s="223"/>
      <c r="R108" s="194"/>
    </row>
    <row r="109" spans="1:18" hidden="1" x14ac:dyDescent="0.2">
      <c r="A109" s="58">
        <v>2247</v>
      </c>
      <c r="B109" s="3" t="s">
        <v>94</v>
      </c>
      <c r="C109" s="98">
        <f t="shared" si="23"/>
        <v>0</v>
      </c>
      <c r="D109" s="220">
        <v>0</v>
      </c>
      <c r="E109" s="104"/>
      <c r="F109" s="221">
        <f t="shared" si="31"/>
        <v>0</v>
      </c>
      <c r="G109" s="220"/>
      <c r="H109" s="103"/>
      <c r="I109" s="221">
        <f t="shared" si="32"/>
        <v>0</v>
      </c>
      <c r="J109" s="103"/>
      <c r="K109" s="104"/>
      <c r="L109" s="1294">
        <f t="shared" si="33"/>
        <v>0</v>
      </c>
      <c r="M109" s="222"/>
      <c r="N109" s="104"/>
      <c r="O109" s="221">
        <f t="shared" si="34"/>
        <v>0</v>
      </c>
      <c r="P109" s="223"/>
      <c r="R109" s="194"/>
    </row>
    <row r="110" spans="1:18" ht="24" hidden="1" x14ac:dyDescent="0.2">
      <c r="A110" s="58">
        <v>2248</v>
      </c>
      <c r="B110" s="3" t="s">
        <v>224</v>
      </c>
      <c r="C110" s="98">
        <f t="shared" si="23"/>
        <v>0</v>
      </c>
      <c r="D110" s="220">
        <v>0</v>
      </c>
      <c r="E110" s="104"/>
      <c r="F110" s="221">
        <f t="shared" si="31"/>
        <v>0</v>
      </c>
      <c r="G110" s="220"/>
      <c r="H110" s="103"/>
      <c r="I110" s="221">
        <f t="shared" si="32"/>
        <v>0</v>
      </c>
      <c r="J110" s="103"/>
      <c r="K110" s="104"/>
      <c r="L110" s="1294">
        <f t="shared" si="33"/>
        <v>0</v>
      </c>
      <c r="M110" s="222"/>
      <c r="N110" s="104"/>
      <c r="O110" s="221">
        <f t="shared" si="34"/>
        <v>0</v>
      </c>
      <c r="P110" s="223"/>
      <c r="R110" s="194"/>
    </row>
    <row r="111" spans="1:18" ht="24" hidden="1" x14ac:dyDescent="0.2">
      <c r="A111" s="58">
        <v>2249</v>
      </c>
      <c r="B111" s="3" t="s">
        <v>20</v>
      </c>
      <c r="C111" s="98">
        <f t="shared" si="23"/>
        <v>0</v>
      </c>
      <c r="D111" s="220">
        <v>0</v>
      </c>
      <c r="E111" s="104"/>
      <c r="F111" s="221">
        <f t="shared" si="31"/>
        <v>0</v>
      </c>
      <c r="G111" s="220"/>
      <c r="H111" s="103"/>
      <c r="I111" s="221">
        <f t="shared" si="32"/>
        <v>0</v>
      </c>
      <c r="J111" s="103"/>
      <c r="K111" s="104"/>
      <c r="L111" s="1294">
        <f t="shared" si="33"/>
        <v>0</v>
      </c>
      <c r="M111" s="222"/>
      <c r="N111" s="104"/>
      <c r="O111" s="221">
        <f t="shared" si="34"/>
        <v>0</v>
      </c>
      <c r="P111" s="223"/>
      <c r="R111" s="194"/>
    </row>
    <row r="112" spans="1:18" hidden="1" x14ac:dyDescent="0.2">
      <c r="A112" s="224">
        <v>2250</v>
      </c>
      <c r="B112" s="3" t="s">
        <v>21</v>
      </c>
      <c r="C112" s="98">
        <f t="shared" si="23"/>
        <v>0</v>
      </c>
      <c r="D112" s="225">
        <f t="shared" ref="D112:O112" si="35">SUM(D113:D115)</f>
        <v>0</v>
      </c>
      <c r="E112" s="226">
        <f t="shared" si="35"/>
        <v>0</v>
      </c>
      <c r="F112" s="221">
        <f t="shared" si="35"/>
        <v>0</v>
      </c>
      <c r="G112" s="225">
        <f t="shared" si="35"/>
        <v>0</v>
      </c>
      <c r="H112" s="227">
        <f t="shared" si="35"/>
        <v>0</v>
      </c>
      <c r="I112" s="221">
        <f t="shared" si="35"/>
        <v>0</v>
      </c>
      <c r="J112" s="227">
        <f t="shared" si="35"/>
        <v>0</v>
      </c>
      <c r="K112" s="226">
        <f t="shared" si="35"/>
        <v>0</v>
      </c>
      <c r="L112" s="1294">
        <f t="shared" si="35"/>
        <v>0</v>
      </c>
      <c r="M112" s="98">
        <f t="shared" si="35"/>
        <v>0</v>
      </c>
      <c r="N112" s="226">
        <f t="shared" si="35"/>
        <v>0</v>
      </c>
      <c r="O112" s="221">
        <f t="shared" si="35"/>
        <v>0</v>
      </c>
      <c r="P112" s="223"/>
      <c r="R112" s="194"/>
    </row>
    <row r="113" spans="1:18" hidden="1" x14ac:dyDescent="0.2">
      <c r="A113" s="58">
        <v>2251</v>
      </c>
      <c r="B113" s="3" t="s">
        <v>22</v>
      </c>
      <c r="C113" s="98">
        <f t="shared" si="23"/>
        <v>0</v>
      </c>
      <c r="D113" s="220">
        <v>0</v>
      </c>
      <c r="E113" s="104"/>
      <c r="F113" s="221">
        <f>D113+E113</f>
        <v>0</v>
      </c>
      <c r="G113" s="220"/>
      <c r="H113" s="103"/>
      <c r="I113" s="221">
        <f>G113+H113</f>
        <v>0</v>
      </c>
      <c r="J113" s="103"/>
      <c r="K113" s="104"/>
      <c r="L113" s="1294">
        <f>J113+K113</f>
        <v>0</v>
      </c>
      <c r="M113" s="222"/>
      <c r="N113" s="104"/>
      <c r="O113" s="221">
        <f>M113+N113</f>
        <v>0</v>
      </c>
      <c r="P113" s="223"/>
      <c r="R113" s="194"/>
    </row>
    <row r="114" spans="1:18" ht="24" hidden="1" x14ac:dyDescent="0.2">
      <c r="A114" s="58">
        <v>2252</v>
      </c>
      <c r="B114" s="3" t="s">
        <v>23</v>
      </c>
      <c r="C114" s="98">
        <f t="shared" si="23"/>
        <v>0</v>
      </c>
      <c r="D114" s="220">
        <v>0</v>
      </c>
      <c r="E114" s="104"/>
      <c r="F114" s="221">
        <f>D114+E114</f>
        <v>0</v>
      </c>
      <c r="G114" s="220"/>
      <c r="H114" s="103"/>
      <c r="I114" s="221">
        <f>G114+H114</f>
        <v>0</v>
      </c>
      <c r="J114" s="103"/>
      <c r="K114" s="104"/>
      <c r="L114" s="1294">
        <f>J114+K114</f>
        <v>0</v>
      </c>
      <c r="M114" s="222"/>
      <c r="N114" s="104"/>
      <c r="O114" s="221">
        <f>M114+N114</f>
        <v>0</v>
      </c>
      <c r="P114" s="223"/>
      <c r="R114" s="194"/>
    </row>
    <row r="115" spans="1:18" ht="24" hidden="1" x14ac:dyDescent="0.2">
      <c r="A115" s="58">
        <v>2259</v>
      </c>
      <c r="B115" s="3" t="s">
        <v>24</v>
      </c>
      <c r="C115" s="98">
        <f t="shared" si="23"/>
        <v>0</v>
      </c>
      <c r="D115" s="220">
        <v>0</v>
      </c>
      <c r="E115" s="104"/>
      <c r="F115" s="221">
        <f>D115+E115</f>
        <v>0</v>
      </c>
      <c r="G115" s="220"/>
      <c r="H115" s="103"/>
      <c r="I115" s="221">
        <f>G115+H115</f>
        <v>0</v>
      </c>
      <c r="J115" s="103"/>
      <c r="K115" s="104"/>
      <c r="L115" s="1294">
        <f>J115+K115</f>
        <v>0</v>
      </c>
      <c r="M115" s="222"/>
      <c r="N115" s="104"/>
      <c r="O115" s="221">
        <f>M115+N115</f>
        <v>0</v>
      </c>
      <c r="P115" s="223"/>
      <c r="R115" s="194"/>
    </row>
    <row r="116" spans="1:18" hidden="1" x14ac:dyDescent="0.2">
      <c r="A116" s="224">
        <v>2260</v>
      </c>
      <c r="B116" s="3" t="s">
        <v>25</v>
      </c>
      <c r="C116" s="98">
        <f t="shared" si="23"/>
        <v>0</v>
      </c>
      <c r="D116" s="225">
        <f t="shared" ref="D116:O116" si="36">SUM(D117:D121)</f>
        <v>0</v>
      </c>
      <c r="E116" s="226">
        <f t="shared" si="36"/>
        <v>0</v>
      </c>
      <c r="F116" s="221">
        <f t="shared" si="36"/>
        <v>0</v>
      </c>
      <c r="G116" s="225">
        <f t="shared" si="36"/>
        <v>0</v>
      </c>
      <c r="H116" s="227">
        <f t="shared" si="36"/>
        <v>0</v>
      </c>
      <c r="I116" s="221">
        <f t="shared" si="36"/>
        <v>0</v>
      </c>
      <c r="J116" s="227">
        <f t="shared" si="36"/>
        <v>0</v>
      </c>
      <c r="K116" s="226">
        <f t="shared" si="36"/>
        <v>0</v>
      </c>
      <c r="L116" s="1294">
        <f t="shared" si="36"/>
        <v>0</v>
      </c>
      <c r="M116" s="98">
        <f t="shared" si="36"/>
        <v>0</v>
      </c>
      <c r="N116" s="226">
        <f t="shared" si="36"/>
        <v>0</v>
      </c>
      <c r="O116" s="221">
        <f t="shared" si="36"/>
        <v>0</v>
      </c>
      <c r="P116" s="223"/>
      <c r="R116" s="194"/>
    </row>
    <row r="117" spans="1:18" hidden="1" x14ac:dyDescent="0.2">
      <c r="A117" s="58">
        <v>2261</v>
      </c>
      <c r="B117" s="3" t="s">
        <v>26</v>
      </c>
      <c r="C117" s="98">
        <f t="shared" si="23"/>
        <v>0</v>
      </c>
      <c r="D117" s="220">
        <v>0</v>
      </c>
      <c r="E117" s="104"/>
      <c r="F117" s="221">
        <f>D117+E117</f>
        <v>0</v>
      </c>
      <c r="G117" s="220"/>
      <c r="H117" s="103"/>
      <c r="I117" s="221">
        <f>G117+H117</f>
        <v>0</v>
      </c>
      <c r="J117" s="103"/>
      <c r="K117" s="104"/>
      <c r="L117" s="1294">
        <f>J117+K117</f>
        <v>0</v>
      </c>
      <c r="M117" s="222"/>
      <c r="N117" s="104"/>
      <c r="O117" s="221">
        <f>M117+N117</f>
        <v>0</v>
      </c>
      <c r="P117" s="223"/>
      <c r="R117" s="194"/>
    </row>
    <row r="118" spans="1:18" hidden="1" x14ac:dyDescent="0.2">
      <c r="A118" s="58">
        <v>2262</v>
      </c>
      <c r="B118" s="3" t="s">
        <v>27</v>
      </c>
      <c r="C118" s="98">
        <f t="shared" si="23"/>
        <v>0</v>
      </c>
      <c r="D118" s="220">
        <v>0</v>
      </c>
      <c r="E118" s="104"/>
      <c r="F118" s="221">
        <f>D118+E118</f>
        <v>0</v>
      </c>
      <c r="G118" s="220"/>
      <c r="H118" s="103"/>
      <c r="I118" s="221">
        <f>G118+H118</f>
        <v>0</v>
      </c>
      <c r="J118" s="103"/>
      <c r="K118" s="104"/>
      <c r="L118" s="1294">
        <f>J118+K118</f>
        <v>0</v>
      </c>
      <c r="M118" s="222"/>
      <c r="N118" s="104"/>
      <c r="O118" s="221">
        <f>M118+N118</f>
        <v>0</v>
      </c>
      <c r="P118" s="223"/>
      <c r="R118" s="194"/>
    </row>
    <row r="119" spans="1:18" hidden="1" x14ac:dyDescent="0.2">
      <c r="A119" s="58">
        <v>2263</v>
      </c>
      <c r="B119" s="3" t="s">
        <v>28</v>
      </c>
      <c r="C119" s="98">
        <f t="shared" si="23"/>
        <v>0</v>
      </c>
      <c r="D119" s="220">
        <v>0</v>
      </c>
      <c r="E119" s="104"/>
      <c r="F119" s="221">
        <f>D119+E119</f>
        <v>0</v>
      </c>
      <c r="G119" s="220"/>
      <c r="H119" s="103"/>
      <c r="I119" s="221">
        <f>G119+H119</f>
        <v>0</v>
      </c>
      <c r="J119" s="103"/>
      <c r="K119" s="104"/>
      <c r="L119" s="1294">
        <f>J119+K119</f>
        <v>0</v>
      </c>
      <c r="M119" s="222"/>
      <c r="N119" s="104"/>
      <c r="O119" s="221">
        <f>M119+N119</f>
        <v>0</v>
      </c>
      <c r="P119" s="223"/>
      <c r="R119" s="194"/>
    </row>
    <row r="120" spans="1:18" ht="24" hidden="1" x14ac:dyDescent="0.2">
      <c r="A120" s="58">
        <v>2264</v>
      </c>
      <c r="B120" s="3" t="s">
        <v>225</v>
      </c>
      <c r="C120" s="98">
        <f t="shared" si="23"/>
        <v>0</v>
      </c>
      <c r="D120" s="220">
        <v>0</v>
      </c>
      <c r="E120" s="104"/>
      <c r="F120" s="221">
        <f>D120+E120</f>
        <v>0</v>
      </c>
      <c r="G120" s="220"/>
      <c r="H120" s="103"/>
      <c r="I120" s="221">
        <f>G120+H120</f>
        <v>0</v>
      </c>
      <c r="J120" s="103"/>
      <c r="K120" s="104"/>
      <c r="L120" s="1294">
        <f>J120+K120</f>
        <v>0</v>
      </c>
      <c r="M120" s="222"/>
      <c r="N120" s="104"/>
      <c r="O120" s="221">
        <f>M120+N120</f>
        <v>0</v>
      </c>
      <c r="P120" s="223"/>
      <c r="R120" s="194"/>
    </row>
    <row r="121" spans="1:18" hidden="1" x14ac:dyDescent="0.2">
      <c r="A121" s="58">
        <v>2269</v>
      </c>
      <c r="B121" s="3" t="s">
        <v>29</v>
      </c>
      <c r="C121" s="98">
        <f t="shared" si="23"/>
        <v>0</v>
      </c>
      <c r="D121" s="220">
        <v>0</v>
      </c>
      <c r="E121" s="104"/>
      <c r="F121" s="221">
        <f>D121+E121</f>
        <v>0</v>
      </c>
      <c r="G121" s="220"/>
      <c r="H121" s="103"/>
      <c r="I121" s="221">
        <f>G121+H121</f>
        <v>0</v>
      </c>
      <c r="J121" s="103"/>
      <c r="K121" s="104"/>
      <c r="L121" s="1294">
        <f>J121+K121</f>
        <v>0</v>
      </c>
      <c r="M121" s="222"/>
      <c r="N121" s="104"/>
      <c r="O121" s="221">
        <f>M121+N121</f>
        <v>0</v>
      </c>
      <c r="P121" s="223"/>
      <c r="R121" s="194"/>
    </row>
    <row r="122" spans="1:18" hidden="1" x14ac:dyDescent="0.2">
      <c r="A122" s="224">
        <v>2270</v>
      </c>
      <c r="B122" s="3" t="s">
        <v>30</v>
      </c>
      <c r="C122" s="98">
        <f t="shared" si="23"/>
        <v>0</v>
      </c>
      <c r="D122" s="225">
        <f t="shared" ref="D122:O122" si="37">SUM(D123:D127)</f>
        <v>0</v>
      </c>
      <c r="E122" s="226">
        <f t="shared" si="37"/>
        <v>0</v>
      </c>
      <c r="F122" s="221">
        <f t="shared" si="37"/>
        <v>0</v>
      </c>
      <c r="G122" s="225">
        <f t="shared" si="37"/>
        <v>0</v>
      </c>
      <c r="H122" s="227">
        <f t="shared" si="37"/>
        <v>0</v>
      </c>
      <c r="I122" s="221">
        <f t="shared" si="37"/>
        <v>0</v>
      </c>
      <c r="J122" s="227">
        <f t="shared" si="37"/>
        <v>0</v>
      </c>
      <c r="K122" s="226">
        <f t="shared" si="37"/>
        <v>0</v>
      </c>
      <c r="L122" s="1294">
        <f t="shared" si="37"/>
        <v>0</v>
      </c>
      <c r="M122" s="98">
        <f t="shared" si="37"/>
        <v>0</v>
      </c>
      <c r="N122" s="226">
        <f t="shared" si="37"/>
        <v>0</v>
      </c>
      <c r="O122" s="221">
        <f t="shared" si="37"/>
        <v>0</v>
      </c>
      <c r="P122" s="223"/>
      <c r="R122" s="194"/>
    </row>
    <row r="123" spans="1:18" hidden="1" x14ac:dyDescent="0.2">
      <c r="A123" s="58">
        <v>2272</v>
      </c>
      <c r="B123" s="2" t="s">
        <v>226</v>
      </c>
      <c r="C123" s="98">
        <f t="shared" si="23"/>
        <v>0</v>
      </c>
      <c r="D123" s="220">
        <v>0</v>
      </c>
      <c r="E123" s="104"/>
      <c r="F123" s="221">
        <f>D123+E123</f>
        <v>0</v>
      </c>
      <c r="G123" s="220"/>
      <c r="H123" s="103"/>
      <c r="I123" s="221">
        <f>G123+H123</f>
        <v>0</v>
      </c>
      <c r="J123" s="103"/>
      <c r="K123" s="104"/>
      <c r="L123" s="1294">
        <f>J123+K123</f>
        <v>0</v>
      </c>
      <c r="M123" s="222"/>
      <c r="N123" s="104"/>
      <c r="O123" s="221">
        <f>M123+N123</f>
        <v>0</v>
      </c>
      <c r="P123" s="223"/>
      <c r="R123" s="194"/>
    </row>
    <row r="124" spans="1:18" ht="24" hidden="1" x14ac:dyDescent="0.2">
      <c r="A124" s="58">
        <v>2274</v>
      </c>
      <c r="B124" s="239" t="s">
        <v>132</v>
      </c>
      <c r="C124" s="98">
        <f t="shared" si="23"/>
        <v>0</v>
      </c>
      <c r="D124" s="220">
        <v>0</v>
      </c>
      <c r="E124" s="104"/>
      <c r="F124" s="221">
        <f>D124+E124</f>
        <v>0</v>
      </c>
      <c r="G124" s="220"/>
      <c r="H124" s="103"/>
      <c r="I124" s="221">
        <f>G124+H124</f>
        <v>0</v>
      </c>
      <c r="J124" s="103"/>
      <c r="K124" s="104"/>
      <c r="L124" s="1294">
        <f>J124+K124</f>
        <v>0</v>
      </c>
      <c r="M124" s="222"/>
      <c r="N124" s="104"/>
      <c r="O124" s="221">
        <f>M124+N124</f>
        <v>0</v>
      </c>
      <c r="P124" s="223"/>
      <c r="R124" s="194"/>
    </row>
    <row r="125" spans="1:18" ht="24" hidden="1" x14ac:dyDescent="0.2">
      <c r="A125" s="58">
        <v>2275</v>
      </c>
      <c r="B125" s="3" t="s">
        <v>31</v>
      </c>
      <c r="C125" s="98">
        <f t="shared" si="23"/>
        <v>0</v>
      </c>
      <c r="D125" s="220">
        <v>0</v>
      </c>
      <c r="E125" s="104"/>
      <c r="F125" s="221">
        <f>D125+E125</f>
        <v>0</v>
      </c>
      <c r="G125" s="220"/>
      <c r="H125" s="103"/>
      <c r="I125" s="221">
        <f>G125+H125</f>
        <v>0</v>
      </c>
      <c r="J125" s="103"/>
      <c r="K125" s="104"/>
      <c r="L125" s="1294">
        <f>J125+K125</f>
        <v>0</v>
      </c>
      <c r="M125" s="222"/>
      <c r="N125" s="104"/>
      <c r="O125" s="221">
        <f>M125+N125</f>
        <v>0</v>
      </c>
      <c r="P125" s="223"/>
      <c r="R125" s="194"/>
    </row>
    <row r="126" spans="1:18" ht="36" hidden="1" x14ac:dyDescent="0.2">
      <c r="A126" s="58">
        <v>2276</v>
      </c>
      <c r="B126" s="3" t="s">
        <v>95</v>
      </c>
      <c r="C126" s="98">
        <f t="shared" si="23"/>
        <v>0</v>
      </c>
      <c r="D126" s="220">
        <v>0</v>
      </c>
      <c r="E126" s="104"/>
      <c r="F126" s="221">
        <f>D126+E126</f>
        <v>0</v>
      </c>
      <c r="G126" s="220"/>
      <c r="H126" s="103"/>
      <c r="I126" s="221">
        <f>G126+H126</f>
        <v>0</v>
      </c>
      <c r="J126" s="103"/>
      <c r="K126" s="104"/>
      <c r="L126" s="1294">
        <f>J126+K126</f>
        <v>0</v>
      </c>
      <c r="M126" s="222"/>
      <c r="N126" s="104"/>
      <c r="O126" s="221">
        <f>M126+N126</f>
        <v>0</v>
      </c>
      <c r="P126" s="223"/>
      <c r="R126" s="194"/>
    </row>
    <row r="127" spans="1:18" ht="24" hidden="1" x14ac:dyDescent="0.2">
      <c r="A127" s="58">
        <v>2279</v>
      </c>
      <c r="B127" s="3" t="s">
        <v>32</v>
      </c>
      <c r="C127" s="98">
        <f t="shared" si="23"/>
        <v>0</v>
      </c>
      <c r="D127" s="220">
        <v>0</v>
      </c>
      <c r="E127" s="104"/>
      <c r="F127" s="221">
        <f>D127+E127</f>
        <v>0</v>
      </c>
      <c r="G127" s="220"/>
      <c r="H127" s="103"/>
      <c r="I127" s="221">
        <f>G127+H127</f>
        <v>0</v>
      </c>
      <c r="J127" s="103"/>
      <c r="K127" s="104"/>
      <c r="L127" s="1294">
        <f>J127+K127</f>
        <v>0</v>
      </c>
      <c r="M127" s="222"/>
      <c r="N127" s="104"/>
      <c r="O127" s="221">
        <f>M127+N127</f>
        <v>0</v>
      </c>
      <c r="P127" s="223"/>
      <c r="R127" s="194"/>
    </row>
    <row r="128" spans="1:18" ht="24" hidden="1" x14ac:dyDescent="0.2">
      <c r="A128" s="1134">
        <v>2280</v>
      </c>
      <c r="B128" s="1" t="s">
        <v>227</v>
      </c>
      <c r="C128" s="89">
        <f t="shared" si="23"/>
        <v>0</v>
      </c>
      <c r="D128" s="233">
        <f t="shared" ref="D128:O128" si="38">SUM(D129)</f>
        <v>0</v>
      </c>
      <c r="E128" s="234">
        <f t="shared" si="38"/>
        <v>0</v>
      </c>
      <c r="F128" s="217">
        <f t="shared" si="38"/>
        <v>0</v>
      </c>
      <c r="G128" s="233">
        <f t="shared" si="38"/>
        <v>0</v>
      </c>
      <c r="H128" s="235">
        <f t="shared" si="38"/>
        <v>0</v>
      </c>
      <c r="I128" s="217">
        <f t="shared" si="38"/>
        <v>0</v>
      </c>
      <c r="J128" s="235">
        <f t="shared" si="38"/>
        <v>0</v>
      </c>
      <c r="K128" s="234">
        <f t="shared" si="38"/>
        <v>0</v>
      </c>
      <c r="L128" s="1293">
        <f t="shared" si="38"/>
        <v>0</v>
      </c>
      <c r="M128" s="98">
        <f t="shared" si="38"/>
        <v>0</v>
      </c>
      <c r="N128" s="226">
        <f t="shared" si="38"/>
        <v>0</v>
      </c>
      <c r="O128" s="221">
        <f t="shared" si="38"/>
        <v>0</v>
      </c>
      <c r="P128" s="223"/>
      <c r="R128" s="194"/>
    </row>
    <row r="129" spans="1:18" ht="24" hidden="1" x14ac:dyDescent="0.2">
      <c r="A129" s="58">
        <v>2283</v>
      </c>
      <c r="B129" s="3" t="s">
        <v>228</v>
      </c>
      <c r="C129" s="98">
        <f t="shared" si="23"/>
        <v>0</v>
      </c>
      <c r="D129" s="220">
        <v>0</v>
      </c>
      <c r="E129" s="104"/>
      <c r="F129" s="221">
        <f>D129+E129</f>
        <v>0</v>
      </c>
      <c r="G129" s="220"/>
      <c r="H129" s="103"/>
      <c r="I129" s="221">
        <f>G129+H129</f>
        <v>0</v>
      </c>
      <c r="J129" s="103"/>
      <c r="K129" s="104"/>
      <c r="L129" s="1294">
        <f>J129+K129</f>
        <v>0</v>
      </c>
      <c r="M129" s="222"/>
      <c r="N129" s="104"/>
      <c r="O129" s="221">
        <f>M129+N129</f>
        <v>0</v>
      </c>
      <c r="P129" s="223"/>
      <c r="R129" s="194"/>
    </row>
    <row r="130" spans="1:18" ht="38.25" hidden="1" customHeight="1" x14ac:dyDescent="0.2">
      <c r="A130" s="76">
        <v>2300</v>
      </c>
      <c r="B130" s="203" t="s">
        <v>33</v>
      </c>
      <c r="C130" s="77">
        <f t="shared" si="23"/>
        <v>0</v>
      </c>
      <c r="D130" s="204">
        <f t="shared" ref="D130:O130" si="39">SUM(D131,D136,D140,D141,D144,D151,D159,D160,D163)</f>
        <v>0</v>
      </c>
      <c r="E130" s="87">
        <f t="shared" si="39"/>
        <v>0</v>
      </c>
      <c r="F130" s="205">
        <f t="shared" si="39"/>
        <v>0</v>
      </c>
      <c r="G130" s="204">
        <f t="shared" si="39"/>
        <v>0</v>
      </c>
      <c r="H130" s="86">
        <f t="shared" si="39"/>
        <v>0</v>
      </c>
      <c r="I130" s="205">
        <f t="shared" si="39"/>
        <v>0</v>
      </c>
      <c r="J130" s="86">
        <f t="shared" si="39"/>
        <v>0</v>
      </c>
      <c r="K130" s="87">
        <f t="shared" si="39"/>
        <v>0</v>
      </c>
      <c r="L130" s="1278">
        <f t="shared" si="39"/>
        <v>0</v>
      </c>
      <c r="M130" s="77">
        <f t="shared" si="39"/>
        <v>0</v>
      </c>
      <c r="N130" s="87">
        <f t="shared" si="39"/>
        <v>0</v>
      </c>
      <c r="O130" s="205">
        <f t="shared" si="39"/>
        <v>0</v>
      </c>
      <c r="P130" s="232"/>
      <c r="R130" s="194"/>
    </row>
    <row r="131" spans="1:18" ht="24" hidden="1" x14ac:dyDescent="0.2">
      <c r="A131" s="1134">
        <v>2310</v>
      </c>
      <c r="B131" s="1" t="s">
        <v>124</v>
      </c>
      <c r="C131" s="89">
        <f t="shared" si="23"/>
        <v>0</v>
      </c>
      <c r="D131" s="233">
        <f t="shared" ref="D131:O131" si="40">SUM(D132:D135)</f>
        <v>0</v>
      </c>
      <c r="E131" s="234">
        <f t="shared" si="40"/>
        <v>0</v>
      </c>
      <c r="F131" s="217">
        <f t="shared" si="40"/>
        <v>0</v>
      </c>
      <c r="G131" s="233">
        <f t="shared" si="40"/>
        <v>0</v>
      </c>
      <c r="H131" s="235">
        <f t="shared" si="40"/>
        <v>0</v>
      </c>
      <c r="I131" s="217">
        <f t="shared" si="40"/>
        <v>0</v>
      </c>
      <c r="J131" s="235">
        <f t="shared" si="40"/>
        <v>0</v>
      </c>
      <c r="K131" s="234">
        <f t="shared" si="40"/>
        <v>0</v>
      </c>
      <c r="L131" s="1293">
        <f t="shared" si="40"/>
        <v>0</v>
      </c>
      <c r="M131" s="89">
        <f t="shared" si="40"/>
        <v>0</v>
      </c>
      <c r="N131" s="234">
        <f t="shared" si="40"/>
        <v>0</v>
      </c>
      <c r="O131" s="217">
        <f t="shared" si="40"/>
        <v>0</v>
      </c>
      <c r="P131" s="219"/>
      <c r="R131" s="194"/>
    </row>
    <row r="132" spans="1:18" hidden="1" x14ac:dyDescent="0.2">
      <c r="A132" s="58">
        <v>2311</v>
      </c>
      <c r="B132" s="3" t="s">
        <v>34</v>
      </c>
      <c r="C132" s="98">
        <f t="shared" si="23"/>
        <v>0</v>
      </c>
      <c r="D132" s="220">
        <v>0</v>
      </c>
      <c r="E132" s="104"/>
      <c r="F132" s="221">
        <f>D132+E132</f>
        <v>0</v>
      </c>
      <c r="G132" s="220"/>
      <c r="H132" s="103"/>
      <c r="I132" s="221">
        <f>G132+H132</f>
        <v>0</v>
      </c>
      <c r="J132" s="103"/>
      <c r="K132" s="104"/>
      <c r="L132" s="1294">
        <f>J132+K132</f>
        <v>0</v>
      </c>
      <c r="M132" s="222"/>
      <c r="N132" s="104"/>
      <c r="O132" s="221">
        <f>M132+N132</f>
        <v>0</v>
      </c>
      <c r="P132" s="223"/>
      <c r="R132" s="194"/>
    </row>
    <row r="133" spans="1:18" hidden="1" x14ac:dyDescent="0.2">
      <c r="A133" s="58">
        <v>2312</v>
      </c>
      <c r="B133" s="3" t="s">
        <v>35</v>
      </c>
      <c r="C133" s="98">
        <f t="shared" si="23"/>
        <v>0</v>
      </c>
      <c r="D133" s="220">
        <v>0</v>
      </c>
      <c r="E133" s="104"/>
      <c r="F133" s="221">
        <f>D133+E133</f>
        <v>0</v>
      </c>
      <c r="G133" s="220"/>
      <c r="H133" s="103"/>
      <c r="I133" s="221">
        <f>G133+H133</f>
        <v>0</v>
      </c>
      <c r="J133" s="103"/>
      <c r="K133" s="104"/>
      <c r="L133" s="1294">
        <f>J133+K133</f>
        <v>0</v>
      </c>
      <c r="M133" s="222"/>
      <c r="N133" s="104"/>
      <c r="O133" s="221">
        <f>M133+N133</f>
        <v>0</v>
      </c>
      <c r="P133" s="223"/>
      <c r="R133" s="194"/>
    </row>
    <row r="134" spans="1:18" hidden="1" x14ac:dyDescent="0.2">
      <c r="A134" s="58">
        <v>2313</v>
      </c>
      <c r="B134" s="3" t="s">
        <v>36</v>
      </c>
      <c r="C134" s="98">
        <f t="shared" si="23"/>
        <v>0</v>
      </c>
      <c r="D134" s="220">
        <v>0</v>
      </c>
      <c r="E134" s="104"/>
      <c r="F134" s="221">
        <f>D134+E134</f>
        <v>0</v>
      </c>
      <c r="G134" s="220"/>
      <c r="H134" s="103"/>
      <c r="I134" s="221">
        <f>G134+H134</f>
        <v>0</v>
      </c>
      <c r="J134" s="103"/>
      <c r="K134" s="104"/>
      <c r="L134" s="1294">
        <f>J134+K134</f>
        <v>0</v>
      </c>
      <c r="M134" s="222"/>
      <c r="N134" s="104"/>
      <c r="O134" s="221">
        <f>M134+N134</f>
        <v>0</v>
      </c>
      <c r="P134" s="223"/>
      <c r="R134" s="194"/>
    </row>
    <row r="135" spans="1:18" ht="36" hidden="1" customHeight="1" x14ac:dyDescent="0.2">
      <c r="A135" s="58">
        <v>2314</v>
      </c>
      <c r="B135" s="3" t="s">
        <v>133</v>
      </c>
      <c r="C135" s="98">
        <f t="shared" si="23"/>
        <v>0</v>
      </c>
      <c r="D135" s="220">
        <v>0</v>
      </c>
      <c r="E135" s="104"/>
      <c r="F135" s="221">
        <f>D135+E135</f>
        <v>0</v>
      </c>
      <c r="G135" s="220"/>
      <c r="H135" s="103"/>
      <c r="I135" s="221">
        <f>G135+H135</f>
        <v>0</v>
      </c>
      <c r="J135" s="103"/>
      <c r="K135" s="104"/>
      <c r="L135" s="1294">
        <f>J135+K135</f>
        <v>0</v>
      </c>
      <c r="M135" s="222"/>
      <c r="N135" s="104"/>
      <c r="O135" s="221">
        <f>M135+N135</f>
        <v>0</v>
      </c>
      <c r="P135" s="223"/>
      <c r="R135" s="194"/>
    </row>
    <row r="136" spans="1:18" hidden="1" x14ac:dyDescent="0.2">
      <c r="A136" s="224">
        <v>2320</v>
      </c>
      <c r="B136" s="3" t="s">
        <v>37</v>
      </c>
      <c r="C136" s="98">
        <f t="shared" si="23"/>
        <v>0</v>
      </c>
      <c r="D136" s="225">
        <f t="shared" ref="D136:O136" si="41">SUM(D137:D139)</f>
        <v>0</v>
      </c>
      <c r="E136" s="226">
        <f t="shared" si="41"/>
        <v>0</v>
      </c>
      <c r="F136" s="221">
        <f t="shared" si="41"/>
        <v>0</v>
      </c>
      <c r="G136" s="225">
        <f t="shared" si="41"/>
        <v>0</v>
      </c>
      <c r="H136" s="227">
        <f t="shared" si="41"/>
        <v>0</v>
      </c>
      <c r="I136" s="221">
        <f t="shared" si="41"/>
        <v>0</v>
      </c>
      <c r="J136" s="227">
        <f t="shared" si="41"/>
        <v>0</v>
      </c>
      <c r="K136" s="226">
        <f t="shared" si="41"/>
        <v>0</v>
      </c>
      <c r="L136" s="1294">
        <f t="shared" si="41"/>
        <v>0</v>
      </c>
      <c r="M136" s="98">
        <f t="shared" si="41"/>
        <v>0</v>
      </c>
      <c r="N136" s="226">
        <f t="shared" si="41"/>
        <v>0</v>
      </c>
      <c r="O136" s="221">
        <f t="shared" si="41"/>
        <v>0</v>
      </c>
      <c r="P136" s="223"/>
      <c r="R136" s="194"/>
    </row>
    <row r="137" spans="1:18" hidden="1" x14ac:dyDescent="0.2">
      <c r="A137" s="58">
        <v>2321</v>
      </c>
      <c r="B137" s="3" t="s">
        <v>38</v>
      </c>
      <c r="C137" s="98">
        <f t="shared" si="23"/>
        <v>0</v>
      </c>
      <c r="D137" s="220">
        <v>0</v>
      </c>
      <c r="E137" s="104"/>
      <c r="F137" s="221">
        <f>D137+E137</f>
        <v>0</v>
      </c>
      <c r="G137" s="220"/>
      <c r="H137" s="103"/>
      <c r="I137" s="221">
        <f>G137+H137</f>
        <v>0</v>
      </c>
      <c r="J137" s="103"/>
      <c r="K137" s="104"/>
      <c r="L137" s="1294">
        <f>J137+K137</f>
        <v>0</v>
      </c>
      <c r="M137" s="222"/>
      <c r="N137" s="104"/>
      <c r="O137" s="221">
        <f>M137+N137</f>
        <v>0</v>
      </c>
      <c r="P137" s="223"/>
      <c r="R137" s="194"/>
    </row>
    <row r="138" spans="1:18" hidden="1" x14ac:dyDescent="0.2">
      <c r="A138" s="58">
        <v>2322</v>
      </c>
      <c r="B138" s="3" t="s">
        <v>39</v>
      </c>
      <c r="C138" s="98">
        <f t="shared" si="23"/>
        <v>0</v>
      </c>
      <c r="D138" s="220">
        <v>0</v>
      </c>
      <c r="E138" s="104"/>
      <c r="F138" s="221">
        <f>D138+E138</f>
        <v>0</v>
      </c>
      <c r="G138" s="220"/>
      <c r="H138" s="103"/>
      <c r="I138" s="221">
        <f>G138+H138</f>
        <v>0</v>
      </c>
      <c r="J138" s="103"/>
      <c r="K138" s="104"/>
      <c r="L138" s="1294">
        <f>J138+K138</f>
        <v>0</v>
      </c>
      <c r="M138" s="222"/>
      <c r="N138" s="104"/>
      <c r="O138" s="221">
        <f>M138+N138</f>
        <v>0</v>
      </c>
      <c r="P138" s="223"/>
      <c r="R138" s="194"/>
    </row>
    <row r="139" spans="1:18" ht="10.5" hidden="1" customHeight="1" x14ac:dyDescent="0.2">
      <c r="A139" s="58">
        <v>2329</v>
      </c>
      <c r="B139" s="3" t="s">
        <v>40</v>
      </c>
      <c r="C139" s="98">
        <f t="shared" si="23"/>
        <v>0</v>
      </c>
      <c r="D139" s="220">
        <v>0</v>
      </c>
      <c r="E139" s="104"/>
      <c r="F139" s="221">
        <f>D139+E139</f>
        <v>0</v>
      </c>
      <c r="G139" s="220"/>
      <c r="H139" s="103"/>
      <c r="I139" s="221">
        <f>G139+H139</f>
        <v>0</v>
      </c>
      <c r="J139" s="103"/>
      <c r="K139" s="104"/>
      <c r="L139" s="1294">
        <f>J139+K139</f>
        <v>0</v>
      </c>
      <c r="M139" s="222"/>
      <c r="N139" s="104"/>
      <c r="O139" s="221">
        <f>M139+N139</f>
        <v>0</v>
      </c>
      <c r="P139" s="223"/>
      <c r="R139" s="194"/>
    </row>
    <row r="140" spans="1:18" hidden="1" x14ac:dyDescent="0.2">
      <c r="A140" s="224">
        <v>2330</v>
      </c>
      <c r="B140" s="3" t="s">
        <v>41</v>
      </c>
      <c r="C140" s="98">
        <f t="shared" si="23"/>
        <v>0</v>
      </c>
      <c r="D140" s="220">
        <v>0</v>
      </c>
      <c r="E140" s="104"/>
      <c r="F140" s="221">
        <f>D140+E140</f>
        <v>0</v>
      </c>
      <c r="G140" s="220"/>
      <c r="H140" s="103"/>
      <c r="I140" s="221">
        <f>G140+H140</f>
        <v>0</v>
      </c>
      <c r="J140" s="103"/>
      <c r="K140" s="104"/>
      <c r="L140" s="1294">
        <f>J140+K140</f>
        <v>0</v>
      </c>
      <c r="M140" s="222"/>
      <c r="N140" s="104"/>
      <c r="O140" s="221">
        <f>M140+N140</f>
        <v>0</v>
      </c>
      <c r="P140" s="223"/>
      <c r="R140" s="194"/>
    </row>
    <row r="141" spans="1:18" ht="48" hidden="1" x14ac:dyDescent="0.2">
      <c r="A141" s="224">
        <v>2340</v>
      </c>
      <c r="B141" s="3" t="s">
        <v>229</v>
      </c>
      <c r="C141" s="98">
        <f t="shared" si="23"/>
        <v>0</v>
      </c>
      <c r="D141" s="225">
        <f t="shared" ref="D141:O141" si="42">SUM(D142:D143)</f>
        <v>0</v>
      </c>
      <c r="E141" s="226">
        <f t="shared" si="42"/>
        <v>0</v>
      </c>
      <c r="F141" s="221">
        <f t="shared" si="42"/>
        <v>0</v>
      </c>
      <c r="G141" s="225">
        <f t="shared" si="42"/>
        <v>0</v>
      </c>
      <c r="H141" s="227">
        <f t="shared" si="42"/>
        <v>0</v>
      </c>
      <c r="I141" s="221">
        <f t="shared" si="42"/>
        <v>0</v>
      </c>
      <c r="J141" s="227">
        <f t="shared" si="42"/>
        <v>0</v>
      </c>
      <c r="K141" s="226">
        <f t="shared" si="42"/>
        <v>0</v>
      </c>
      <c r="L141" s="1294">
        <f t="shared" si="42"/>
        <v>0</v>
      </c>
      <c r="M141" s="98">
        <f t="shared" si="42"/>
        <v>0</v>
      </c>
      <c r="N141" s="226">
        <f t="shared" si="42"/>
        <v>0</v>
      </c>
      <c r="O141" s="221">
        <f t="shared" si="42"/>
        <v>0</v>
      </c>
      <c r="P141" s="223"/>
      <c r="R141" s="194"/>
    </row>
    <row r="142" spans="1:18" hidden="1" x14ac:dyDescent="0.2">
      <c r="A142" s="58">
        <v>2341</v>
      </c>
      <c r="B142" s="3" t="s">
        <v>42</v>
      </c>
      <c r="C142" s="98">
        <f t="shared" si="23"/>
        <v>0</v>
      </c>
      <c r="D142" s="220">
        <v>0</v>
      </c>
      <c r="E142" s="104"/>
      <c r="F142" s="221">
        <f>D142+E142</f>
        <v>0</v>
      </c>
      <c r="G142" s="220"/>
      <c r="H142" s="103"/>
      <c r="I142" s="221">
        <f>G142+H142</f>
        <v>0</v>
      </c>
      <c r="J142" s="103"/>
      <c r="K142" s="104"/>
      <c r="L142" s="1294">
        <f>J142+K142</f>
        <v>0</v>
      </c>
      <c r="M142" s="222"/>
      <c r="N142" s="104"/>
      <c r="O142" s="221">
        <f>M142+N142</f>
        <v>0</v>
      </c>
      <c r="P142" s="223"/>
      <c r="R142" s="194"/>
    </row>
    <row r="143" spans="1:18" ht="24" hidden="1" x14ac:dyDescent="0.2">
      <c r="A143" s="58">
        <v>2344</v>
      </c>
      <c r="B143" s="3" t="s">
        <v>43</v>
      </c>
      <c r="C143" s="98">
        <f t="shared" si="23"/>
        <v>0</v>
      </c>
      <c r="D143" s="220">
        <v>0</v>
      </c>
      <c r="E143" s="104"/>
      <c r="F143" s="221">
        <f>D143+E143</f>
        <v>0</v>
      </c>
      <c r="G143" s="220"/>
      <c r="H143" s="103"/>
      <c r="I143" s="221">
        <f>G143+H143</f>
        <v>0</v>
      </c>
      <c r="J143" s="103"/>
      <c r="K143" s="104"/>
      <c r="L143" s="1294">
        <f>J143+K143</f>
        <v>0</v>
      </c>
      <c r="M143" s="222"/>
      <c r="N143" s="104"/>
      <c r="O143" s="221">
        <f>M143+N143</f>
        <v>0</v>
      </c>
      <c r="P143" s="223"/>
      <c r="R143" s="194"/>
    </row>
    <row r="144" spans="1:18" ht="24" hidden="1" x14ac:dyDescent="0.2">
      <c r="A144" s="210">
        <v>2350</v>
      </c>
      <c r="B144" s="154" t="s">
        <v>44</v>
      </c>
      <c r="C144" s="160">
        <f t="shared" si="23"/>
        <v>0</v>
      </c>
      <c r="D144" s="211">
        <f t="shared" ref="D144:O144" si="43">SUM(D145:D150)</f>
        <v>0</v>
      </c>
      <c r="E144" s="212">
        <f t="shared" si="43"/>
        <v>0</v>
      </c>
      <c r="F144" s="214">
        <f t="shared" si="43"/>
        <v>0</v>
      </c>
      <c r="G144" s="211">
        <f t="shared" si="43"/>
        <v>0</v>
      </c>
      <c r="H144" s="213">
        <f t="shared" si="43"/>
        <v>0</v>
      </c>
      <c r="I144" s="214">
        <f t="shared" si="43"/>
        <v>0</v>
      </c>
      <c r="J144" s="213">
        <f t="shared" si="43"/>
        <v>0</v>
      </c>
      <c r="K144" s="212">
        <f t="shared" si="43"/>
        <v>0</v>
      </c>
      <c r="L144" s="1292">
        <f t="shared" si="43"/>
        <v>0</v>
      </c>
      <c r="M144" s="160">
        <f t="shared" si="43"/>
        <v>0</v>
      </c>
      <c r="N144" s="212">
        <f t="shared" si="43"/>
        <v>0</v>
      </c>
      <c r="O144" s="214">
        <f t="shared" si="43"/>
        <v>0</v>
      </c>
      <c r="P144" s="215"/>
      <c r="R144" s="194"/>
    </row>
    <row r="145" spans="1:18" hidden="1" x14ac:dyDescent="0.2">
      <c r="A145" s="49">
        <v>2351</v>
      </c>
      <c r="B145" s="1" t="s">
        <v>45</v>
      </c>
      <c r="C145" s="89">
        <f t="shared" si="23"/>
        <v>0</v>
      </c>
      <c r="D145" s="216">
        <v>0</v>
      </c>
      <c r="E145" s="95"/>
      <c r="F145" s="217">
        <f t="shared" ref="F145:F150" si="44">D145+E145</f>
        <v>0</v>
      </c>
      <c r="G145" s="216"/>
      <c r="H145" s="94"/>
      <c r="I145" s="217">
        <f t="shared" ref="I145:I150" si="45">G145+H145</f>
        <v>0</v>
      </c>
      <c r="J145" s="94"/>
      <c r="K145" s="95"/>
      <c r="L145" s="1293">
        <f t="shared" ref="L145:L150" si="46">J145+K145</f>
        <v>0</v>
      </c>
      <c r="M145" s="218"/>
      <c r="N145" s="95"/>
      <c r="O145" s="217">
        <f t="shared" ref="O145:O150" si="47">M145+N145</f>
        <v>0</v>
      </c>
      <c r="P145" s="219"/>
      <c r="R145" s="194"/>
    </row>
    <row r="146" spans="1:18" hidden="1" x14ac:dyDescent="0.2">
      <c r="A146" s="58">
        <v>2352</v>
      </c>
      <c r="B146" s="3" t="s">
        <v>46</v>
      </c>
      <c r="C146" s="98">
        <f t="shared" si="23"/>
        <v>0</v>
      </c>
      <c r="D146" s="220">
        <v>0</v>
      </c>
      <c r="E146" s="104"/>
      <c r="F146" s="221">
        <f t="shared" si="44"/>
        <v>0</v>
      </c>
      <c r="G146" s="220"/>
      <c r="H146" s="103"/>
      <c r="I146" s="221">
        <f t="shared" si="45"/>
        <v>0</v>
      </c>
      <c r="J146" s="103"/>
      <c r="K146" s="104"/>
      <c r="L146" s="1294">
        <f t="shared" si="46"/>
        <v>0</v>
      </c>
      <c r="M146" s="222"/>
      <c r="N146" s="104"/>
      <c r="O146" s="221">
        <f t="shared" si="47"/>
        <v>0</v>
      </c>
      <c r="P146" s="223"/>
      <c r="R146" s="194"/>
    </row>
    <row r="147" spans="1:18" ht="24" hidden="1" x14ac:dyDescent="0.2">
      <c r="A147" s="58">
        <v>2353</v>
      </c>
      <c r="B147" s="3" t="s">
        <v>47</v>
      </c>
      <c r="C147" s="98">
        <f t="shared" si="23"/>
        <v>0</v>
      </c>
      <c r="D147" s="220">
        <v>0</v>
      </c>
      <c r="E147" s="104"/>
      <c r="F147" s="221">
        <f t="shared" si="44"/>
        <v>0</v>
      </c>
      <c r="G147" s="220"/>
      <c r="H147" s="103"/>
      <c r="I147" s="221">
        <f t="shared" si="45"/>
        <v>0</v>
      </c>
      <c r="J147" s="103"/>
      <c r="K147" s="104"/>
      <c r="L147" s="1294">
        <f t="shared" si="46"/>
        <v>0</v>
      </c>
      <c r="M147" s="222"/>
      <c r="N147" s="104"/>
      <c r="O147" s="221">
        <f t="shared" si="47"/>
        <v>0</v>
      </c>
      <c r="P147" s="223"/>
      <c r="R147" s="194"/>
    </row>
    <row r="148" spans="1:18" ht="24" hidden="1" x14ac:dyDescent="0.2">
      <c r="A148" s="58">
        <v>2354</v>
      </c>
      <c r="B148" s="3" t="s">
        <v>48</v>
      </c>
      <c r="C148" s="98">
        <f t="shared" si="23"/>
        <v>0</v>
      </c>
      <c r="D148" s="220">
        <v>0</v>
      </c>
      <c r="E148" s="104"/>
      <c r="F148" s="221">
        <f t="shared" si="44"/>
        <v>0</v>
      </c>
      <c r="G148" s="220"/>
      <c r="H148" s="103"/>
      <c r="I148" s="221">
        <f t="shared" si="45"/>
        <v>0</v>
      </c>
      <c r="J148" s="103"/>
      <c r="K148" s="104"/>
      <c r="L148" s="1294">
        <f t="shared" si="46"/>
        <v>0</v>
      </c>
      <c r="M148" s="222"/>
      <c r="N148" s="104"/>
      <c r="O148" s="221">
        <f t="shared" si="47"/>
        <v>0</v>
      </c>
      <c r="P148" s="223"/>
      <c r="R148" s="194"/>
    </row>
    <row r="149" spans="1:18" ht="24" hidden="1" x14ac:dyDescent="0.2">
      <c r="A149" s="58">
        <v>2355</v>
      </c>
      <c r="B149" s="3" t="s">
        <v>49</v>
      </c>
      <c r="C149" s="98">
        <f t="shared" ref="C149:C212" si="48">F149+I149+L149+O149</f>
        <v>0</v>
      </c>
      <c r="D149" s="220">
        <v>0</v>
      </c>
      <c r="E149" s="104"/>
      <c r="F149" s="221">
        <f t="shared" si="44"/>
        <v>0</v>
      </c>
      <c r="G149" s="220"/>
      <c r="H149" s="103"/>
      <c r="I149" s="221">
        <f t="shared" si="45"/>
        <v>0</v>
      </c>
      <c r="J149" s="103"/>
      <c r="K149" s="104"/>
      <c r="L149" s="1294">
        <f t="shared" si="46"/>
        <v>0</v>
      </c>
      <c r="M149" s="222"/>
      <c r="N149" s="104"/>
      <c r="O149" s="221">
        <f t="shared" si="47"/>
        <v>0</v>
      </c>
      <c r="P149" s="223"/>
      <c r="R149" s="194"/>
    </row>
    <row r="150" spans="1:18" ht="24" hidden="1" x14ac:dyDescent="0.2">
      <c r="A150" s="58">
        <v>2359</v>
      </c>
      <c r="B150" s="3" t="s">
        <v>50</v>
      </c>
      <c r="C150" s="98">
        <f t="shared" si="48"/>
        <v>0</v>
      </c>
      <c r="D150" s="220">
        <v>0</v>
      </c>
      <c r="E150" s="104"/>
      <c r="F150" s="221">
        <f t="shared" si="44"/>
        <v>0</v>
      </c>
      <c r="G150" s="220"/>
      <c r="H150" s="103"/>
      <c r="I150" s="221">
        <f t="shared" si="45"/>
        <v>0</v>
      </c>
      <c r="J150" s="103"/>
      <c r="K150" s="104"/>
      <c r="L150" s="1294">
        <f t="shared" si="46"/>
        <v>0</v>
      </c>
      <c r="M150" s="222"/>
      <c r="N150" s="104"/>
      <c r="O150" s="221">
        <f t="shared" si="47"/>
        <v>0</v>
      </c>
      <c r="P150" s="223"/>
      <c r="R150" s="194"/>
    </row>
    <row r="151" spans="1:18" ht="24.75" hidden="1" customHeight="1" x14ac:dyDescent="0.2">
      <c r="A151" s="224">
        <v>2360</v>
      </c>
      <c r="B151" s="3" t="s">
        <v>51</v>
      </c>
      <c r="C151" s="98">
        <f t="shared" si="48"/>
        <v>0</v>
      </c>
      <c r="D151" s="225">
        <f t="shared" ref="D151:O151" si="49">SUM(D152:D158)</f>
        <v>0</v>
      </c>
      <c r="E151" s="226">
        <f t="shared" si="49"/>
        <v>0</v>
      </c>
      <c r="F151" s="221">
        <f t="shared" si="49"/>
        <v>0</v>
      </c>
      <c r="G151" s="225">
        <f t="shared" si="49"/>
        <v>0</v>
      </c>
      <c r="H151" s="227">
        <f t="shared" si="49"/>
        <v>0</v>
      </c>
      <c r="I151" s="221">
        <f t="shared" si="49"/>
        <v>0</v>
      </c>
      <c r="J151" s="227">
        <f t="shared" si="49"/>
        <v>0</v>
      </c>
      <c r="K151" s="226">
        <f t="shared" si="49"/>
        <v>0</v>
      </c>
      <c r="L151" s="1294">
        <f t="shared" si="49"/>
        <v>0</v>
      </c>
      <c r="M151" s="98">
        <f t="shared" si="49"/>
        <v>0</v>
      </c>
      <c r="N151" s="226">
        <f t="shared" si="49"/>
        <v>0</v>
      </c>
      <c r="O151" s="221">
        <f t="shared" si="49"/>
        <v>0</v>
      </c>
      <c r="P151" s="223"/>
      <c r="R151" s="194"/>
    </row>
    <row r="152" spans="1:18" hidden="1" x14ac:dyDescent="0.2">
      <c r="A152" s="57">
        <v>2361</v>
      </c>
      <c r="B152" s="3" t="s">
        <v>52</v>
      </c>
      <c r="C152" s="98">
        <f t="shared" si="48"/>
        <v>0</v>
      </c>
      <c r="D152" s="220">
        <v>0</v>
      </c>
      <c r="E152" s="104"/>
      <c r="F152" s="221">
        <f t="shared" ref="F152:F159" si="50">D152+E152</f>
        <v>0</v>
      </c>
      <c r="G152" s="220"/>
      <c r="H152" s="103"/>
      <c r="I152" s="221">
        <f t="shared" ref="I152:I159" si="51">G152+H152</f>
        <v>0</v>
      </c>
      <c r="J152" s="103"/>
      <c r="K152" s="104"/>
      <c r="L152" s="1294">
        <f t="shared" ref="L152:L159" si="52">J152+K152</f>
        <v>0</v>
      </c>
      <c r="M152" s="222"/>
      <c r="N152" s="104"/>
      <c r="O152" s="221">
        <f t="shared" ref="O152:O159" si="53">M152+N152</f>
        <v>0</v>
      </c>
      <c r="P152" s="223"/>
      <c r="R152" s="194"/>
    </row>
    <row r="153" spans="1:18" ht="24" hidden="1" x14ac:dyDescent="0.2">
      <c r="A153" s="57">
        <v>2362</v>
      </c>
      <c r="B153" s="3" t="s">
        <v>53</v>
      </c>
      <c r="C153" s="98">
        <f t="shared" si="48"/>
        <v>0</v>
      </c>
      <c r="D153" s="220">
        <v>0</v>
      </c>
      <c r="E153" s="104"/>
      <c r="F153" s="221">
        <f t="shared" si="50"/>
        <v>0</v>
      </c>
      <c r="G153" s="220"/>
      <c r="H153" s="103"/>
      <c r="I153" s="221">
        <f t="shared" si="51"/>
        <v>0</v>
      </c>
      <c r="J153" s="103"/>
      <c r="K153" s="104"/>
      <c r="L153" s="1294">
        <f t="shared" si="52"/>
        <v>0</v>
      </c>
      <c r="M153" s="222"/>
      <c r="N153" s="104"/>
      <c r="O153" s="221">
        <f t="shared" si="53"/>
        <v>0</v>
      </c>
      <c r="P153" s="223"/>
      <c r="R153" s="194"/>
    </row>
    <row r="154" spans="1:18" hidden="1" x14ac:dyDescent="0.2">
      <c r="A154" s="57">
        <v>2363</v>
      </c>
      <c r="B154" s="3" t="s">
        <v>54</v>
      </c>
      <c r="C154" s="98">
        <f t="shared" si="48"/>
        <v>0</v>
      </c>
      <c r="D154" s="220">
        <v>0</v>
      </c>
      <c r="E154" s="104"/>
      <c r="F154" s="221">
        <f t="shared" si="50"/>
        <v>0</v>
      </c>
      <c r="G154" s="220"/>
      <c r="H154" s="103"/>
      <c r="I154" s="221">
        <f t="shared" si="51"/>
        <v>0</v>
      </c>
      <c r="J154" s="103"/>
      <c r="K154" s="104"/>
      <c r="L154" s="1294">
        <f t="shared" si="52"/>
        <v>0</v>
      </c>
      <c r="M154" s="222"/>
      <c r="N154" s="104"/>
      <c r="O154" s="221">
        <f t="shared" si="53"/>
        <v>0</v>
      </c>
      <c r="P154" s="223"/>
      <c r="R154" s="194"/>
    </row>
    <row r="155" spans="1:18" hidden="1" x14ac:dyDescent="0.2">
      <c r="A155" s="57">
        <v>2364</v>
      </c>
      <c r="B155" s="3" t="s">
        <v>96</v>
      </c>
      <c r="C155" s="98">
        <f t="shared" si="48"/>
        <v>0</v>
      </c>
      <c r="D155" s="220">
        <v>0</v>
      </c>
      <c r="E155" s="104"/>
      <c r="F155" s="221">
        <f t="shared" si="50"/>
        <v>0</v>
      </c>
      <c r="G155" s="220"/>
      <c r="H155" s="103"/>
      <c r="I155" s="221">
        <f t="shared" si="51"/>
        <v>0</v>
      </c>
      <c r="J155" s="103"/>
      <c r="K155" s="104"/>
      <c r="L155" s="1294">
        <f t="shared" si="52"/>
        <v>0</v>
      </c>
      <c r="M155" s="222"/>
      <c r="N155" s="104"/>
      <c r="O155" s="221">
        <f t="shared" si="53"/>
        <v>0</v>
      </c>
      <c r="P155" s="223"/>
      <c r="R155" s="194"/>
    </row>
    <row r="156" spans="1:18" ht="12.75" hidden="1" customHeight="1" x14ac:dyDescent="0.2">
      <c r="A156" s="57">
        <v>2365</v>
      </c>
      <c r="B156" s="3" t="s">
        <v>55</v>
      </c>
      <c r="C156" s="98">
        <f t="shared" si="48"/>
        <v>0</v>
      </c>
      <c r="D156" s="220">
        <v>0</v>
      </c>
      <c r="E156" s="104"/>
      <c r="F156" s="221">
        <f t="shared" si="50"/>
        <v>0</v>
      </c>
      <c r="G156" s="220"/>
      <c r="H156" s="103"/>
      <c r="I156" s="221">
        <f t="shared" si="51"/>
        <v>0</v>
      </c>
      <c r="J156" s="103"/>
      <c r="K156" s="104"/>
      <c r="L156" s="1294">
        <f t="shared" si="52"/>
        <v>0</v>
      </c>
      <c r="M156" s="222"/>
      <c r="N156" s="104"/>
      <c r="O156" s="221">
        <f t="shared" si="53"/>
        <v>0</v>
      </c>
      <c r="P156" s="223"/>
      <c r="R156" s="194"/>
    </row>
    <row r="157" spans="1:18" ht="36" hidden="1" x14ac:dyDescent="0.2">
      <c r="A157" s="57">
        <v>2366</v>
      </c>
      <c r="B157" s="3" t="s">
        <v>103</v>
      </c>
      <c r="C157" s="98">
        <f t="shared" si="48"/>
        <v>0</v>
      </c>
      <c r="D157" s="220">
        <v>0</v>
      </c>
      <c r="E157" s="104"/>
      <c r="F157" s="221">
        <f t="shared" si="50"/>
        <v>0</v>
      </c>
      <c r="G157" s="220"/>
      <c r="H157" s="103"/>
      <c r="I157" s="221">
        <f t="shared" si="51"/>
        <v>0</v>
      </c>
      <c r="J157" s="103"/>
      <c r="K157" s="104"/>
      <c r="L157" s="1294">
        <f t="shared" si="52"/>
        <v>0</v>
      </c>
      <c r="M157" s="222"/>
      <c r="N157" s="104"/>
      <c r="O157" s="221">
        <f t="shared" si="53"/>
        <v>0</v>
      </c>
      <c r="P157" s="223"/>
      <c r="R157" s="194"/>
    </row>
    <row r="158" spans="1:18" ht="48" hidden="1" x14ac:dyDescent="0.2">
      <c r="A158" s="57">
        <v>2369</v>
      </c>
      <c r="B158" s="3" t="s">
        <v>97</v>
      </c>
      <c r="C158" s="98">
        <f t="shared" si="48"/>
        <v>0</v>
      </c>
      <c r="D158" s="220">
        <v>0</v>
      </c>
      <c r="E158" s="104"/>
      <c r="F158" s="221">
        <f t="shared" si="50"/>
        <v>0</v>
      </c>
      <c r="G158" s="220"/>
      <c r="H158" s="103"/>
      <c r="I158" s="221">
        <f t="shared" si="51"/>
        <v>0</v>
      </c>
      <c r="J158" s="103"/>
      <c r="K158" s="104"/>
      <c r="L158" s="1294">
        <f t="shared" si="52"/>
        <v>0</v>
      </c>
      <c r="M158" s="222"/>
      <c r="N158" s="104"/>
      <c r="O158" s="221">
        <f t="shared" si="53"/>
        <v>0</v>
      </c>
      <c r="P158" s="223"/>
      <c r="R158" s="194"/>
    </row>
    <row r="159" spans="1:18" hidden="1" x14ac:dyDescent="0.2">
      <c r="A159" s="210">
        <v>2370</v>
      </c>
      <c r="B159" s="154" t="s">
        <v>56</v>
      </c>
      <c r="C159" s="160">
        <f t="shared" si="48"/>
        <v>0</v>
      </c>
      <c r="D159" s="228">
        <v>0</v>
      </c>
      <c r="E159" s="229"/>
      <c r="F159" s="214">
        <f t="shared" si="50"/>
        <v>0</v>
      </c>
      <c r="G159" s="228"/>
      <c r="H159" s="230"/>
      <c r="I159" s="214">
        <f t="shared" si="51"/>
        <v>0</v>
      </c>
      <c r="J159" s="230"/>
      <c r="K159" s="229"/>
      <c r="L159" s="1292">
        <f t="shared" si="52"/>
        <v>0</v>
      </c>
      <c r="M159" s="231"/>
      <c r="N159" s="229"/>
      <c r="O159" s="214">
        <f t="shared" si="53"/>
        <v>0</v>
      </c>
      <c r="P159" s="215"/>
      <c r="R159" s="194"/>
    </row>
    <row r="160" spans="1:18" hidden="1" x14ac:dyDescent="0.2">
      <c r="A160" s="210">
        <v>2380</v>
      </c>
      <c r="B160" s="154" t="s">
        <v>57</v>
      </c>
      <c r="C160" s="160">
        <f t="shared" si="48"/>
        <v>0</v>
      </c>
      <c r="D160" s="211">
        <f t="shared" ref="D160:O160" si="54">SUM(D161:D162)</f>
        <v>0</v>
      </c>
      <c r="E160" s="212">
        <f t="shared" si="54"/>
        <v>0</v>
      </c>
      <c r="F160" s="214">
        <f t="shared" si="54"/>
        <v>0</v>
      </c>
      <c r="G160" s="211">
        <f t="shared" si="54"/>
        <v>0</v>
      </c>
      <c r="H160" s="213">
        <f t="shared" si="54"/>
        <v>0</v>
      </c>
      <c r="I160" s="214">
        <f t="shared" si="54"/>
        <v>0</v>
      </c>
      <c r="J160" s="213">
        <f t="shared" si="54"/>
        <v>0</v>
      </c>
      <c r="K160" s="212">
        <f t="shared" si="54"/>
        <v>0</v>
      </c>
      <c r="L160" s="1292">
        <f t="shared" si="54"/>
        <v>0</v>
      </c>
      <c r="M160" s="160">
        <f t="shared" si="54"/>
        <v>0</v>
      </c>
      <c r="N160" s="212">
        <f t="shared" si="54"/>
        <v>0</v>
      </c>
      <c r="O160" s="214">
        <f t="shared" si="54"/>
        <v>0</v>
      </c>
      <c r="P160" s="215"/>
      <c r="R160" s="194"/>
    </row>
    <row r="161" spans="1:18" hidden="1" x14ac:dyDescent="0.2">
      <c r="A161" s="48">
        <v>2381</v>
      </c>
      <c r="B161" s="1" t="s">
        <v>58</v>
      </c>
      <c r="C161" s="89">
        <f t="shared" si="48"/>
        <v>0</v>
      </c>
      <c r="D161" s="216">
        <v>0</v>
      </c>
      <c r="E161" s="95"/>
      <c r="F161" s="217">
        <f>D161+E161</f>
        <v>0</v>
      </c>
      <c r="G161" s="216"/>
      <c r="H161" s="94"/>
      <c r="I161" s="217">
        <f>G161+H161</f>
        <v>0</v>
      </c>
      <c r="J161" s="94"/>
      <c r="K161" s="95"/>
      <c r="L161" s="1293">
        <f>J161+K161</f>
        <v>0</v>
      </c>
      <c r="M161" s="218"/>
      <c r="N161" s="95"/>
      <c r="O161" s="217">
        <f>M161+N161</f>
        <v>0</v>
      </c>
      <c r="P161" s="219"/>
      <c r="R161" s="194"/>
    </row>
    <row r="162" spans="1:18" ht="24" hidden="1" x14ac:dyDescent="0.2">
      <c r="A162" s="57">
        <v>2389</v>
      </c>
      <c r="B162" s="3" t="s">
        <v>59</v>
      </c>
      <c r="C162" s="98">
        <f t="shared" si="48"/>
        <v>0</v>
      </c>
      <c r="D162" s="220">
        <v>0</v>
      </c>
      <c r="E162" s="104"/>
      <c r="F162" s="221">
        <f>D162+E162</f>
        <v>0</v>
      </c>
      <c r="G162" s="220"/>
      <c r="H162" s="103"/>
      <c r="I162" s="221">
        <f>G162+H162</f>
        <v>0</v>
      </c>
      <c r="J162" s="103"/>
      <c r="K162" s="104"/>
      <c r="L162" s="1294">
        <f>J162+K162</f>
        <v>0</v>
      </c>
      <c r="M162" s="222"/>
      <c r="N162" s="104"/>
      <c r="O162" s="221">
        <f>M162+N162</f>
        <v>0</v>
      </c>
      <c r="P162" s="223"/>
      <c r="R162" s="194"/>
    </row>
    <row r="163" spans="1:18" hidden="1" x14ac:dyDescent="0.2">
      <c r="A163" s="210">
        <v>2390</v>
      </c>
      <c r="B163" s="154" t="s">
        <v>60</v>
      </c>
      <c r="C163" s="160">
        <f t="shared" si="48"/>
        <v>0</v>
      </c>
      <c r="D163" s="228">
        <v>0</v>
      </c>
      <c r="E163" s="229"/>
      <c r="F163" s="214">
        <f>D163+E163</f>
        <v>0</v>
      </c>
      <c r="G163" s="228"/>
      <c r="H163" s="230"/>
      <c r="I163" s="214">
        <f>G163+H163</f>
        <v>0</v>
      </c>
      <c r="J163" s="230"/>
      <c r="K163" s="229"/>
      <c r="L163" s="1292">
        <f>J163+K163</f>
        <v>0</v>
      </c>
      <c r="M163" s="231"/>
      <c r="N163" s="229"/>
      <c r="O163" s="214">
        <f>M163+N163</f>
        <v>0</v>
      </c>
      <c r="P163" s="215"/>
      <c r="R163" s="194"/>
    </row>
    <row r="164" spans="1:18" hidden="1" x14ac:dyDescent="0.2">
      <c r="A164" s="76">
        <v>2400</v>
      </c>
      <c r="B164" s="203" t="s">
        <v>230</v>
      </c>
      <c r="C164" s="77">
        <f t="shared" si="48"/>
        <v>0</v>
      </c>
      <c r="D164" s="240">
        <v>0</v>
      </c>
      <c r="E164" s="241"/>
      <c r="F164" s="205">
        <f>D164+E164</f>
        <v>0</v>
      </c>
      <c r="G164" s="240"/>
      <c r="H164" s="242"/>
      <c r="I164" s="205">
        <f>G164+H164</f>
        <v>0</v>
      </c>
      <c r="J164" s="242"/>
      <c r="K164" s="241"/>
      <c r="L164" s="1278">
        <f>J164+K164</f>
        <v>0</v>
      </c>
      <c r="M164" s="243"/>
      <c r="N164" s="241"/>
      <c r="O164" s="205">
        <f>M164+N164</f>
        <v>0</v>
      </c>
      <c r="P164" s="232"/>
      <c r="R164" s="194"/>
    </row>
    <row r="165" spans="1:18" ht="24" hidden="1" x14ac:dyDescent="0.2">
      <c r="A165" s="76">
        <v>2500</v>
      </c>
      <c r="B165" s="203" t="s">
        <v>231</v>
      </c>
      <c r="C165" s="77">
        <f t="shared" si="48"/>
        <v>0</v>
      </c>
      <c r="D165" s="204">
        <f>SUM(D166,D171)</f>
        <v>0</v>
      </c>
      <c r="E165" s="87">
        <f t="shared" ref="E165:O165" si="55">SUM(E166,E171)</f>
        <v>0</v>
      </c>
      <c r="F165" s="205">
        <f t="shared" si="55"/>
        <v>0</v>
      </c>
      <c r="G165" s="204">
        <f t="shared" si="55"/>
        <v>0</v>
      </c>
      <c r="H165" s="86">
        <f t="shared" si="55"/>
        <v>0</v>
      </c>
      <c r="I165" s="205">
        <f t="shared" si="55"/>
        <v>0</v>
      </c>
      <c r="J165" s="86">
        <f t="shared" si="55"/>
        <v>0</v>
      </c>
      <c r="K165" s="87">
        <f t="shared" si="55"/>
        <v>0</v>
      </c>
      <c r="L165" s="1278">
        <f t="shared" si="55"/>
        <v>0</v>
      </c>
      <c r="M165" s="206">
        <f t="shared" si="55"/>
        <v>0</v>
      </c>
      <c r="N165" s="207">
        <f t="shared" si="55"/>
        <v>0</v>
      </c>
      <c r="O165" s="208">
        <f t="shared" si="55"/>
        <v>0</v>
      </c>
      <c r="P165" s="209"/>
      <c r="R165" s="194"/>
    </row>
    <row r="166" spans="1:18" ht="16.5" hidden="1" customHeight="1" x14ac:dyDescent="0.2">
      <c r="A166" s="1134">
        <v>2510</v>
      </c>
      <c r="B166" s="1" t="s">
        <v>232</v>
      </c>
      <c r="C166" s="89">
        <f t="shared" si="48"/>
        <v>0</v>
      </c>
      <c r="D166" s="233">
        <f>SUM(D167:D170)</f>
        <v>0</v>
      </c>
      <c r="E166" s="234">
        <f t="shared" ref="E166:O166" si="56">SUM(E167:E170)</f>
        <v>0</v>
      </c>
      <c r="F166" s="217">
        <f t="shared" si="56"/>
        <v>0</v>
      </c>
      <c r="G166" s="233">
        <f t="shared" si="56"/>
        <v>0</v>
      </c>
      <c r="H166" s="235">
        <f t="shared" si="56"/>
        <v>0</v>
      </c>
      <c r="I166" s="217">
        <f t="shared" si="56"/>
        <v>0</v>
      </c>
      <c r="J166" s="235">
        <f t="shared" si="56"/>
        <v>0</v>
      </c>
      <c r="K166" s="234">
        <f t="shared" si="56"/>
        <v>0</v>
      </c>
      <c r="L166" s="1293">
        <f t="shared" si="56"/>
        <v>0</v>
      </c>
      <c r="M166" s="109">
        <f t="shared" si="56"/>
        <v>0</v>
      </c>
      <c r="N166" s="244">
        <f t="shared" si="56"/>
        <v>0</v>
      </c>
      <c r="O166" s="245">
        <f t="shared" si="56"/>
        <v>0</v>
      </c>
      <c r="P166" s="246"/>
      <c r="R166" s="194"/>
    </row>
    <row r="167" spans="1:18" ht="24" hidden="1" x14ac:dyDescent="0.2">
      <c r="A167" s="58">
        <v>2512</v>
      </c>
      <c r="B167" s="3" t="s">
        <v>233</v>
      </c>
      <c r="C167" s="98">
        <f t="shared" si="48"/>
        <v>0</v>
      </c>
      <c r="D167" s="220">
        <v>0</v>
      </c>
      <c r="E167" s="104"/>
      <c r="F167" s="221">
        <f t="shared" ref="F167:F172" si="57">D167+E167</f>
        <v>0</v>
      </c>
      <c r="G167" s="220"/>
      <c r="H167" s="103"/>
      <c r="I167" s="221">
        <f t="shared" ref="I167:I172" si="58">G167+H167</f>
        <v>0</v>
      </c>
      <c r="J167" s="103"/>
      <c r="K167" s="104"/>
      <c r="L167" s="1294">
        <f t="shared" ref="L167:L172" si="59">J167+K167</f>
        <v>0</v>
      </c>
      <c r="M167" s="222"/>
      <c r="N167" s="104"/>
      <c r="O167" s="221">
        <f t="shared" ref="O167:O172" si="60">M167+N167</f>
        <v>0</v>
      </c>
      <c r="P167" s="223"/>
      <c r="R167" s="194"/>
    </row>
    <row r="168" spans="1:18" ht="36" hidden="1" x14ac:dyDescent="0.2">
      <c r="A168" s="58">
        <v>2513</v>
      </c>
      <c r="B168" s="3" t="s">
        <v>234</v>
      </c>
      <c r="C168" s="98">
        <f t="shared" si="48"/>
        <v>0</v>
      </c>
      <c r="D168" s="220">
        <v>0</v>
      </c>
      <c r="E168" s="104"/>
      <c r="F168" s="221">
        <f t="shared" si="57"/>
        <v>0</v>
      </c>
      <c r="G168" s="220"/>
      <c r="H168" s="103"/>
      <c r="I168" s="221">
        <f t="shared" si="58"/>
        <v>0</v>
      </c>
      <c r="J168" s="103"/>
      <c r="K168" s="104"/>
      <c r="L168" s="1294">
        <f t="shared" si="59"/>
        <v>0</v>
      </c>
      <c r="M168" s="222"/>
      <c r="N168" s="104"/>
      <c r="O168" s="221">
        <f t="shared" si="60"/>
        <v>0</v>
      </c>
      <c r="P168" s="223"/>
      <c r="R168" s="194"/>
    </row>
    <row r="169" spans="1:18" ht="24" hidden="1" x14ac:dyDescent="0.2">
      <c r="A169" s="58">
        <v>2515</v>
      </c>
      <c r="B169" s="3" t="s">
        <v>235</v>
      </c>
      <c r="C169" s="98">
        <f t="shared" si="48"/>
        <v>0</v>
      </c>
      <c r="D169" s="220">
        <v>0</v>
      </c>
      <c r="E169" s="104"/>
      <c r="F169" s="221">
        <f t="shared" si="57"/>
        <v>0</v>
      </c>
      <c r="G169" s="220"/>
      <c r="H169" s="103"/>
      <c r="I169" s="221">
        <f t="shared" si="58"/>
        <v>0</v>
      </c>
      <c r="J169" s="103"/>
      <c r="K169" s="104"/>
      <c r="L169" s="1294">
        <f t="shared" si="59"/>
        <v>0</v>
      </c>
      <c r="M169" s="222"/>
      <c r="N169" s="104"/>
      <c r="O169" s="221">
        <f t="shared" si="60"/>
        <v>0</v>
      </c>
      <c r="P169" s="223"/>
      <c r="R169" s="194"/>
    </row>
    <row r="170" spans="1:18" ht="24" hidden="1" x14ac:dyDescent="0.2">
      <c r="A170" s="58">
        <v>2519</v>
      </c>
      <c r="B170" s="3" t="s">
        <v>236</v>
      </c>
      <c r="C170" s="98">
        <f t="shared" si="48"/>
        <v>0</v>
      </c>
      <c r="D170" s="220">
        <v>0</v>
      </c>
      <c r="E170" s="104"/>
      <c r="F170" s="221">
        <f t="shared" si="57"/>
        <v>0</v>
      </c>
      <c r="G170" s="220"/>
      <c r="H170" s="103"/>
      <c r="I170" s="221">
        <f t="shared" si="58"/>
        <v>0</v>
      </c>
      <c r="J170" s="103"/>
      <c r="K170" s="104"/>
      <c r="L170" s="1294">
        <f t="shared" si="59"/>
        <v>0</v>
      </c>
      <c r="M170" s="222"/>
      <c r="N170" s="104"/>
      <c r="O170" s="221">
        <f t="shared" si="60"/>
        <v>0</v>
      </c>
      <c r="P170" s="223"/>
      <c r="R170" s="194"/>
    </row>
    <row r="171" spans="1:18" ht="24" hidden="1" x14ac:dyDescent="0.2">
      <c r="A171" s="224">
        <v>2520</v>
      </c>
      <c r="B171" s="3" t="s">
        <v>237</v>
      </c>
      <c r="C171" s="98">
        <f t="shared" si="48"/>
        <v>0</v>
      </c>
      <c r="D171" s="220">
        <v>0</v>
      </c>
      <c r="E171" s="104"/>
      <c r="F171" s="221">
        <f t="shared" si="57"/>
        <v>0</v>
      </c>
      <c r="G171" s="220"/>
      <c r="H171" s="103"/>
      <c r="I171" s="221">
        <f t="shared" si="58"/>
        <v>0</v>
      </c>
      <c r="J171" s="103"/>
      <c r="K171" s="104"/>
      <c r="L171" s="1294">
        <f t="shared" si="59"/>
        <v>0</v>
      </c>
      <c r="M171" s="222"/>
      <c r="N171" s="104"/>
      <c r="O171" s="221">
        <f t="shared" si="60"/>
        <v>0</v>
      </c>
      <c r="P171" s="223"/>
      <c r="R171" s="194"/>
    </row>
    <row r="172" spans="1:18" s="247" customFormat="1" ht="36" hidden="1" customHeight="1" x14ac:dyDescent="0.2">
      <c r="A172" s="23">
        <v>2800</v>
      </c>
      <c r="B172" s="1" t="s">
        <v>238</v>
      </c>
      <c r="C172" s="89">
        <f t="shared" si="48"/>
        <v>0</v>
      </c>
      <c r="D172" s="51">
        <v>0</v>
      </c>
      <c r="E172" s="52"/>
      <c r="F172" s="54">
        <f t="shared" si="57"/>
        <v>0</v>
      </c>
      <c r="G172" s="51"/>
      <c r="H172" s="53"/>
      <c r="I172" s="54">
        <f t="shared" si="58"/>
        <v>0</v>
      </c>
      <c r="J172" s="53"/>
      <c r="K172" s="52"/>
      <c r="L172" s="1272">
        <f t="shared" si="59"/>
        <v>0</v>
      </c>
      <c r="M172" s="55"/>
      <c r="N172" s="52"/>
      <c r="O172" s="54">
        <f t="shared" si="60"/>
        <v>0</v>
      </c>
      <c r="P172" s="56"/>
      <c r="R172" s="194"/>
    </row>
    <row r="173" spans="1:18" hidden="1" x14ac:dyDescent="0.2">
      <c r="A173" s="196">
        <v>3000</v>
      </c>
      <c r="B173" s="196" t="s">
        <v>98</v>
      </c>
      <c r="C173" s="197">
        <f t="shared" si="48"/>
        <v>0</v>
      </c>
      <c r="D173" s="198">
        <f t="shared" ref="D173:O173" si="61">SUM(D174,D184)</f>
        <v>0</v>
      </c>
      <c r="E173" s="199">
        <f t="shared" si="61"/>
        <v>0</v>
      </c>
      <c r="F173" s="201">
        <f t="shared" si="61"/>
        <v>0</v>
      </c>
      <c r="G173" s="198">
        <f t="shared" si="61"/>
        <v>0</v>
      </c>
      <c r="H173" s="200">
        <f t="shared" si="61"/>
        <v>0</v>
      </c>
      <c r="I173" s="201">
        <f t="shared" si="61"/>
        <v>0</v>
      </c>
      <c r="J173" s="200">
        <f t="shared" si="61"/>
        <v>0</v>
      </c>
      <c r="K173" s="199">
        <f t="shared" si="61"/>
        <v>0</v>
      </c>
      <c r="L173" s="1291">
        <f t="shared" si="61"/>
        <v>0</v>
      </c>
      <c r="M173" s="197">
        <f t="shared" si="61"/>
        <v>0</v>
      </c>
      <c r="N173" s="199">
        <f t="shared" si="61"/>
        <v>0</v>
      </c>
      <c r="O173" s="201">
        <f t="shared" si="61"/>
        <v>0</v>
      </c>
      <c r="P173" s="202"/>
      <c r="R173" s="194"/>
    </row>
    <row r="174" spans="1:18" ht="24" hidden="1" x14ac:dyDescent="0.2">
      <c r="A174" s="76">
        <v>3200</v>
      </c>
      <c r="B174" s="248" t="s">
        <v>239</v>
      </c>
      <c r="C174" s="77">
        <f t="shared" si="48"/>
        <v>0</v>
      </c>
      <c r="D174" s="204">
        <f>SUM(D175,D179)</f>
        <v>0</v>
      </c>
      <c r="E174" s="87">
        <f t="shared" ref="E174:O174" si="62">SUM(E175,E179)</f>
        <v>0</v>
      </c>
      <c r="F174" s="205">
        <f t="shared" si="62"/>
        <v>0</v>
      </c>
      <c r="G174" s="204">
        <f t="shared" si="62"/>
        <v>0</v>
      </c>
      <c r="H174" s="86">
        <f t="shared" si="62"/>
        <v>0</v>
      </c>
      <c r="I174" s="205">
        <f t="shared" si="62"/>
        <v>0</v>
      </c>
      <c r="J174" s="86">
        <f t="shared" si="62"/>
        <v>0</v>
      </c>
      <c r="K174" s="87">
        <f t="shared" si="62"/>
        <v>0</v>
      </c>
      <c r="L174" s="1278">
        <f t="shared" si="62"/>
        <v>0</v>
      </c>
      <c r="M174" s="206">
        <f t="shared" si="62"/>
        <v>0</v>
      </c>
      <c r="N174" s="207">
        <f t="shared" si="62"/>
        <v>0</v>
      </c>
      <c r="O174" s="208">
        <f t="shared" si="62"/>
        <v>0</v>
      </c>
      <c r="P174" s="209"/>
      <c r="R174" s="194"/>
    </row>
    <row r="175" spans="1:18" ht="36" hidden="1" x14ac:dyDescent="0.2">
      <c r="A175" s="1134">
        <v>3260</v>
      </c>
      <c r="B175" s="1" t="s">
        <v>240</v>
      </c>
      <c r="C175" s="89">
        <f t="shared" si="48"/>
        <v>0</v>
      </c>
      <c r="D175" s="233">
        <f t="shared" ref="D175:O175" si="63">SUM(D176:D178)</f>
        <v>0</v>
      </c>
      <c r="E175" s="234">
        <f t="shared" si="63"/>
        <v>0</v>
      </c>
      <c r="F175" s="217">
        <f t="shared" si="63"/>
        <v>0</v>
      </c>
      <c r="G175" s="233">
        <f t="shared" si="63"/>
        <v>0</v>
      </c>
      <c r="H175" s="235">
        <f t="shared" si="63"/>
        <v>0</v>
      </c>
      <c r="I175" s="217">
        <f t="shared" si="63"/>
        <v>0</v>
      </c>
      <c r="J175" s="235">
        <f t="shared" si="63"/>
        <v>0</v>
      </c>
      <c r="K175" s="234">
        <f t="shared" si="63"/>
        <v>0</v>
      </c>
      <c r="L175" s="1293">
        <f t="shared" si="63"/>
        <v>0</v>
      </c>
      <c r="M175" s="89">
        <f t="shared" si="63"/>
        <v>0</v>
      </c>
      <c r="N175" s="234">
        <f t="shared" si="63"/>
        <v>0</v>
      </c>
      <c r="O175" s="217">
        <f t="shared" si="63"/>
        <v>0</v>
      </c>
      <c r="P175" s="219"/>
      <c r="R175" s="194"/>
    </row>
    <row r="176" spans="1:18" ht="24" hidden="1" x14ac:dyDescent="0.2">
      <c r="A176" s="58">
        <v>3261</v>
      </c>
      <c r="B176" s="3" t="s">
        <v>241</v>
      </c>
      <c r="C176" s="98">
        <f t="shared" si="48"/>
        <v>0</v>
      </c>
      <c r="D176" s="220">
        <v>0</v>
      </c>
      <c r="E176" s="104"/>
      <c r="F176" s="221">
        <f>D176+E176</f>
        <v>0</v>
      </c>
      <c r="G176" s="220"/>
      <c r="H176" s="103"/>
      <c r="I176" s="221">
        <f>G176+H176</f>
        <v>0</v>
      </c>
      <c r="J176" s="103"/>
      <c r="K176" s="104"/>
      <c r="L176" s="1294">
        <f>J176+K176</f>
        <v>0</v>
      </c>
      <c r="M176" s="222"/>
      <c r="N176" s="104"/>
      <c r="O176" s="221">
        <f>M176+N176</f>
        <v>0</v>
      </c>
      <c r="P176" s="223"/>
      <c r="R176" s="194"/>
    </row>
    <row r="177" spans="1:18" ht="36" hidden="1" x14ac:dyDescent="0.2">
      <c r="A177" s="58">
        <v>3262</v>
      </c>
      <c r="B177" s="3" t="s">
        <v>242</v>
      </c>
      <c r="C177" s="98">
        <f t="shared" si="48"/>
        <v>0</v>
      </c>
      <c r="D177" s="220">
        <v>0</v>
      </c>
      <c r="E177" s="104"/>
      <c r="F177" s="221">
        <f>D177+E177</f>
        <v>0</v>
      </c>
      <c r="G177" s="220"/>
      <c r="H177" s="103"/>
      <c r="I177" s="221">
        <f>G177+H177</f>
        <v>0</v>
      </c>
      <c r="J177" s="103"/>
      <c r="K177" s="104"/>
      <c r="L177" s="1294">
        <f>J177+K177</f>
        <v>0</v>
      </c>
      <c r="M177" s="222"/>
      <c r="N177" s="104"/>
      <c r="O177" s="221">
        <f>M177+N177</f>
        <v>0</v>
      </c>
      <c r="P177" s="223"/>
      <c r="R177" s="194"/>
    </row>
    <row r="178" spans="1:18" ht="24" hidden="1" x14ac:dyDescent="0.2">
      <c r="A178" s="58">
        <v>3263</v>
      </c>
      <c r="B178" s="3" t="s">
        <v>243</v>
      </c>
      <c r="C178" s="98">
        <f t="shared" si="48"/>
        <v>0</v>
      </c>
      <c r="D178" s="220">
        <v>0</v>
      </c>
      <c r="E178" s="104"/>
      <c r="F178" s="221">
        <f>D178+E178</f>
        <v>0</v>
      </c>
      <c r="G178" s="220"/>
      <c r="H178" s="103"/>
      <c r="I178" s="221">
        <f>G178+H178</f>
        <v>0</v>
      </c>
      <c r="J178" s="103"/>
      <c r="K178" s="104"/>
      <c r="L178" s="1294">
        <f>J178+K178</f>
        <v>0</v>
      </c>
      <c r="M178" s="222"/>
      <c r="N178" s="104"/>
      <c r="O178" s="221">
        <f>M178+N178</f>
        <v>0</v>
      </c>
      <c r="P178" s="223"/>
      <c r="R178" s="194"/>
    </row>
    <row r="179" spans="1:18" ht="84" hidden="1" x14ac:dyDescent="0.2">
      <c r="A179" s="1134">
        <v>3290</v>
      </c>
      <c r="B179" s="1" t="s">
        <v>244</v>
      </c>
      <c r="C179" s="249">
        <f t="shared" si="48"/>
        <v>0</v>
      </c>
      <c r="D179" s="233">
        <f>SUM(D180:D183)</f>
        <v>0</v>
      </c>
      <c r="E179" s="234">
        <f t="shared" ref="E179:O179" si="64">SUM(E180:E183)</f>
        <v>0</v>
      </c>
      <c r="F179" s="217">
        <f t="shared" si="64"/>
        <v>0</v>
      </c>
      <c r="G179" s="233">
        <f t="shared" si="64"/>
        <v>0</v>
      </c>
      <c r="H179" s="235">
        <f t="shared" si="64"/>
        <v>0</v>
      </c>
      <c r="I179" s="217">
        <f t="shared" si="64"/>
        <v>0</v>
      </c>
      <c r="J179" s="235">
        <f t="shared" si="64"/>
        <v>0</v>
      </c>
      <c r="K179" s="234">
        <f t="shared" si="64"/>
        <v>0</v>
      </c>
      <c r="L179" s="1293">
        <f t="shared" si="64"/>
        <v>0</v>
      </c>
      <c r="M179" s="249">
        <f t="shared" si="64"/>
        <v>0</v>
      </c>
      <c r="N179" s="250">
        <f t="shared" si="64"/>
        <v>0</v>
      </c>
      <c r="O179" s="251">
        <f t="shared" si="64"/>
        <v>0</v>
      </c>
      <c r="P179" s="252"/>
      <c r="R179" s="194"/>
    </row>
    <row r="180" spans="1:18" ht="72" hidden="1" x14ac:dyDescent="0.2">
      <c r="A180" s="58">
        <v>3291</v>
      </c>
      <c r="B180" s="3" t="s">
        <v>99</v>
      </c>
      <c r="C180" s="98">
        <f t="shared" si="48"/>
        <v>0</v>
      </c>
      <c r="D180" s="220">
        <v>0</v>
      </c>
      <c r="E180" s="104"/>
      <c r="F180" s="221">
        <f>D180+E180</f>
        <v>0</v>
      </c>
      <c r="G180" s="220"/>
      <c r="H180" s="103"/>
      <c r="I180" s="221">
        <f>G180+H180</f>
        <v>0</v>
      </c>
      <c r="J180" s="103"/>
      <c r="K180" s="104"/>
      <c r="L180" s="1294">
        <f>J180+K180</f>
        <v>0</v>
      </c>
      <c r="M180" s="222"/>
      <c r="N180" s="104"/>
      <c r="O180" s="221">
        <f>M180+N180</f>
        <v>0</v>
      </c>
      <c r="P180" s="223"/>
      <c r="R180" s="194"/>
    </row>
    <row r="181" spans="1:18" ht="72" hidden="1" x14ac:dyDescent="0.2">
      <c r="A181" s="58">
        <v>3292</v>
      </c>
      <c r="B181" s="3" t="s">
        <v>125</v>
      </c>
      <c r="C181" s="98">
        <f t="shared" si="48"/>
        <v>0</v>
      </c>
      <c r="D181" s="220">
        <v>0</v>
      </c>
      <c r="E181" s="104"/>
      <c r="F181" s="221">
        <f>D181+E181</f>
        <v>0</v>
      </c>
      <c r="G181" s="220"/>
      <c r="H181" s="103"/>
      <c r="I181" s="221">
        <f>G181+H181</f>
        <v>0</v>
      </c>
      <c r="J181" s="103"/>
      <c r="K181" s="104"/>
      <c r="L181" s="1294">
        <f>J181+K181</f>
        <v>0</v>
      </c>
      <c r="M181" s="222"/>
      <c r="N181" s="104"/>
      <c r="O181" s="221">
        <f>M181+N181</f>
        <v>0</v>
      </c>
      <c r="P181" s="223"/>
      <c r="R181" s="194"/>
    </row>
    <row r="182" spans="1:18" ht="72" hidden="1" x14ac:dyDescent="0.2">
      <c r="A182" s="58">
        <v>3293</v>
      </c>
      <c r="B182" s="3" t="s">
        <v>126</v>
      </c>
      <c r="C182" s="98">
        <f t="shared" si="48"/>
        <v>0</v>
      </c>
      <c r="D182" s="220">
        <v>0</v>
      </c>
      <c r="E182" s="104"/>
      <c r="F182" s="221">
        <f>D182+E182</f>
        <v>0</v>
      </c>
      <c r="G182" s="220"/>
      <c r="H182" s="103"/>
      <c r="I182" s="221">
        <f>G182+H182</f>
        <v>0</v>
      </c>
      <c r="J182" s="103"/>
      <c r="K182" s="104"/>
      <c r="L182" s="1294">
        <f>J182+K182</f>
        <v>0</v>
      </c>
      <c r="M182" s="222"/>
      <c r="N182" s="104"/>
      <c r="O182" s="221">
        <f>M182+N182</f>
        <v>0</v>
      </c>
      <c r="P182" s="223"/>
      <c r="R182" s="194"/>
    </row>
    <row r="183" spans="1:18" ht="60" hidden="1" x14ac:dyDescent="0.2">
      <c r="A183" s="253">
        <v>3294</v>
      </c>
      <c r="B183" s="3" t="s">
        <v>100</v>
      </c>
      <c r="C183" s="249">
        <f t="shared" si="48"/>
        <v>0</v>
      </c>
      <c r="D183" s="254">
        <v>0</v>
      </c>
      <c r="E183" s="255"/>
      <c r="F183" s="251">
        <f>D183+E183</f>
        <v>0</v>
      </c>
      <c r="G183" s="254"/>
      <c r="H183" s="256"/>
      <c r="I183" s="251">
        <f>G183+H183</f>
        <v>0</v>
      </c>
      <c r="J183" s="256"/>
      <c r="K183" s="255"/>
      <c r="L183" s="1296">
        <f>J183+K183</f>
        <v>0</v>
      </c>
      <c r="M183" s="257"/>
      <c r="N183" s="255"/>
      <c r="O183" s="251">
        <f>M183+N183</f>
        <v>0</v>
      </c>
      <c r="P183" s="252"/>
      <c r="R183" s="194"/>
    </row>
    <row r="184" spans="1:18" ht="48" hidden="1" x14ac:dyDescent="0.2">
      <c r="A184" s="258">
        <v>3300</v>
      </c>
      <c r="B184" s="248" t="s">
        <v>245</v>
      </c>
      <c r="C184" s="206">
        <f t="shared" si="48"/>
        <v>0</v>
      </c>
      <c r="D184" s="259">
        <f>SUM(D185:D186)</f>
        <v>0</v>
      </c>
      <c r="E184" s="207">
        <f t="shared" ref="E184:O184" si="65">SUM(E185:E186)</f>
        <v>0</v>
      </c>
      <c r="F184" s="208">
        <f t="shared" si="65"/>
        <v>0</v>
      </c>
      <c r="G184" s="259">
        <f t="shared" si="65"/>
        <v>0</v>
      </c>
      <c r="H184" s="260">
        <f t="shared" si="65"/>
        <v>0</v>
      </c>
      <c r="I184" s="208">
        <f t="shared" si="65"/>
        <v>0</v>
      </c>
      <c r="J184" s="260">
        <f t="shared" si="65"/>
        <v>0</v>
      </c>
      <c r="K184" s="207">
        <f t="shared" si="65"/>
        <v>0</v>
      </c>
      <c r="L184" s="1297">
        <f t="shared" si="65"/>
        <v>0</v>
      </c>
      <c r="M184" s="206">
        <f t="shared" si="65"/>
        <v>0</v>
      </c>
      <c r="N184" s="207">
        <f t="shared" si="65"/>
        <v>0</v>
      </c>
      <c r="O184" s="208">
        <f t="shared" si="65"/>
        <v>0</v>
      </c>
      <c r="P184" s="209"/>
      <c r="R184" s="194"/>
    </row>
    <row r="185" spans="1:18" ht="48" hidden="1" x14ac:dyDescent="0.2">
      <c r="A185" s="153">
        <v>3310</v>
      </c>
      <c r="B185" s="154" t="s">
        <v>246</v>
      </c>
      <c r="C185" s="160">
        <f t="shared" si="48"/>
        <v>0</v>
      </c>
      <c r="D185" s="228">
        <v>0</v>
      </c>
      <c r="E185" s="229"/>
      <c r="F185" s="214">
        <f>D185+E185</f>
        <v>0</v>
      </c>
      <c r="G185" s="228"/>
      <c r="H185" s="230"/>
      <c r="I185" s="214">
        <f>G185+H185</f>
        <v>0</v>
      </c>
      <c r="J185" s="230"/>
      <c r="K185" s="229"/>
      <c r="L185" s="1292">
        <f>J185+K185</f>
        <v>0</v>
      </c>
      <c r="M185" s="231"/>
      <c r="N185" s="229"/>
      <c r="O185" s="214">
        <f>M185+N185</f>
        <v>0</v>
      </c>
      <c r="P185" s="215"/>
      <c r="R185" s="194"/>
    </row>
    <row r="186" spans="1:18" ht="48.75" hidden="1" customHeight="1" x14ac:dyDescent="0.2">
      <c r="A186" s="49">
        <v>3320</v>
      </c>
      <c r="B186" s="1" t="s">
        <v>247</v>
      </c>
      <c r="C186" s="89">
        <f t="shared" si="48"/>
        <v>0</v>
      </c>
      <c r="D186" s="216">
        <v>0</v>
      </c>
      <c r="E186" s="95"/>
      <c r="F186" s="217">
        <f>D186+E186</f>
        <v>0</v>
      </c>
      <c r="G186" s="216"/>
      <c r="H186" s="94"/>
      <c r="I186" s="217">
        <f>G186+H186</f>
        <v>0</v>
      </c>
      <c r="J186" s="94"/>
      <c r="K186" s="95"/>
      <c r="L186" s="1293">
        <f>J186+K186</f>
        <v>0</v>
      </c>
      <c r="M186" s="218"/>
      <c r="N186" s="95"/>
      <c r="O186" s="217">
        <f>M186+N186</f>
        <v>0</v>
      </c>
      <c r="P186" s="219"/>
      <c r="R186" s="194"/>
    </row>
    <row r="187" spans="1:18" hidden="1" x14ac:dyDescent="0.2">
      <c r="A187" s="261">
        <v>4000</v>
      </c>
      <c r="B187" s="196" t="s">
        <v>248</v>
      </c>
      <c r="C187" s="197">
        <f t="shared" si="48"/>
        <v>0</v>
      </c>
      <c r="D187" s="198">
        <f t="shared" ref="D187:O187" si="66">SUM(D188,D191)</f>
        <v>0</v>
      </c>
      <c r="E187" s="199">
        <f t="shared" si="66"/>
        <v>0</v>
      </c>
      <c r="F187" s="201">
        <f t="shared" si="66"/>
        <v>0</v>
      </c>
      <c r="G187" s="198">
        <f t="shared" si="66"/>
        <v>0</v>
      </c>
      <c r="H187" s="200">
        <f t="shared" si="66"/>
        <v>0</v>
      </c>
      <c r="I187" s="201">
        <f t="shared" si="66"/>
        <v>0</v>
      </c>
      <c r="J187" s="200">
        <f t="shared" si="66"/>
        <v>0</v>
      </c>
      <c r="K187" s="199">
        <f t="shared" si="66"/>
        <v>0</v>
      </c>
      <c r="L187" s="1291">
        <f t="shared" si="66"/>
        <v>0</v>
      </c>
      <c r="M187" s="197">
        <f t="shared" si="66"/>
        <v>0</v>
      </c>
      <c r="N187" s="199">
        <f t="shared" si="66"/>
        <v>0</v>
      </c>
      <c r="O187" s="201">
        <f t="shared" si="66"/>
        <v>0</v>
      </c>
      <c r="P187" s="202"/>
      <c r="R187" s="194"/>
    </row>
    <row r="188" spans="1:18" ht="24" hidden="1" x14ac:dyDescent="0.2">
      <c r="A188" s="262">
        <v>4200</v>
      </c>
      <c r="B188" s="203" t="s">
        <v>249</v>
      </c>
      <c r="C188" s="77">
        <f t="shared" si="48"/>
        <v>0</v>
      </c>
      <c r="D188" s="204">
        <f t="shared" ref="D188:O188" si="67">SUM(D189,D190)</f>
        <v>0</v>
      </c>
      <c r="E188" s="87">
        <f t="shared" si="67"/>
        <v>0</v>
      </c>
      <c r="F188" s="205">
        <f t="shared" si="67"/>
        <v>0</v>
      </c>
      <c r="G188" s="204">
        <f t="shared" si="67"/>
        <v>0</v>
      </c>
      <c r="H188" s="86">
        <f t="shared" si="67"/>
        <v>0</v>
      </c>
      <c r="I188" s="205">
        <f t="shared" si="67"/>
        <v>0</v>
      </c>
      <c r="J188" s="86">
        <f t="shared" si="67"/>
        <v>0</v>
      </c>
      <c r="K188" s="87">
        <f t="shared" si="67"/>
        <v>0</v>
      </c>
      <c r="L188" s="1278">
        <f t="shared" si="67"/>
        <v>0</v>
      </c>
      <c r="M188" s="77">
        <f t="shared" si="67"/>
        <v>0</v>
      </c>
      <c r="N188" s="87">
        <f t="shared" si="67"/>
        <v>0</v>
      </c>
      <c r="O188" s="205">
        <f t="shared" si="67"/>
        <v>0</v>
      </c>
      <c r="P188" s="232"/>
      <c r="R188" s="194"/>
    </row>
    <row r="189" spans="1:18" ht="36" hidden="1" x14ac:dyDescent="0.2">
      <c r="A189" s="1134">
        <v>4240</v>
      </c>
      <c r="B189" s="1" t="s">
        <v>250</v>
      </c>
      <c r="C189" s="89">
        <f t="shared" si="48"/>
        <v>0</v>
      </c>
      <c r="D189" s="216">
        <v>0</v>
      </c>
      <c r="E189" s="95"/>
      <c r="F189" s="217">
        <f>D189+E189</f>
        <v>0</v>
      </c>
      <c r="G189" s="216"/>
      <c r="H189" s="94"/>
      <c r="I189" s="217">
        <f>G189+H189</f>
        <v>0</v>
      </c>
      <c r="J189" s="94"/>
      <c r="K189" s="95"/>
      <c r="L189" s="1293">
        <f>J189+K189</f>
        <v>0</v>
      </c>
      <c r="M189" s="218"/>
      <c r="N189" s="95"/>
      <c r="O189" s="217">
        <f>M189+N189</f>
        <v>0</v>
      </c>
      <c r="P189" s="219"/>
      <c r="R189" s="194"/>
    </row>
    <row r="190" spans="1:18" ht="24" hidden="1" x14ac:dyDescent="0.2">
      <c r="A190" s="224">
        <v>4250</v>
      </c>
      <c r="B190" s="3" t="s">
        <v>251</v>
      </c>
      <c r="C190" s="98">
        <f t="shared" si="48"/>
        <v>0</v>
      </c>
      <c r="D190" s="220">
        <v>0</v>
      </c>
      <c r="E190" s="104"/>
      <c r="F190" s="221">
        <f>D190+E190</f>
        <v>0</v>
      </c>
      <c r="G190" s="220"/>
      <c r="H190" s="103"/>
      <c r="I190" s="221">
        <f>G190+H190</f>
        <v>0</v>
      </c>
      <c r="J190" s="103"/>
      <c r="K190" s="104"/>
      <c r="L190" s="1294">
        <f>J190+K190</f>
        <v>0</v>
      </c>
      <c r="M190" s="222"/>
      <c r="N190" s="104"/>
      <c r="O190" s="221">
        <f>M190+N190</f>
        <v>0</v>
      </c>
      <c r="P190" s="223"/>
      <c r="R190" s="194"/>
    </row>
    <row r="191" spans="1:18" hidden="1" x14ac:dyDescent="0.2">
      <c r="A191" s="76">
        <v>4300</v>
      </c>
      <c r="B191" s="203" t="s">
        <v>252</v>
      </c>
      <c r="C191" s="77">
        <f t="shared" si="48"/>
        <v>0</v>
      </c>
      <c r="D191" s="204">
        <f t="shared" ref="D191:O191" si="68">SUM(D192)</f>
        <v>0</v>
      </c>
      <c r="E191" s="87">
        <f t="shared" si="68"/>
        <v>0</v>
      </c>
      <c r="F191" s="205">
        <f t="shared" si="68"/>
        <v>0</v>
      </c>
      <c r="G191" s="204">
        <f t="shared" si="68"/>
        <v>0</v>
      </c>
      <c r="H191" s="86">
        <f t="shared" si="68"/>
        <v>0</v>
      </c>
      <c r="I191" s="205">
        <f t="shared" si="68"/>
        <v>0</v>
      </c>
      <c r="J191" s="86">
        <f t="shared" si="68"/>
        <v>0</v>
      </c>
      <c r="K191" s="87">
        <f t="shared" si="68"/>
        <v>0</v>
      </c>
      <c r="L191" s="1278">
        <f t="shared" si="68"/>
        <v>0</v>
      </c>
      <c r="M191" s="77">
        <f t="shared" si="68"/>
        <v>0</v>
      </c>
      <c r="N191" s="87">
        <f t="shared" si="68"/>
        <v>0</v>
      </c>
      <c r="O191" s="205">
        <f t="shared" si="68"/>
        <v>0</v>
      </c>
      <c r="P191" s="232"/>
      <c r="R191" s="194"/>
    </row>
    <row r="192" spans="1:18" ht="24" hidden="1" x14ac:dyDescent="0.2">
      <c r="A192" s="1134">
        <v>4310</v>
      </c>
      <c r="B192" s="1" t="s">
        <v>253</v>
      </c>
      <c r="C192" s="89">
        <f t="shared" si="48"/>
        <v>0</v>
      </c>
      <c r="D192" s="233">
        <f t="shared" ref="D192:O192" si="69">SUM(D193:D193)</f>
        <v>0</v>
      </c>
      <c r="E192" s="234">
        <f t="shared" si="69"/>
        <v>0</v>
      </c>
      <c r="F192" s="217">
        <f t="shared" si="69"/>
        <v>0</v>
      </c>
      <c r="G192" s="233">
        <f t="shared" si="69"/>
        <v>0</v>
      </c>
      <c r="H192" s="235">
        <f t="shared" si="69"/>
        <v>0</v>
      </c>
      <c r="I192" s="217">
        <f t="shared" si="69"/>
        <v>0</v>
      </c>
      <c r="J192" s="235">
        <f t="shared" si="69"/>
        <v>0</v>
      </c>
      <c r="K192" s="234">
        <f t="shared" si="69"/>
        <v>0</v>
      </c>
      <c r="L192" s="1293">
        <f t="shared" si="69"/>
        <v>0</v>
      </c>
      <c r="M192" s="89">
        <f t="shared" si="69"/>
        <v>0</v>
      </c>
      <c r="N192" s="234">
        <f t="shared" si="69"/>
        <v>0</v>
      </c>
      <c r="O192" s="217">
        <f t="shared" si="69"/>
        <v>0</v>
      </c>
      <c r="P192" s="219"/>
      <c r="R192" s="194"/>
    </row>
    <row r="193" spans="1:18" ht="36" hidden="1" x14ac:dyDescent="0.2">
      <c r="A193" s="58">
        <v>4311</v>
      </c>
      <c r="B193" s="3" t="s">
        <v>254</v>
      </c>
      <c r="C193" s="98">
        <f t="shared" si="48"/>
        <v>0</v>
      </c>
      <c r="D193" s="220">
        <v>0</v>
      </c>
      <c r="E193" s="104"/>
      <c r="F193" s="221">
        <f>D193+E193</f>
        <v>0</v>
      </c>
      <c r="G193" s="220"/>
      <c r="H193" s="103"/>
      <c r="I193" s="221">
        <f>G193+H193</f>
        <v>0</v>
      </c>
      <c r="J193" s="103"/>
      <c r="K193" s="104"/>
      <c r="L193" s="1294">
        <f>J193+K193</f>
        <v>0</v>
      </c>
      <c r="M193" s="222"/>
      <c r="N193" s="104"/>
      <c r="O193" s="221">
        <f>M193+N193</f>
        <v>0</v>
      </c>
      <c r="P193" s="223"/>
      <c r="R193" s="194"/>
    </row>
    <row r="194" spans="1:18" s="29" customFormat="1" ht="24" x14ac:dyDescent="0.2">
      <c r="A194" s="263"/>
      <c r="B194" s="23" t="s">
        <v>255</v>
      </c>
      <c r="C194" s="189">
        <f t="shared" si="48"/>
        <v>814272</v>
      </c>
      <c r="D194" s="190">
        <f t="shared" ref="D194:O194" si="70">SUM(D195,D230,D269)</f>
        <v>825198</v>
      </c>
      <c r="E194" s="798">
        <f t="shared" si="70"/>
        <v>-10926</v>
      </c>
      <c r="F194" s="799">
        <f t="shared" si="70"/>
        <v>814272</v>
      </c>
      <c r="G194" s="190">
        <f t="shared" si="70"/>
        <v>0</v>
      </c>
      <c r="H194" s="194">
        <f t="shared" si="70"/>
        <v>0</v>
      </c>
      <c r="I194" s="799">
        <f t="shared" si="70"/>
        <v>0</v>
      </c>
      <c r="J194" s="192">
        <f t="shared" si="70"/>
        <v>0</v>
      </c>
      <c r="K194" s="798">
        <f t="shared" si="70"/>
        <v>0</v>
      </c>
      <c r="L194" s="799">
        <f t="shared" si="70"/>
        <v>0</v>
      </c>
      <c r="M194" s="264">
        <f t="shared" si="70"/>
        <v>0</v>
      </c>
      <c r="N194" s="265">
        <f t="shared" si="70"/>
        <v>0</v>
      </c>
      <c r="O194" s="266">
        <f t="shared" si="70"/>
        <v>0</v>
      </c>
      <c r="P194" s="267"/>
      <c r="R194" s="194"/>
    </row>
    <row r="195" spans="1:18" x14ac:dyDescent="0.2">
      <c r="A195" s="196">
        <v>5000</v>
      </c>
      <c r="B195" s="196" t="s">
        <v>61</v>
      </c>
      <c r="C195" s="197">
        <f t="shared" si="48"/>
        <v>814272</v>
      </c>
      <c r="D195" s="198">
        <f t="shared" ref="D195:O195" si="71">D196+D204</f>
        <v>825198</v>
      </c>
      <c r="E195" s="800">
        <f t="shared" si="71"/>
        <v>-10926</v>
      </c>
      <c r="F195" s="801">
        <f t="shared" si="71"/>
        <v>814272</v>
      </c>
      <c r="G195" s="198">
        <f t="shared" si="71"/>
        <v>0</v>
      </c>
      <c r="H195" s="1291">
        <f t="shared" si="71"/>
        <v>0</v>
      </c>
      <c r="I195" s="801">
        <f t="shared" si="71"/>
        <v>0</v>
      </c>
      <c r="J195" s="200">
        <f t="shared" si="71"/>
        <v>0</v>
      </c>
      <c r="K195" s="800">
        <f t="shared" si="71"/>
        <v>0</v>
      </c>
      <c r="L195" s="801">
        <f t="shared" si="71"/>
        <v>0</v>
      </c>
      <c r="M195" s="197">
        <f t="shared" si="71"/>
        <v>0</v>
      </c>
      <c r="N195" s="199">
        <f t="shared" si="71"/>
        <v>0</v>
      </c>
      <c r="O195" s="201">
        <f t="shared" si="71"/>
        <v>0</v>
      </c>
      <c r="P195" s="202"/>
      <c r="R195" s="194"/>
    </row>
    <row r="196" spans="1:18" hidden="1" x14ac:dyDescent="0.2">
      <c r="A196" s="76">
        <v>5100</v>
      </c>
      <c r="B196" s="203" t="s">
        <v>62</v>
      </c>
      <c r="C196" s="77">
        <f t="shared" si="48"/>
        <v>0</v>
      </c>
      <c r="D196" s="204">
        <f t="shared" ref="D196:O196" si="72">D197+D198+D201+D202+D203</f>
        <v>0</v>
      </c>
      <c r="E196" s="87">
        <f t="shared" si="72"/>
        <v>0</v>
      </c>
      <c r="F196" s="205">
        <f t="shared" si="72"/>
        <v>0</v>
      </c>
      <c r="G196" s="204">
        <f t="shared" si="72"/>
        <v>0</v>
      </c>
      <c r="H196" s="86">
        <f t="shared" si="72"/>
        <v>0</v>
      </c>
      <c r="I196" s="205">
        <f t="shared" si="72"/>
        <v>0</v>
      </c>
      <c r="J196" s="86">
        <f t="shared" si="72"/>
        <v>0</v>
      </c>
      <c r="K196" s="87">
        <f t="shared" si="72"/>
        <v>0</v>
      </c>
      <c r="L196" s="1278">
        <f t="shared" si="72"/>
        <v>0</v>
      </c>
      <c r="M196" s="77">
        <f t="shared" si="72"/>
        <v>0</v>
      </c>
      <c r="N196" s="87">
        <f t="shared" si="72"/>
        <v>0</v>
      </c>
      <c r="O196" s="205">
        <f t="shared" si="72"/>
        <v>0</v>
      </c>
      <c r="P196" s="232"/>
      <c r="R196" s="194"/>
    </row>
    <row r="197" spans="1:18" hidden="1" x14ac:dyDescent="0.2">
      <c r="A197" s="1134">
        <v>5110</v>
      </c>
      <c r="B197" s="1" t="s">
        <v>63</v>
      </c>
      <c r="C197" s="89">
        <f t="shared" si="48"/>
        <v>0</v>
      </c>
      <c r="D197" s="216">
        <v>0</v>
      </c>
      <c r="E197" s="95"/>
      <c r="F197" s="217">
        <f>D197+E197</f>
        <v>0</v>
      </c>
      <c r="G197" s="216"/>
      <c r="H197" s="94"/>
      <c r="I197" s="217">
        <f>G197+H197</f>
        <v>0</v>
      </c>
      <c r="J197" s="94"/>
      <c r="K197" s="95"/>
      <c r="L197" s="1293">
        <f>J197+K197</f>
        <v>0</v>
      </c>
      <c r="M197" s="218"/>
      <c r="N197" s="95"/>
      <c r="O197" s="217">
        <f>M197+N197</f>
        <v>0</v>
      </c>
      <c r="P197" s="219"/>
      <c r="R197" s="194"/>
    </row>
    <row r="198" spans="1:18" ht="24" hidden="1" x14ac:dyDescent="0.2">
      <c r="A198" s="224">
        <v>5120</v>
      </c>
      <c r="B198" s="3" t="s">
        <v>64</v>
      </c>
      <c r="C198" s="98">
        <f t="shared" si="48"/>
        <v>0</v>
      </c>
      <c r="D198" s="225">
        <f t="shared" ref="D198:O198" si="73">D199+D200</f>
        <v>0</v>
      </c>
      <c r="E198" s="226">
        <f t="shared" si="73"/>
        <v>0</v>
      </c>
      <c r="F198" s="221">
        <f t="shared" si="73"/>
        <v>0</v>
      </c>
      <c r="G198" s="225">
        <f t="shared" si="73"/>
        <v>0</v>
      </c>
      <c r="H198" s="227">
        <f t="shared" si="73"/>
        <v>0</v>
      </c>
      <c r="I198" s="221">
        <f t="shared" si="73"/>
        <v>0</v>
      </c>
      <c r="J198" s="227">
        <f t="shared" si="73"/>
        <v>0</v>
      </c>
      <c r="K198" s="226">
        <f t="shared" si="73"/>
        <v>0</v>
      </c>
      <c r="L198" s="1294">
        <f t="shared" si="73"/>
        <v>0</v>
      </c>
      <c r="M198" s="98">
        <f t="shared" si="73"/>
        <v>0</v>
      </c>
      <c r="N198" s="226">
        <f t="shared" si="73"/>
        <v>0</v>
      </c>
      <c r="O198" s="221">
        <f t="shared" si="73"/>
        <v>0</v>
      </c>
      <c r="P198" s="223"/>
      <c r="R198" s="194"/>
    </row>
    <row r="199" spans="1:18" hidden="1" x14ac:dyDescent="0.2">
      <c r="A199" s="58">
        <v>5121</v>
      </c>
      <c r="B199" s="3" t="s">
        <v>65</v>
      </c>
      <c r="C199" s="98">
        <f t="shared" si="48"/>
        <v>0</v>
      </c>
      <c r="D199" s="220">
        <v>0</v>
      </c>
      <c r="E199" s="104"/>
      <c r="F199" s="221">
        <f>D199+E199</f>
        <v>0</v>
      </c>
      <c r="G199" s="220"/>
      <c r="H199" s="103"/>
      <c r="I199" s="221">
        <f>G199+H199</f>
        <v>0</v>
      </c>
      <c r="J199" s="103"/>
      <c r="K199" s="104"/>
      <c r="L199" s="1294">
        <f>J199+K199</f>
        <v>0</v>
      </c>
      <c r="M199" s="222"/>
      <c r="N199" s="104"/>
      <c r="O199" s="221">
        <f>M199+N199</f>
        <v>0</v>
      </c>
      <c r="P199" s="223"/>
      <c r="R199" s="194"/>
    </row>
    <row r="200" spans="1:18" ht="24" hidden="1" x14ac:dyDescent="0.2">
      <c r="A200" s="58">
        <v>5129</v>
      </c>
      <c r="B200" s="3" t="s">
        <v>66</v>
      </c>
      <c r="C200" s="98">
        <f t="shared" si="48"/>
        <v>0</v>
      </c>
      <c r="D200" s="220">
        <v>0</v>
      </c>
      <c r="E200" s="104"/>
      <c r="F200" s="221">
        <f>D200+E200</f>
        <v>0</v>
      </c>
      <c r="G200" s="220"/>
      <c r="H200" s="103"/>
      <c r="I200" s="221">
        <f>G200+H200</f>
        <v>0</v>
      </c>
      <c r="J200" s="103"/>
      <c r="K200" s="104"/>
      <c r="L200" s="1294">
        <f>J200+K200</f>
        <v>0</v>
      </c>
      <c r="M200" s="222"/>
      <c r="N200" s="104"/>
      <c r="O200" s="221">
        <f>M200+N200</f>
        <v>0</v>
      </c>
      <c r="P200" s="223"/>
      <c r="R200" s="194"/>
    </row>
    <row r="201" spans="1:18" hidden="1" x14ac:dyDescent="0.2">
      <c r="A201" s="224">
        <v>5130</v>
      </c>
      <c r="B201" s="3" t="s">
        <v>256</v>
      </c>
      <c r="C201" s="98">
        <f t="shared" si="48"/>
        <v>0</v>
      </c>
      <c r="D201" s="220">
        <v>0</v>
      </c>
      <c r="E201" s="104"/>
      <c r="F201" s="221">
        <f>D201+E201</f>
        <v>0</v>
      </c>
      <c r="G201" s="220"/>
      <c r="H201" s="103"/>
      <c r="I201" s="221">
        <f>G201+H201</f>
        <v>0</v>
      </c>
      <c r="J201" s="103"/>
      <c r="K201" s="104"/>
      <c r="L201" s="1294">
        <f>J201+K201</f>
        <v>0</v>
      </c>
      <c r="M201" s="222"/>
      <c r="N201" s="104"/>
      <c r="O201" s="221">
        <f>M201+N201</f>
        <v>0</v>
      </c>
      <c r="P201" s="223"/>
      <c r="R201" s="194"/>
    </row>
    <row r="202" spans="1:18" hidden="1" x14ac:dyDescent="0.2">
      <c r="A202" s="224">
        <v>5140</v>
      </c>
      <c r="B202" s="3" t="s">
        <v>257</v>
      </c>
      <c r="C202" s="98">
        <f t="shared" si="48"/>
        <v>0</v>
      </c>
      <c r="D202" s="220">
        <v>0</v>
      </c>
      <c r="E202" s="104"/>
      <c r="F202" s="221">
        <f>D202+E202</f>
        <v>0</v>
      </c>
      <c r="G202" s="220"/>
      <c r="H202" s="103"/>
      <c r="I202" s="221">
        <f>G202+H202</f>
        <v>0</v>
      </c>
      <c r="J202" s="103"/>
      <c r="K202" s="104"/>
      <c r="L202" s="1294">
        <f>J202+K202</f>
        <v>0</v>
      </c>
      <c r="M202" s="222"/>
      <c r="N202" s="104"/>
      <c r="O202" s="221">
        <f>M202+N202</f>
        <v>0</v>
      </c>
      <c r="P202" s="223"/>
      <c r="R202" s="194"/>
    </row>
    <row r="203" spans="1:18" ht="24" hidden="1" x14ac:dyDescent="0.2">
      <c r="A203" s="224">
        <v>5170</v>
      </c>
      <c r="B203" s="3" t="s">
        <v>258</v>
      </c>
      <c r="C203" s="98">
        <f t="shared" si="48"/>
        <v>0</v>
      </c>
      <c r="D203" s="220">
        <v>0</v>
      </c>
      <c r="E203" s="104"/>
      <c r="F203" s="221">
        <f>D203+E203</f>
        <v>0</v>
      </c>
      <c r="G203" s="220"/>
      <c r="H203" s="103"/>
      <c r="I203" s="221">
        <f>G203+H203</f>
        <v>0</v>
      </c>
      <c r="J203" s="103"/>
      <c r="K203" s="104"/>
      <c r="L203" s="1294">
        <f>J203+K203</f>
        <v>0</v>
      </c>
      <c r="M203" s="222"/>
      <c r="N203" s="104"/>
      <c r="O203" s="221">
        <f>M203+N203</f>
        <v>0</v>
      </c>
      <c r="P203" s="223"/>
      <c r="R203" s="194"/>
    </row>
    <row r="204" spans="1:18" x14ac:dyDescent="0.2">
      <c r="A204" s="76">
        <v>5200</v>
      </c>
      <c r="B204" s="203" t="s">
        <v>67</v>
      </c>
      <c r="C204" s="77">
        <f t="shared" si="48"/>
        <v>814272</v>
      </c>
      <c r="D204" s="204">
        <f t="shared" ref="D204:O204" si="74">D205+D215+D216+D225+D226+D227+D229</f>
        <v>825198</v>
      </c>
      <c r="E204" s="802">
        <f t="shared" si="74"/>
        <v>-10926</v>
      </c>
      <c r="F204" s="769">
        <f t="shared" si="74"/>
        <v>814272</v>
      </c>
      <c r="G204" s="204">
        <f t="shared" si="74"/>
        <v>0</v>
      </c>
      <c r="H204" s="1278">
        <f t="shared" si="74"/>
        <v>0</v>
      </c>
      <c r="I204" s="769">
        <f t="shared" si="74"/>
        <v>0</v>
      </c>
      <c r="J204" s="86">
        <f t="shared" si="74"/>
        <v>0</v>
      </c>
      <c r="K204" s="802">
        <f t="shared" si="74"/>
        <v>0</v>
      </c>
      <c r="L204" s="769">
        <f t="shared" si="74"/>
        <v>0</v>
      </c>
      <c r="M204" s="77">
        <f t="shared" si="74"/>
        <v>0</v>
      </c>
      <c r="N204" s="87">
        <f t="shared" si="74"/>
        <v>0</v>
      </c>
      <c r="O204" s="205">
        <f t="shared" si="74"/>
        <v>0</v>
      </c>
      <c r="P204" s="232"/>
      <c r="R204" s="194"/>
    </row>
    <row r="205" spans="1:18" hidden="1" x14ac:dyDescent="0.2">
      <c r="A205" s="210">
        <v>5210</v>
      </c>
      <c r="B205" s="154" t="s">
        <v>259</v>
      </c>
      <c r="C205" s="160">
        <f t="shared" si="48"/>
        <v>0</v>
      </c>
      <c r="D205" s="211">
        <f t="shared" ref="D205:O205" si="75">SUM(D206:D214)</f>
        <v>0</v>
      </c>
      <c r="E205" s="212">
        <f t="shared" si="75"/>
        <v>0</v>
      </c>
      <c r="F205" s="214">
        <f t="shared" si="75"/>
        <v>0</v>
      </c>
      <c r="G205" s="211">
        <f t="shared" si="75"/>
        <v>0</v>
      </c>
      <c r="H205" s="213">
        <f t="shared" si="75"/>
        <v>0</v>
      </c>
      <c r="I205" s="214">
        <f t="shared" si="75"/>
        <v>0</v>
      </c>
      <c r="J205" s="213">
        <f t="shared" si="75"/>
        <v>0</v>
      </c>
      <c r="K205" s="212">
        <f t="shared" si="75"/>
        <v>0</v>
      </c>
      <c r="L205" s="1292">
        <f t="shared" si="75"/>
        <v>0</v>
      </c>
      <c r="M205" s="160">
        <f t="shared" si="75"/>
        <v>0</v>
      </c>
      <c r="N205" s="212">
        <f t="shared" si="75"/>
        <v>0</v>
      </c>
      <c r="O205" s="214">
        <f t="shared" si="75"/>
        <v>0</v>
      </c>
      <c r="P205" s="215"/>
      <c r="R205" s="194"/>
    </row>
    <row r="206" spans="1:18" hidden="1" x14ac:dyDescent="0.2">
      <c r="A206" s="49">
        <v>5211</v>
      </c>
      <c r="B206" s="1" t="s">
        <v>260</v>
      </c>
      <c r="C206" s="89">
        <f t="shared" si="48"/>
        <v>0</v>
      </c>
      <c r="D206" s="216">
        <v>0</v>
      </c>
      <c r="E206" s="95"/>
      <c r="F206" s="217">
        <f t="shared" ref="F206:F215" si="76">D206+E206</f>
        <v>0</v>
      </c>
      <c r="G206" s="216"/>
      <c r="H206" s="94"/>
      <c r="I206" s="217">
        <f t="shared" ref="I206:I215" si="77">G206+H206</f>
        <v>0</v>
      </c>
      <c r="J206" s="94"/>
      <c r="K206" s="95"/>
      <c r="L206" s="1293">
        <f t="shared" ref="L206:L215" si="78">J206+K206</f>
        <v>0</v>
      </c>
      <c r="M206" s="218"/>
      <c r="N206" s="95"/>
      <c r="O206" s="217">
        <f t="shared" ref="O206:O215" si="79">M206+N206</f>
        <v>0</v>
      </c>
      <c r="P206" s="219"/>
      <c r="R206" s="194"/>
    </row>
    <row r="207" spans="1:18" hidden="1" x14ac:dyDescent="0.2">
      <c r="A207" s="58">
        <v>5212</v>
      </c>
      <c r="B207" s="3" t="s">
        <v>261</v>
      </c>
      <c r="C207" s="98">
        <f t="shared" si="48"/>
        <v>0</v>
      </c>
      <c r="D207" s="220">
        <v>0</v>
      </c>
      <c r="E207" s="104"/>
      <c r="F207" s="221">
        <f t="shared" si="76"/>
        <v>0</v>
      </c>
      <c r="G207" s="220"/>
      <c r="H207" s="103"/>
      <c r="I207" s="221">
        <f t="shared" si="77"/>
        <v>0</v>
      </c>
      <c r="J207" s="103"/>
      <c r="K207" s="104"/>
      <c r="L207" s="1294">
        <f t="shared" si="78"/>
        <v>0</v>
      </c>
      <c r="M207" s="222"/>
      <c r="N207" s="104"/>
      <c r="O207" s="221">
        <f t="shared" si="79"/>
        <v>0</v>
      </c>
      <c r="P207" s="223"/>
      <c r="R207" s="194"/>
    </row>
    <row r="208" spans="1:18" hidden="1" x14ac:dyDescent="0.2">
      <c r="A208" s="58">
        <v>5213</v>
      </c>
      <c r="B208" s="3" t="s">
        <v>262</v>
      </c>
      <c r="C208" s="98">
        <f t="shared" si="48"/>
        <v>0</v>
      </c>
      <c r="D208" s="220">
        <v>0</v>
      </c>
      <c r="E208" s="104"/>
      <c r="F208" s="221">
        <f t="shared" si="76"/>
        <v>0</v>
      </c>
      <c r="G208" s="220"/>
      <c r="H208" s="103"/>
      <c r="I208" s="221">
        <f t="shared" si="77"/>
        <v>0</v>
      </c>
      <c r="J208" s="103"/>
      <c r="K208" s="104"/>
      <c r="L208" s="1294">
        <f t="shared" si="78"/>
        <v>0</v>
      </c>
      <c r="M208" s="222"/>
      <c r="N208" s="104"/>
      <c r="O208" s="221">
        <f t="shared" si="79"/>
        <v>0</v>
      </c>
      <c r="P208" s="223"/>
      <c r="R208" s="194"/>
    </row>
    <row r="209" spans="1:18" hidden="1" x14ac:dyDescent="0.2">
      <c r="A209" s="58">
        <v>5214</v>
      </c>
      <c r="B209" s="3" t="s">
        <v>263</v>
      </c>
      <c r="C209" s="98">
        <f t="shared" si="48"/>
        <v>0</v>
      </c>
      <c r="D209" s="220">
        <v>0</v>
      </c>
      <c r="E209" s="104"/>
      <c r="F209" s="221">
        <f t="shared" si="76"/>
        <v>0</v>
      </c>
      <c r="G209" s="220"/>
      <c r="H209" s="103"/>
      <c r="I209" s="221">
        <f t="shared" si="77"/>
        <v>0</v>
      </c>
      <c r="J209" s="103"/>
      <c r="K209" s="104"/>
      <c r="L209" s="1294">
        <f t="shared" si="78"/>
        <v>0</v>
      </c>
      <c r="M209" s="222"/>
      <c r="N209" s="104"/>
      <c r="O209" s="221">
        <f t="shared" si="79"/>
        <v>0</v>
      </c>
      <c r="P209" s="223"/>
      <c r="R209" s="194"/>
    </row>
    <row r="210" spans="1:18" hidden="1" x14ac:dyDescent="0.2">
      <c r="A210" s="58">
        <v>5215</v>
      </c>
      <c r="B210" s="3" t="s">
        <v>264</v>
      </c>
      <c r="C210" s="98">
        <f t="shared" si="48"/>
        <v>0</v>
      </c>
      <c r="D210" s="220">
        <v>0</v>
      </c>
      <c r="E210" s="104"/>
      <c r="F210" s="221">
        <f t="shared" si="76"/>
        <v>0</v>
      </c>
      <c r="G210" s="220"/>
      <c r="H210" s="103"/>
      <c r="I210" s="221">
        <f t="shared" si="77"/>
        <v>0</v>
      </c>
      <c r="J210" s="103"/>
      <c r="K210" s="104"/>
      <c r="L210" s="1294">
        <f t="shared" si="78"/>
        <v>0</v>
      </c>
      <c r="M210" s="222"/>
      <c r="N210" s="104"/>
      <c r="O210" s="221">
        <f t="shared" si="79"/>
        <v>0</v>
      </c>
      <c r="P210" s="223"/>
      <c r="R210" s="194"/>
    </row>
    <row r="211" spans="1:18" ht="14.25" hidden="1" customHeight="1" x14ac:dyDescent="0.2">
      <c r="A211" s="58">
        <v>5216</v>
      </c>
      <c r="B211" s="3" t="s">
        <v>265</v>
      </c>
      <c r="C211" s="98">
        <f t="shared" si="48"/>
        <v>0</v>
      </c>
      <c r="D211" s="220">
        <v>0</v>
      </c>
      <c r="E211" s="104"/>
      <c r="F211" s="221">
        <f t="shared" si="76"/>
        <v>0</v>
      </c>
      <c r="G211" s="220"/>
      <c r="H211" s="103"/>
      <c r="I211" s="221">
        <f t="shared" si="77"/>
        <v>0</v>
      </c>
      <c r="J211" s="103"/>
      <c r="K211" s="104"/>
      <c r="L211" s="1294">
        <f t="shared" si="78"/>
        <v>0</v>
      </c>
      <c r="M211" s="222"/>
      <c r="N211" s="104"/>
      <c r="O211" s="221">
        <f t="shared" si="79"/>
        <v>0</v>
      </c>
      <c r="P211" s="223"/>
      <c r="R211" s="194"/>
    </row>
    <row r="212" spans="1:18" hidden="1" x14ac:dyDescent="0.2">
      <c r="A212" s="58">
        <v>5217</v>
      </c>
      <c r="B212" s="3" t="s">
        <v>266</v>
      </c>
      <c r="C212" s="98">
        <f t="shared" si="48"/>
        <v>0</v>
      </c>
      <c r="D212" s="220">
        <v>0</v>
      </c>
      <c r="E212" s="104"/>
      <c r="F212" s="221">
        <f t="shared" si="76"/>
        <v>0</v>
      </c>
      <c r="G212" s="220"/>
      <c r="H212" s="103"/>
      <c r="I212" s="221">
        <f t="shared" si="77"/>
        <v>0</v>
      </c>
      <c r="J212" s="103"/>
      <c r="K212" s="104"/>
      <c r="L212" s="1294">
        <f t="shared" si="78"/>
        <v>0</v>
      </c>
      <c r="M212" s="222"/>
      <c r="N212" s="104"/>
      <c r="O212" s="221">
        <f t="shared" si="79"/>
        <v>0</v>
      </c>
      <c r="P212" s="223"/>
      <c r="R212" s="194"/>
    </row>
    <row r="213" spans="1:18" hidden="1" x14ac:dyDescent="0.2">
      <c r="A213" s="58">
        <v>5218</v>
      </c>
      <c r="B213" s="3" t="s">
        <v>267</v>
      </c>
      <c r="C213" s="98">
        <f t="shared" ref="C213:C276" si="80">F213+I213+L213+O213</f>
        <v>0</v>
      </c>
      <c r="D213" s="220">
        <v>0</v>
      </c>
      <c r="E213" s="104"/>
      <c r="F213" s="221">
        <f t="shared" si="76"/>
        <v>0</v>
      </c>
      <c r="G213" s="220"/>
      <c r="H213" s="103"/>
      <c r="I213" s="221">
        <f t="shared" si="77"/>
        <v>0</v>
      </c>
      <c r="J213" s="103"/>
      <c r="K213" s="104"/>
      <c r="L213" s="1294">
        <f t="shared" si="78"/>
        <v>0</v>
      </c>
      <c r="M213" s="222"/>
      <c r="N213" s="104"/>
      <c r="O213" s="221">
        <f t="shared" si="79"/>
        <v>0</v>
      </c>
      <c r="P213" s="223"/>
      <c r="R213" s="194"/>
    </row>
    <row r="214" spans="1:18" hidden="1" x14ac:dyDescent="0.2">
      <c r="A214" s="58">
        <v>5219</v>
      </c>
      <c r="B214" s="3" t="s">
        <v>268</v>
      </c>
      <c r="C214" s="98">
        <f t="shared" si="80"/>
        <v>0</v>
      </c>
      <c r="D214" s="220">
        <v>0</v>
      </c>
      <c r="E214" s="104"/>
      <c r="F214" s="221">
        <f t="shared" si="76"/>
        <v>0</v>
      </c>
      <c r="G214" s="220"/>
      <c r="H214" s="103"/>
      <c r="I214" s="221">
        <f t="shared" si="77"/>
        <v>0</v>
      </c>
      <c r="J214" s="103"/>
      <c r="K214" s="104"/>
      <c r="L214" s="1294">
        <f t="shared" si="78"/>
        <v>0</v>
      </c>
      <c r="M214" s="222"/>
      <c r="N214" s="104"/>
      <c r="O214" s="221">
        <f t="shared" si="79"/>
        <v>0</v>
      </c>
      <c r="P214" s="223"/>
      <c r="R214" s="194"/>
    </row>
    <row r="215" spans="1:18" ht="13.5" hidden="1" customHeight="1" x14ac:dyDescent="0.2">
      <c r="A215" s="224">
        <v>5220</v>
      </c>
      <c r="B215" s="3" t="s">
        <v>68</v>
      </c>
      <c r="C215" s="98">
        <f t="shared" si="80"/>
        <v>0</v>
      </c>
      <c r="D215" s="220">
        <v>0</v>
      </c>
      <c r="E215" s="104"/>
      <c r="F215" s="221">
        <f t="shared" si="76"/>
        <v>0</v>
      </c>
      <c r="G215" s="220"/>
      <c r="H215" s="103"/>
      <c r="I215" s="221">
        <f t="shared" si="77"/>
        <v>0</v>
      </c>
      <c r="J215" s="103"/>
      <c r="K215" s="104"/>
      <c r="L215" s="1294">
        <f t="shared" si="78"/>
        <v>0</v>
      </c>
      <c r="M215" s="222"/>
      <c r="N215" s="104"/>
      <c r="O215" s="221">
        <f t="shared" si="79"/>
        <v>0</v>
      </c>
      <c r="P215" s="223"/>
      <c r="R215" s="194"/>
    </row>
    <row r="216" spans="1:18" hidden="1" x14ac:dyDescent="0.2">
      <c r="A216" s="224">
        <v>5230</v>
      </c>
      <c r="B216" s="3" t="s">
        <v>69</v>
      </c>
      <c r="C216" s="98">
        <f t="shared" si="80"/>
        <v>0</v>
      </c>
      <c r="D216" s="225">
        <f t="shared" ref="D216:O216" si="81">SUM(D217:D224)</f>
        <v>0</v>
      </c>
      <c r="E216" s="226">
        <f t="shared" si="81"/>
        <v>0</v>
      </c>
      <c r="F216" s="221">
        <f t="shared" si="81"/>
        <v>0</v>
      </c>
      <c r="G216" s="225">
        <f t="shared" si="81"/>
        <v>0</v>
      </c>
      <c r="H216" s="227">
        <f t="shared" si="81"/>
        <v>0</v>
      </c>
      <c r="I216" s="221">
        <f t="shared" si="81"/>
        <v>0</v>
      </c>
      <c r="J216" s="227">
        <f t="shared" si="81"/>
        <v>0</v>
      </c>
      <c r="K216" s="226">
        <f t="shared" si="81"/>
        <v>0</v>
      </c>
      <c r="L216" s="1294">
        <f t="shared" si="81"/>
        <v>0</v>
      </c>
      <c r="M216" s="98">
        <f t="shared" si="81"/>
        <v>0</v>
      </c>
      <c r="N216" s="226">
        <f t="shared" si="81"/>
        <v>0</v>
      </c>
      <c r="O216" s="221">
        <f t="shared" si="81"/>
        <v>0</v>
      </c>
      <c r="P216" s="223"/>
      <c r="R216" s="194"/>
    </row>
    <row r="217" spans="1:18" hidden="1" x14ac:dyDescent="0.2">
      <c r="A217" s="58">
        <v>5231</v>
      </c>
      <c r="B217" s="3" t="s">
        <v>70</v>
      </c>
      <c r="C217" s="98">
        <f t="shared" si="80"/>
        <v>0</v>
      </c>
      <c r="D217" s="220">
        <v>0</v>
      </c>
      <c r="E217" s="104"/>
      <c r="F217" s="221">
        <f t="shared" ref="F217:F226" si="82">D217+E217</f>
        <v>0</v>
      </c>
      <c r="G217" s="220"/>
      <c r="H217" s="103"/>
      <c r="I217" s="221">
        <f t="shared" ref="I217:I226" si="83">G217+H217</f>
        <v>0</v>
      </c>
      <c r="J217" s="103"/>
      <c r="K217" s="104"/>
      <c r="L217" s="1294">
        <f t="shared" ref="L217:L226" si="84">J217+K217</f>
        <v>0</v>
      </c>
      <c r="M217" s="222"/>
      <c r="N217" s="104"/>
      <c r="O217" s="221">
        <f t="shared" ref="O217:O226" si="85">M217+N217</f>
        <v>0</v>
      </c>
      <c r="P217" s="223"/>
      <c r="R217" s="194"/>
    </row>
    <row r="218" spans="1:18" hidden="1" x14ac:dyDescent="0.2">
      <c r="A218" s="58">
        <v>5232</v>
      </c>
      <c r="B218" s="3" t="s">
        <v>71</v>
      </c>
      <c r="C218" s="98">
        <f t="shared" si="80"/>
        <v>0</v>
      </c>
      <c r="D218" s="220">
        <v>0</v>
      </c>
      <c r="E218" s="104"/>
      <c r="F218" s="221">
        <f t="shared" si="82"/>
        <v>0</v>
      </c>
      <c r="G218" s="220"/>
      <c r="H218" s="103"/>
      <c r="I218" s="221">
        <f t="shared" si="83"/>
        <v>0</v>
      </c>
      <c r="J218" s="103"/>
      <c r="K218" s="104"/>
      <c r="L218" s="1294">
        <f t="shared" si="84"/>
        <v>0</v>
      </c>
      <c r="M218" s="222"/>
      <c r="N218" s="104"/>
      <c r="O218" s="221">
        <f t="shared" si="85"/>
        <v>0</v>
      </c>
      <c r="P218" s="223"/>
      <c r="R218" s="194"/>
    </row>
    <row r="219" spans="1:18" hidden="1" x14ac:dyDescent="0.2">
      <c r="A219" s="58">
        <v>5233</v>
      </c>
      <c r="B219" s="3" t="s">
        <v>72</v>
      </c>
      <c r="C219" s="98">
        <f t="shared" si="80"/>
        <v>0</v>
      </c>
      <c r="D219" s="220">
        <v>0</v>
      </c>
      <c r="E219" s="104"/>
      <c r="F219" s="221">
        <f t="shared" si="82"/>
        <v>0</v>
      </c>
      <c r="G219" s="220"/>
      <c r="H219" s="103"/>
      <c r="I219" s="221">
        <f t="shared" si="83"/>
        <v>0</v>
      </c>
      <c r="J219" s="103"/>
      <c r="K219" s="104"/>
      <c r="L219" s="1294">
        <f t="shared" si="84"/>
        <v>0</v>
      </c>
      <c r="M219" s="222"/>
      <c r="N219" s="104"/>
      <c r="O219" s="221">
        <f t="shared" si="85"/>
        <v>0</v>
      </c>
      <c r="P219" s="223"/>
      <c r="R219" s="194"/>
    </row>
    <row r="220" spans="1:18" ht="24" hidden="1" x14ac:dyDescent="0.2">
      <c r="A220" s="58">
        <v>5234</v>
      </c>
      <c r="B220" s="3" t="s">
        <v>73</v>
      </c>
      <c r="C220" s="98">
        <f t="shared" si="80"/>
        <v>0</v>
      </c>
      <c r="D220" s="220">
        <v>0</v>
      </c>
      <c r="E220" s="104"/>
      <c r="F220" s="221">
        <f t="shared" si="82"/>
        <v>0</v>
      </c>
      <c r="G220" s="220"/>
      <c r="H220" s="103"/>
      <c r="I220" s="221">
        <f t="shared" si="83"/>
        <v>0</v>
      </c>
      <c r="J220" s="103"/>
      <c r="K220" s="104"/>
      <c r="L220" s="1294">
        <f t="shared" si="84"/>
        <v>0</v>
      </c>
      <c r="M220" s="222"/>
      <c r="N220" s="104"/>
      <c r="O220" s="221">
        <f t="shared" si="85"/>
        <v>0</v>
      </c>
      <c r="P220" s="223"/>
      <c r="R220" s="194"/>
    </row>
    <row r="221" spans="1:18" ht="14.25" hidden="1" customHeight="1" x14ac:dyDescent="0.2">
      <c r="A221" s="58">
        <v>5236</v>
      </c>
      <c r="B221" s="3" t="s">
        <v>74</v>
      </c>
      <c r="C221" s="98">
        <f t="shared" si="80"/>
        <v>0</v>
      </c>
      <c r="D221" s="220">
        <v>0</v>
      </c>
      <c r="E221" s="104"/>
      <c r="F221" s="221">
        <f t="shared" si="82"/>
        <v>0</v>
      </c>
      <c r="G221" s="220"/>
      <c r="H221" s="103"/>
      <c r="I221" s="221">
        <f t="shared" si="83"/>
        <v>0</v>
      </c>
      <c r="J221" s="103"/>
      <c r="K221" s="104"/>
      <c r="L221" s="1294">
        <f t="shared" si="84"/>
        <v>0</v>
      </c>
      <c r="M221" s="222"/>
      <c r="N221" s="104"/>
      <c r="O221" s="221">
        <f t="shared" si="85"/>
        <v>0</v>
      </c>
      <c r="P221" s="223"/>
      <c r="R221" s="194"/>
    </row>
    <row r="222" spans="1:18" ht="14.25" hidden="1" customHeight="1" x14ac:dyDescent="0.2">
      <c r="A222" s="58">
        <v>5237</v>
      </c>
      <c r="B222" s="3" t="s">
        <v>75</v>
      </c>
      <c r="C222" s="98">
        <f t="shared" si="80"/>
        <v>0</v>
      </c>
      <c r="D222" s="220">
        <v>0</v>
      </c>
      <c r="E222" s="104"/>
      <c r="F222" s="221">
        <f t="shared" si="82"/>
        <v>0</v>
      </c>
      <c r="G222" s="220"/>
      <c r="H222" s="103"/>
      <c r="I222" s="221">
        <f t="shared" si="83"/>
        <v>0</v>
      </c>
      <c r="J222" s="103"/>
      <c r="K222" s="104"/>
      <c r="L222" s="1294">
        <f t="shared" si="84"/>
        <v>0</v>
      </c>
      <c r="M222" s="222"/>
      <c r="N222" s="104"/>
      <c r="O222" s="221">
        <f t="shared" si="85"/>
        <v>0</v>
      </c>
      <c r="P222" s="223"/>
      <c r="R222" s="194"/>
    </row>
    <row r="223" spans="1:18" ht="24" hidden="1" x14ac:dyDescent="0.2">
      <c r="A223" s="58">
        <v>5238</v>
      </c>
      <c r="B223" s="3" t="s">
        <v>76</v>
      </c>
      <c r="C223" s="98">
        <f t="shared" si="80"/>
        <v>0</v>
      </c>
      <c r="D223" s="220">
        <v>0</v>
      </c>
      <c r="E223" s="104"/>
      <c r="F223" s="221">
        <f t="shared" si="82"/>
        <v>0</v>
      </c>
      <c r="G223" s="220"/>
      <c r="H223" s="103"/>
      <c r="I223" s="221">
        <f t="shared" si="83"/>
        <v>0</v>
      </c>
      <c r="J223" s="103"/>
      <c r="K223" s="104"/>
      <c r="L223" s="1294">
        <f t="shared" si="84"/>
        <v>0</v>
      </c>
      <c r="M223" s="222"/>
      <c r="N223" s="104"/>
      <c r="O223" s="221">
        <f t="shared" si="85"/>
        <v>0</v>
      </c>
      <c r="P223" s="223"/>
      <c r="R223" s="194"/>
    </row>
    <row r="224" spans="1:18" ht="24" hidden="1" x14ac:dyDescent="0.2">
      <c r="A224" s="58">
        <v>5239</v>
      </c>
      <c r="B224" s="3" t="s">
        <v>77</v>
      </c>
      <c r="C224" s="98">
        <f t="shared" si="80"/>
        <v>0</v>
      </c>
      <c r="D224" s="220">
        <v>0</v>
      </c>
      <c r="E224" s="104"/>
      <c r="F224" s="221">
        <f t="shared" si="82"/>
        <v>0</v>
      </c>
      <c r="G224" s="220"/>
      <c r="H224" s="103"/>
      <c r="I224" s="221">
        <f t="shared" si="83"/>
        <v>0</v>
      </c>
      <c r="J224" s="103"/>
      <c r="K224" s="104"/>
      <c r="L224" s="1294">
        <f t="shared" si="84"/>
        <v>0</v>
      </c>
      <c r="M224" s="222"/>
      <c r="N224" s="104"/>
      <c r="O224" s="221">
        <f t="shared" si="85"/>
        <v>0</v>
      </c>
      <c r="P224" s="223"/>
      <c r="R224" s="194"/>
    </row>
    <row r="225" spans="1:18" ht="24" x14ac:dyDescent="0.2">
      <c r="A225" s="224">
        <v>5240</v>
      </c>
      <c r="B225" s="3" t="s">
        <v>78</v>
      </c>
      <c r="C225" s="98">
        <f t="shared" si="80"/>
        <v>189546</v>
      </c>
      <c r="D225" s="220">
        <v>189546</v>
      </c>
      <c r="E225" s="807"/>
      <c r="F225" s="765">
        <f t="shared" si="82"/>
        <v>189546</v>
      </c>
      <c r="G225" s="220"/>
      <c r="H225" s="1295"/>
      <c r="I225" s="765">
        <f t="shared" si="83"/>
        <v>0</v>
      </c>
      <c r="J225" s="103"/>
      <c r="K225" s="807"/>
      <c r="L225" s="765">
        <f t="shared" si="84"/>
        <v>0</v>
      </c>
      <c r="M225" s="222"/>
      <c r="N225" s="104"/>
      <c r="O225" s="221">
        <f t="shared" si="85"/>
        <v>0</v>
      </c>
      <c r="P225" s="223"/>
      <c r="R225" s="194"/>
    </row>
    <row r="226" spans="1:18" x14ac:dyDescent="0.2">
      <c r="A226" s="224">
        <v>5250</v>
      </c>
      <c r="B226" s="3" t="s">
        <v>79</v>
      </c>
      <c r="C226" s="98">
        <f t="shared" si="80"/>
        <v>624726</v>
      </c>
      <c r="D226" s="220">
        <v>635652</v>
      </c>
      <c r="E226" s="807">
        <f>-9+1750-36612+24010-65</f>
        <v>-10926</v>
      </c>
      <c r="F226" s="765">
        <f t="shared" si="82"/>
        <v>624726</v>
      </c>
      <c r="G226" s="220"/>
      <c r="H226" s="1295"/>
      <c r="I226" s="765">
        <f t="shared" si="83"/>
        <v>0</v>
      </c>
      <c r="J226" s="103"/>
      <c r="K226" s="807"/>
      <c r="L226" s="765">
        <f t="shared" si="84"/>
        <v>0</v>
      </c>
      <c r="M226" s="222"/>
      <c r="N226" s="104"/>
      <c r="O226" s="221">
        <f t="shared" si="85"/>
        <v>0</v>
      </c>
      <c r="P226" s="223"/>
      <c r="R226" s="194"/>
    </row>
    <row r="227" spans="1:18" hidden="1" x14ac:dyDescent="0.2">
      <c r="A227" s="224">
        <v>5260</v>
      </c>
      <c r="B227" s="3" t="s">
        <v>80</v>
      </c>
      <c r="C227" s="98">
        <f t="shared" si="80"/>
        <v>0</v>
      </c>
      <c r="D227" s="225">
        <f t="shared" ref="D227:O227" si="86">SUM(D228)</f>
        <v>0</v>
      </c>
      <c r="E227" s="226">
        <f t="shared" si="86"/>
        <v>0</v>
      </c>
      <c r="F227" s="221">
        <f t="shared" si="86"/>
        <v>0</v>
      </c>
      <c r="G227" s="225">
        <f t="shared" si="86"/>
        <v>0</v>
      </c>
      <c r="H227" s="227">
        <f t="shared" si="86"/>
        <v>0</v>
      </c>
      <c r="I227" s="221">
        <f t="shared" si="86"/>
        <v>0</v>
      </c>
      <c r="J227" s="227">
        <f t="shared" si="86"/>
        <v>0</v>
      </c>
      <c r="K227" s="226">
        <f t="shared" si="86"/>
        <v>0</v>
      </c>
      <c r="L227" s="1294">
        <f t="shared" si="86"/>
        <v>0</v>
      </c>
      <c r="M227" s="98">
        <f t="shared" si="86"/>
        <v>0</v>
      </c>
      <c r="N227" s="226">
        <f t="shared" si="86"/>
        <v>0</v>
      </c>
      <c r="O227" s="221">
        <f t="shared" si="86"/>
        <v>0</v>
      </c>
      <c r="P227" s="223"/>
      <c r="R227" s="194"/>
    </row>
    <row r="228" spans="1:18" ht="24" hidden="1" x14ac:dyDescent="0.2">
      <c r="A228" s="58">
        <v>5269</v>
      </c>
      <c r="B228" s="3" t="s">
        <v>81</v>
      </c>
      <c r="C228" s="98">
        <f t="shared" si="80"/>
        <v>0</v>
      </c>
      <c r="D228" s="220">
        <v>0</v>
      </c>
      <c r="E228" s="104"/>
      <c r="F228" s="221">
        <f>D228+E228</f>
        <v>0</v>
      </c>
      <c r="G228" s="220"/>
      <c r="H228" s="103"/>
      <c r="I228" s="221">
        <f>G228+H228</f>
        <v>0</v>
      </c>
      <c r="J228" s="103"/>
      <c r="K228" s="104"/>
      <c r="L228" s="1294">
        <f>J228+K228</f>
        <v>0</v>
      </c>
      <c r="M228" s="222"/>
      <c r="N228" s="104"/>
      <c r="O228" s="221">
        <f>M228+N228</f>
        <v>0</v>
      </c>
      <c r="P228" s="223"/>
      <c r="R228" s="194"/>
    </row>
    <row r="229" spans="1:18" ht="24" hidden="1" x14ac:dyDescent="0.2">
      <c r="A229" s="210">
        <v>5270</v>
      </c>
      <c r="B229" s="154" t="s">
        <v>82</v>
      </c>
      <c r="C229" s="160">
        <f t="shared" si="80"/>
        <v>0</v>
      </c>
      <c r="D229" s="228">
        <v>0</v>
      </c>
      <c r="E229" s="229"/>
      <c r="F229" s="214">
        <f>D229+E229</f>
        <v>0</v>
      </c>
      <c r="G229" s="228"/>
      <c r="H229" s="230"/>
      <c r="I229" s="214">
        <f>G229+H229</f>
        <v>0</v>
      </c>
      <c r="J229" s="230"/>
      <c r="K229" s="229"/>
      <c r="L229" s="1292">
        <f>J229+K229</f>
        <v>0</v>
      </c>
      <c r="M229" s="231"/>
      <c r="N229" s="229"/>
      <c r="O229" s="214">
        <f>M229+N229</f>
        <v>0</v>
      </c>
      <c r="P229" s="215"/>
      <c r="R229" s="194"/>
    </row>
    <row r="230" spans="1:18" hidden="1" x14ac:dyDescent="0.2">
      <c r="A230" s="196">
        <v>6000</v>
      </c>
      <c r="B230" s="196" t="s">
        <v>130</v>
      </c>
      <c r="C230" s="197">
        <f t="shared" si="80"/>
        <v>0</v>
      </c>
      <c r="D230" s="198">
        <f t="shared" ref="D230:O230" si="87">D231+D251+D259</f>
        <v>0</v>
      </c>
      <c r="E230" s="199">
        <f t="shared" si="87"/>
        <v>0</v>
      </c>
      <c r="F230" s="201">
        <f t="shared" si="87"/>
        <v>0</v>
      </c>
      <c r="G230" s="198">
        <f t="shared" si="87"/>
        <v>0</v>
      </c>
      <c r="H230" s="200">
        <f t="shared" si="87"/>
        <v>0</v>
      </c>
      <c r="I230" s="201">
        <f t="shared" si="87"/>
        <v>0</v>
      </c>
      <c r="J230" s="200">
        <f t="shared" si="87"/>
        <v>0</v>
      </c>
      <c r="K230" s="199">
        <f t="shared" si="87"/>
        <v>0</v>
      </c>
      <c r="L230" s="1291">
        <f t="shared" si="87"/>
        <v>0</v>
      </c>
      <c r="M230" s="197">
        <f t="shared" si="87"/>
        <v>0</v>
      </c>
      <c r="N230" s="199">
        <f t="shared" si="87"/>
        <v>0</v>
      </c>
      <c r="O230" s="201">
        <f t="shared" si="87"/>
        <v>0</v>
      </c>
      <c r="P230" s="202"/>
      <c r="R230" s="194"/>
    </row>
    <row r="231" spans="1:18" ht="14.25" hidden="1" customHeight="1" x14ac:dyDescent="0.2">
      <c r="A231" s="258">
        <v>6200</v>
      </c>
      <c r="B231" s="248" t="s">
        <v>138</v>
      </c>
      <c r="C231" s="206">
        <f t="shared" si="80"/>
        <v>0</v>
      </c>
      <c r="D231" s="259">
        <f t="shared" ref="D231:O231" si="88">SUM(D232,D233,D235,D238,D244,D245,D246)</f>
        <v>0</v>
      </c>
      <c r="E231" s="207">
        <f t="shared" si="88"/>
        <v>0</v>
      </c>
      <c r="F231" s="208">
        <f t="shared" si="88"/>
        <v>0</v>
      </c>
      <c r="G231" s="259">
        <f t="shared" si="88"/>
        <v>0</v>
      </c>
      <c r="H231" s="260">
        <f t="shared" si="88"/>
        <v>0</v>
      </c>
      <c r="I231" s="208">
        <f t="shared" si="88"/>
        <v>0</v>
      </c>
      <c r="J231" s="260">
        <f t="shared" si="88"/>
        <v>0</v>
      </c>
      <c r="K231" s="207">
        <f t="shared" si="88"/>
        <v>0</v>
      </c>
      <c r="L231" s="1297">
        <f t="shared" si="88"/>
        <v>0</v>
      </c>
      <c r="M231" s="206">
        <f t="shared" si="88"/>
        <v>0</v>
      </c>
      <c r="N231" s="207">
        <f t="shared" si="88"/>
        <v>0</v>
      </c>
      <c r="O231" s="208">
        <f t="shared" si="88"/>
        <v>0</v>
      </c>
      <c r="P231" s="209"/>
      <c r="R231" s="194"/>
    </row>
    <row r="232" spans="1:18" ht="24" hidden="1" x14ac:dyDescent="0.2">
      <c r="A232" s="1134">
        <v>6220</v>
      </c>
      <c r="B232" s="1" t="s">
        <v>269</v>
      </c>
      <c r="C232" s="89">
        <f t="shared" si="80"/>
        <v>0</v>
      </c>
      <c r="D232" s="216">
        <v>0</v>
      </c>
      <c r="E232" s="95"/>
      <c r="F232" s="217">
        <f>D232+E232</f>
        <v>0</v>
      </c>
      <c r="G232" s="216"/>
      <c r="H232" s="94"/>
      <c r="I232" s="217">
        <f>G232+H232</f>
        <v>0</v>
      </c>
      <c r="J232" s="94"/>
      <c r="K232" s="95"/>
      <c r="L232" s="1293">
        <f>J232+K232</f>
        <v>0</v>
      </c>
      <c r="M232" s="218"/>
      <c r="N232" s="95"/>
      <c r="O232" s="217">
        <f>M232+N232</f>
        <v>0</v>
      </c>
      <c r="P232" s="219"/>
      <c r="R232" s="194"/>
    </row>
    <row r="233" spans="1:18" hidden="1" x14ac:dyDescent="0.2">
      <c r="A233" s="224">
        <v>6230</v>
      </c>
      <c r="B233" s="3" t="s">
        <v>270</v>
      </c>
      <c r="C233" s="98">
        <f t="shared" si="80"/>
        <v>0</v>
      </c>
      <c r="D233" s="225">
        <f t="shared" ref="D233:O233" si="89">SUM(D234)</f>
        <v>0</v>
      </c>
      <c r="E233" s="226">
        <f t="shared" si="89"/>
        <v>0</v>
      </c>
      <c r="F233" s="221">
        <f t="shared" si="89"/>
        <v>0</v>
      </c>
      <c r="G233" s="225">
        <f t="shared" si="89"/>
        <v>0</v>
      </c>
      <c r="H233" s="227">
        <f t="shared" si="89"/>
        <v>0</v>
      </c>
      <c r="I233" s="221">
        <f t="shared" si="89"/>
        <v>0</v>
      </c>
      <c r="J233" s="227">
        <f t="shared" si="89"/>
        <v>0</v>
      </c>
      <c r="K233" s="226">
        <f t="shared" si="89"/>
        <v>0</v>
      </c>
      <c r="L233" s="1294">
        <f t="shared" si="89"/>
        <v>0</v>
      </c>
      <c r="M233" s="98">
        <f t="shared" si="89"/>
        <v>0</v>
      </c>
      <c r="N233" s="226">
        <f t="shared" si="89"/>
        <v>0</v>
      </c>
      <c r="O233" s="221">
        <f t="shared" si="89"/>
        <v>0</v>
      </c>
      <c r="P233" s="223"/>
      <c r="R233" s="194"/>
    </row>
    <row r="234" spans="1:18" ht="24" hidden="1" x14ac:dyDescent="0.2">
      <c r="A234" s="58">
        <v>6239</v>
      </c>
      <c r="B234" s="1" t="s">
        <v>271</v>
      </c>
      <c r="C234" s="98">
        <f t="shared" si="80"/>
        <v>0</v>
      </c>
      <c r="D234" s="216">
        <v>0</v>
      </c>
      <c r="E234" s="95"/>
      <c r="F234" s="217">
        <f>D234+E234</f>
        <v>0</v>
      </c>
      <c r="G234" s="216"/>
      <c r="H234" s="94"/>
      <c r="I234" s="217">
        <f>G234+H234</f>
        <v>0</v>
      </c>
      <c r="J234" s="94"/>
      <c r="K234" s="95"/>
      <c r="L234" s="1293">
        <f>J234+K234</f>
        <v>0</v>
      </c>
      <c r="M234" s="218"/>
      <c r="N234" s="95"/>
      <c r="O234" s="217">
        <f>M234+N234</f>
        <v>0</v>
      </c>
      <c r="P234" s="219"/>
      <c r="R234" s="194"/>
    </row>
    <row r="235" spans="1:18" ht="24" hidden="1" x14ac:dyDescent="0.2">
      <c r="A235" s="224">
        <v>6240</v>
      </c>
      <c r="B235" s="3" t="s">
        <v>127</v>
      </c>
      <c r="C235" s="98">
        <f t="shared" si="80"/>
        <v>0</v>
      </c>
      <c r="D235" s="225">
        <f t="shared" ref="D235:O235" si="90">SUM(D236:D237)</f>
        <v>0</v>
      </c>
      <c r="E235" s="226">
        <f t="shared" si="90"/>
        <v>0</v>
      </c>
      <c r="F235" s="221">
        <f t="shared" si="90"/>
        <v>0</v>
      </c>
      <c r="G235" s="225">
        <f t="shared" si="90"/>
        <v>0</v>
      </c>
      <c r="H235" s="227">
        <f t="shared" si="90"/>
        <v>0</v>
      </c>
      <c r="I235" s="221">
        <f t="shared" si="90"/>
        <v>0</v>
      </c>
      <c r="J235" s="227">
        <f t="shared" si="90"/>
        <v>0</v>
      </c>
      <c r="K235" s="226">
        <f t="shared" si="90"/>
        <v>0</v>
      </c>
      <c r="L235" s="1294">
        <f t="shared" si="90"/>
        <v>0</v>
      </c>
      <c r="M235" s="98">
        <f t="shared" si="90"/>
        <v>0</v>
      </c>
      <c r="N235" s="226">
        <f t="shared" si="90"/>
        <v>0</v>
      </c>
      <c r="O235" s="221">
        <f t="shared" si="90"/>
        <v>0</v>
      </c>
      <c r="P235" s="223"/>
      <c r="R235" s="194"/>
    </row>
    <row r="236" spans="1:18" hidden="1" x14ac:dyDescent="0.2">
      <c r="A236" s="58">
        <v>6241</v>
      </c>
      <c r="B236" s="3" t="s">
        <v>139</v>
      </c>
      <c r="C236" s="98">
        <f t="shared" si="80"/>
        <v>0</v>
      </c>
      <c r="D236" s="220">
        <v>0</v>
      </c>
      <c r="E236" s="104"/>
      <c r="F236" s="221">
        <f>D236+E236</f>
        <v>0</v>
      </c>
      <c r="G236" s="220"/>
      <c r="H236" s="103"/>
      <c r="I236" s="221">
        <f>G236+H236</f>
        <v>0</v>
      </c>
      <c r="J236" s="103"/>
      <c r="K236" s="104"/>
      <c r="L236" s="1294">
        <f>J236+K236</f>
        <v>0</v>
      </c>
      <c r="M236" s="222"/>
      <c r="N236" s="104"/>
      <c r="O236" s="221">
        <f>M236+N236</f>
        <v>0</v>
      </c>
      <c r="P236" s="223"/>
      <c r="R236" s="194"/>
    </row>
    <row r="237" spans="1:18" hidden="1" x14ac:dyDescent="0.2">
      <c r="A237" s="58">
        <v>6242</v>
      </c>
      <c r="B237" s="3" t="s">
        <v>86</v>
      </c>
      <c r="C237" s="98">
        <f t="shared" si="80"/>
        <v>0</v>
      </c>
      <c r="D237" s="220">
        <v>0</v>
      </c>
      <c r="E237" s="104"/>
      <c r="F237" s="221">
        <f>D237+E237</f>
        <v>0</v>
      </c>
      <c r="G237" s="220"/>
      <c r="H237" s="103"/>
      <c r="I237" s="221">
        <f>G237+H237</f>
        <v>0</v>
      </c>
      <c r="J237" s="103"/>
      <c r="K237" s="104"/>
      <c r="L237" s="1294">
        <f>J237+K237</f>
        <v>0</v>
      </c>
      <c r="M237" s="222"/>
      <c r="N237" s="104"/>
      <c r="O237" s="221">
        <f>M237+N237</f>
        <v>0</v>
      </c>
      <c r="P237" s="223"/>
      <c r="R237" s="194"/>
    </row>
    <row r="238" spans="1:18" ht="25.5" hidden="1" customHeight="1" x14ac:dyDescent="0.2">
      <c r="A238" s="224">
        <v>6250</v>
      </c>
      <c r="B238" s="3" t="s">
        <v>272</v>
      </c>
      <c r="C238" s="98">
        <f t="shared" si="80"/>
        <v>0</v>
      </c>
      <c r="D238" s="225">
        <f t="shared" ref="D238:O238" si="91">SUM(D239:D243)</f>
        <v>0</v>
      </c>
      <c r="E238" s="226">
        <f t="shared" si="91"/>
        <v>0</v>
      </c>
      <c r="F238" s="221">
        <f t="shared" si="91"/>
        <v>0</v>
      </c>
      <c r="G238" s="225">
        <f t="shared" si="91"/>
        <v>0</v>
      </c>
      <c r="H238" s="227">
        <f t="shared" si="91"/>
        <v>0</v>
      </c>
      <c r="I238" s="221">
        <f t="shared" si="91"/>
        <v>0</v>
      </c>
      <c r="J238" s="227">
        <f t="shared" si="91"/>
        <v>0</v>
      </c>
      <c r="K238" s="226">
        <f t="shared" si="91"/>
        <v>0</v>
      </c>
      <c r="L238" s="1294">
        <f t="shared" si="91"/>
        <v>0</v>
      </c>
      <c r="M238" s="98">
        <f t="shared" si="91"/>
        <v>0</v>
      </c>
      <c r="N238" s="226">
        <f t="shared" si="91"/>
        <v>0</v>
      </c>
      <c r="O238" s="221">
        <f t="shared" si="91"/>
        <v>0</v>
      </c>
      <c r="P238" s="223"/>
      <c r="R238" s="194"/>
    </row>
    <row r="239" spans="1:18" ht="14.25" hidden="1" customHeight="1" x14ac:dyDescent="0.2">
      <c r="A239" s="58">
        <v>6252</v>
      </c>
      <c r="B239" s="3" t="s">
        <v>273</v>
      </c>
      <c r="C239" s="98">
        <f t="shared" si="80"/>
        <v>0</v>
      </c>
      <c r="D239" s="220">
        <v>0</v>
      </c>
      <c r="E239" s="104"/>
      <c r="F239" s="221">
        <f t="shared" ref="F239:F245" si="92">D239+E239</f>
        <v>0</v>
      </c>
      <c r="G239" s="220"/>
      <c r="H239" s="103"/>
      <c r="I239" s="221">
        <f t="shared" ref="I239:I245" si="93">G239+H239</f>
        <v>0</v>
      </c>
      <c r="J239" s="103"/>
      <c r="K239" s="104"/>
      <c r="L239" s="1294">
        <f t="shared" ref="L239:L245" si="94">J239+K239</f>
        <v>0</v>
      </c>
      <c r="M239" s="222"/>
      <c r="N239" s="104"/>
      <c r="O239" s="221">
        <f t="shared" ref="O239:O245" si="95">M239+N239</f>
        <v>0</v>
      </c>
      <c r="P239" s="223"/>
      <c r="R239" s="194"/>
    </row>
    <row r="240" spans="1:18" ht="14.25" hidden="1" customHeight="1" x14ac:dyDescent="0.2">
      <c r="A240" s="58">
        <v>6253</v>
      </c>
      <c r="B240" s="3" t="s">
        <v>274</v>
      </c>
      <c r="C240" s="98">
        <f t="shared" si="80"/>
        <v>0</v>
      </c>
      <c r="D240" s="220">
        <v>0</v>
      </c>
      <c r="E240" s="104"/>
      <c r="F240" s="221">
        <f t="shared" si="92"/>
        <v>0</v>
      </c>
      <c r="G240" s="220"/>
      <c r="H240" s="103"/>
      <c r="I240" s="221">
        <f t="shared" si="93"/>
        <v>0</v>
      </c>
      <c r="J240" s="103"/>
      <c r="K240" s="104"/>
      <c r="L240" s="1294">
        <f t="shared" si="94"/>
        <v>0</v>
      </c>
      <c r="M240" s="222"/>
      <c r="N240" s="104"/>
      <c r="O240" s="221">
        <f t="shared" si="95"/>
        <v>0</v>
      </c>
      <c r="P240" s="223"/>
      <c r="R240" s="194"/>
    </row>
    <row r="241" spans="1:18" ht="24" hidden="1" x14ac:dyDescent="0.2">
      <c r="A241" s="58">
        <v>6254</v>
      </c>
      <c r="B241" s="3" t="s">
        <v>275</v>
      </c>
      <c r="C241" s="98">
        <f t="shared" si="80"/>
        <v>0</v>
      </c>
      <c r="D241" s="220">
        <v>0</v>
      </c>
      <c r="E241" s="104"/>
      <c r="F241" s="221">
        <f t="shared" si="92"/>
        <v>0</v>
      </c>
      <c r="G241" s="220"/>
      <c r="H241" s="103"/>
      <c r="I241" s="221">
        <f t="shared" si="93"/>
        <v>0</v>
      </c>
      <c r="J241" s="103"/>
      <c r="K241" s="104"/>
      <c r="L241" s="1294">
        <f t="shared" si="94"/>
        <v>0</v>
      </c>
      <c r="M241" s="222"/>
      <c r="N241" s="104"/>
      <c r="O241" s="221">
        <f t="shared" si="95"/>
        <v>0</v>
      </c>
      <c r="P241" s="223"/>
      <c r="R241" s="194"/>
    </row>
    <row r="242" spans="1:18" ht="24" hidden="1" x14ac:dyDescent="0.2">
      <c r="A242" s="58">
        <v>6255</v>
      </c>
      <c r="B242" s="3" t="s">
        <v>276</v>
      </c>
      <c r="C242" s="98">
        <f t="shared" si="80"/>
        <v>0</v>
      </c>
      <c r="D242" s="220">
        <v>0</v>
      </c>
      <c r="E242" s="104"/>
      <c r="F242" s="221">
        <f t="shared" si="92"/>
        <v>0</v>
      </c>
      <c r="G242" s="220"/>
      <c r="H242" s="103"/>
      <c r="I242" s="221">
        <f t="shared" si="93"/>
        <v>0</v>
      </c>
      <c r="J242" s="103"/>
      <c r="K242" s="104"/>
      <c r="L242" s="1294">
        <f t="shared" si="94"/>
        <v>0</v>
      </c>
      <c r="M242" s="222"/>
      <c r="N242" s="104"/>
      <c r="O242" s="221">
        <f t="shared" si="95"/>
        <v>0</v>
      </c>
      <c r="P242" s="223"/>
      <c r="R242" s="194"/>
    </row>
    <row r="243" spans="1:18" hidden="1" x14ac:dyDescent="0.2">
      <c r="A243" s="58">
        <v>6259</v>
      </c>
      <c r="B243" s="3" t="s">
        <v>277</v>
      </c>
      <c r="C243" s="98">
        <f t="shared" si="80"/>
        <v>0</v>
      </c>
      <c r="D243" s="220">
        <v>0</v>
      </c>
      <c r="E243" s="104"/>
      <c r="F243" s="221">
        <f t="shared" si="92"/>
        <v>0</v>
      </c>
      <c r="G243" s="220"/>
      <c r="H243" s="103"/>
      <c r="I243" s="221">
        <f t="shared" si="93"/>
        <v>0</v>
      </c>
      <c r="J243" s="103"/>
      <c r="K243" s="104"/>
      <c r="L243" s="1294">
        <f t="shared" si="94"/>
        <v>0</v>
      </c>
      <c r="M243" s="222"/>
      <c r="N243" s="104"/>
      <c r="O243" s="221">
        <f t="shared" si="95"/>
        <v>0</v>
      </c>
      <c r="P243" s="223"/>
      <c r="R243" s="194"/>
    </row>
    <row r="244" spans="1:18" ht="24" hidden="1" x14ac:dyDescent="0.2">
      <c r="A244" s="224">
        <v>6260</v>
      </c>
      <c r="B244" s="3" t="s">
        <v>278</v>
      </c>
      <c r="C244" s="98">
        <f t="shared" si="80"/>
        <v>0</v>
      </c>
      <c r="D244" s="220">
        <v>0</v>
      </c>
      <c r="E244" s="104"/>
      <c r="F244" s="221">
        <f t="shared" si="92"/>
        <v>0</v>
      </c>
      <c r="G244" s="220"/>
      <c r="H244" s="103"/>
      <c r="I244" s="221">
        <f t="shared" si="93"/>
        <v>0</v>
      </c>
      <c r="J244" s="103"/>
      <c r="K244" s="104"/>
      <c r="L244" s="1294">
        <f t="shared" si="94"/>
        <v>0</v>
      </c>
      <c r="M244" s="222"/>
      <c r="N244" s="104"/>
      <c r="O244" s="221">
        <f t="shared" si="95"/>
        <v>0</v>
      </c>
      <c r="P244" s="223"/>
      <c r="R244" s="194"/>
    </row>
    <row r="245" spans="1:18" hidden="1" x14ac:dyDescent="0.2">
      <c r="A245" s="224">
        <v>6270</v>
      </c>
      <c r="B245" s="3" t="s">
        <v>279</v>
      </c>
      <c r="C245" s="98">
        <f t="shared" si="80"/>
        <v>0</v>
      </c>
      <c r="D245" s="220">
        <v>0</v>
      </c>
      <c r="E245" s="104"/>
      <c r="F245" s="221">
        <f t="shared" si="92"/>
        <v>0</v>
      </c>
      <c r="G245" s="220"/>
      <c r="H245" s="103"/>
      <c r="I245" s="221">
        <f t="shared" si="93"/>
        <v>0</v>
      </c>
      <c r="J245" s="103"/>
      <c r="K245" s="104"/>
      <c r="L245" s="1294">
        <f t="shared" si="94"/>
        <v>0</v>
      </c>
      <c r="M245" s="222"/>
      <c r="N245" s="104"/>
      <c r="O245" s="221">
        <f t="shared" si="95"/>
        <v>0</v>
      </c>
      <c r="P245" s="223"/>
      <c r="R245" s="194"/>
    </row>
    <row r="246" spans="1:18" ht="24" hidden="1" x14ac:dyDescent="0.2">
      <c r="A246" s="1134">
        <v>6290</v>
      </c>
      <c r="B246" s="1" t="s">
        <v>111</v>
      </c>
      <c r="C246" s="249">
        <f t="shared" si="80"/>
        <v>0</v>
      </c>
      <c r="D246" s="233">
        <f>SUM(D247:D250)</f>
        <v>0</v>
      </c>
      <c r="E246" s="234">
        <f t="shared" ref="E246:O246" si="96">SUM(E247:E250)</f>
        <v>0</v>
      </c>
      <c r="F246" s="217">
        <f t="shared" si="96"/>
        <v>0</v>
      </c>
      <c r="G246" s="233">
        <f t="shared" si="96"/>
        <v>0</v>
      </c>
      <c r="H246" s="235">
        <f t="shared" si="96"/>
        <v>0</v>
      </c>
      <c r="I246" s="217">
        <f t="shared" si="96"/>
        <v>0</v>
      </c>
      <c r="J246" s="235">
        <f t="shared" si="96"/>
        <v>0</v>
      </c>
      <c r="K246" s="234">
        <f t="shared" si="96"/>
        <v>0</v>
      </c>
      <c r="L246" s="1293">
        <f t="shared" si="96"/>
        <v>0</v>
      </c>
      <c r="M246" s="249">
        <f t="shared" si="96"/>
        <v>0</v>
      </c>
      <c r="N246" s="250">
        <f t="shared" si="96"/>
        <v>0</v>
      </c>
      <c r="O246" s="251">
        <f t="shared" si="96"/>
        <v>0</v>
      </c>
      <c r="P246" s="252"/>
      <c r="R246" s="194"/>
    </row>
    <row r="247" spans="1:18" hidden="1" x14ac:dyDescent="0.2">
      <c r="A247" s="58">
        <v>6291</v>
      </c>
      <c r="B247" s="3" t="s">
        <v>101</v>
      </c>
      <c r="C247" s="98">
        <f t="shared" si="80"/>
        <v>0</v>
      </c>
      <c r="D247" s="220">
        <v>0</v>
      </c>
      <c r="E247" s="104"/>
      <c r="F247" s="221">
        <f>D247+E247</f>
        <v>0</v>
      </c>
      <c r="G247" s="220"/>
      <c r="H247" s="103"/>
      <c r="I247" s="221">
        <f>G247+H247</f>
        <v>0</v>
      </c>
      <c r="J247" s="103"/>
      <c r="K247" s="104"/>
      <c r="L247" s="1294">
        <f>J247+K247</f>
        <v>0</v>
      </c>
      <c r="M247" s="222"/>
      <c r="N247" s="104"/>
      <c r="O247" s="221">
        <f>M247+N247</f>
        <v>0</v>
      </c>
      <c r="P247" s="223"/>
      <c r="R247" s="194"/>
    </row>
    <row r="248" spans="1:18" hidden="1" x14ac:dyDescent="0.2">
      <c r="A248" s="58">
        <v>6292</v>
      </c>
      <c r="B248" s="3" t="s">
        <v>129</v>
      </c>
      <c r="C248" s="98">
        <f t="shared" si="80"/>
        <v>0</v>
      </c>
      <c r="D248" s="220">
        <v>0</v>
      </c>
      <c r="E248" s="104"/>
      <c r="F248" s="221">
        <f>D248+E248</f>
        <v>0</v>
      </c>
      <c r="G248" s="220"/>
      <c r="H248" s="103"/>
      <c r="I248" s="221">
        <f>G248+H248</f>
        <v>0</v>
      </c>
      <c r="J248" s="103"/>
      <c r="K248" s="104"/>
      <c r="L248" s="1294">
        <f>J248+K248</f>
        <v>0</v>
      </c>
      <c r="M248" s="222"/>
      <c r="N248" s="104"/>
      <c r="O248" s="221">
        <f>M248+N248</f>
        <v>0</v>
      </c>
      <c r="P248" s="223"/>
      <c r="R248" s="194"/>
    </row>
    <row r="249" spans="1:18" ht="72" hidden="1" x14ac:dyDescent="0.2">
      <c r="A249" s="58">
        <v>6296</v>
      </c>
      <c r="B249" s="3" t="s">
        <v>280</v>
      </c>
      <c r="C249" s="98">
        <f t="shared" si="80"/>
        <v>0</v>
      </c>
      <c r="D249" s="220">
        <v>0</v>
      </c>
      <c r="E249" s="104"/>
      <c r="F249" s="221">
        <f>D249+E249</f>
        <v>0</v>
      </c>
      <c r="G249" s="220"/>
      <c r="H249" s="103"/>
      <c r="I249" s="221">
        <f>G249+H249</f>
        <v>0</v>
      </c>
      <c r="J249" s="103"/>
      <c r="K249" s="104"/>
      <c r="L249" s="1294">
        <f>J249+K249</f>
        <v>0</v>
      </c>
      <c r="M249" s="222"/>
      <c r="N249" s="104"/>
      <c r="O249" s="221">
        <f>M249+N249</f>
        <v>0</v>
      </c>
      <c r="P249" s="223"/>
      <c r="R249" s="194"/>
    </row>
    <row r="250" spans="1:18" ht="39.75" hidden="1" customHeight="1" x14ac:dyDescent="0.2">
      <c r="A250" s="58">
        <v>6299</v>
      </c>
      <c r="B250" s="3" t="s">
        <v>281</v>
      </c>
      <c r="C250" s="98">
        <f t="shared" si="80"/>
        <v>0</v>
      </c>
      <c r="D250" s="220">
        <v>0</v>
      </c>
      <c r="E250" s="104"/>
      <c r="F250" s="221">
        <f>D250+E250</f>
        <v>0</v>
      </c>
      <c r="G250" s="220"/>
      <c r="H250" s="103"/>
      <c r="I250" s="221">
        <f>G250+H250</f>
        <v>0</v>
      </c>
      <c r="J250" s="103"/>
      <c r="K250" s="104"/>
      <c r="L250" s="1294">
        <f>J250+K250</f>
        <v>0</v>
      </c>
      <c r="M250" s="222"/>
      <c r="N250" s="104"/>
      <c r="O250" s="221">
        <f>M250+N250</f>
        <v>0</v>
      </c>
      <c r="P250" s="223"/>
      <c r="R250" s="194"/>
    </row>
    <row r="251" spans="1:18" hidden="1" x14ac:dyDescent="0.2">
      <c r="A251" s="76">
        <v>6300</v>
      </c>
      <c r="B251" s="203" t="s">
        <v>282</v>
      </c>
      <c r="C251" s="77">
        <f t="shared" si="80"/>
        <v>0</v>
      </c>
      <c r="D251" s="204">
        <f>SUM(D252,D257,D258)</f>
        <v>0</v>
      </c>
      <c r="E251" s="87">
        <f t="shared" ref="E251:O251" si="97">SUM(E252,E257,E258)</f>
        <v>0</v>
      </c>
      <c r="F251" s="205">
        <f t="shared" si="97"/>
        <v>0</v>
      </c>
      <c r="G251" s="204">
        <f t="shared" si="97"/>
        <v>0</v>
      </c>
      <c r="H251" s="86">
        <f t="shared" si="97"/>
        <v>0</v>
      </c>
      <c r="I251" s="205">
        <f t="shared" si="97"/>
        <v>0</v>
      </c>
      <c r="J251" s="86">
        <f t="shared" si="97"/>
        <v>0</v>
      </c>
      <c r="K251" s="87">
        <f t="shared" si="97"/>
        <v>0</v>
      </c>
      <c r="L251" s="1278">
        <f t="shared" si="97"/>
        <v>0</v>
      </c>
      <c r="M251" s="120">
        <f t="shared" si="97"/>
        <v>0</v>
      </c>
      <c r="N251" s="236">
        <f t="shared" si="97"/>
        <v>0</v>
      </c>
      <c r="O251" s="237">
        <f t="shared" si="97"/>
        <v>0</v>
      </c>
      <c r="P251" s="238"/>
      <c r="R251" s="194"/>
    </row>
    <row r="252" spans="1:18" ht="24" hidden="1" x14ac:dyDescent="0.2">
      <c r="A252" s="1134">
        <v>6320</v>
      </c>
      <c r="B252" s="1" t="s">
        <v>283</v>
      </c>
      <c r="C252" s="249">
        <f t="shared" si="80"/>
        <v>0</v>
      </c>
      <c r="D252" s="233">
        <f>SUM(D253:D256)</f>
        <v>0</v>
      </c>
      <c r="E252" s="234">
        <f t="shared" ref="E252:O252" si="98">SUM(E253:E256)</f>
        <v>0</v>
      </c>
      <c r="F252" s="217">
        <f t="shared" si="98"/>
        <v>0</v>
      </c>
      <c r="G252" s="233">
        <f t="shared" si="98"/>
        <v>0</v>
      </c>
      <c r="H252" s="235">
        <f t="shared" si="98"/>
        <v>0</v>
      </c>
      <c r="I252" s="217">
        <f t="shared" si="98"/>
        <v>0</v>
      </c>
      <c r="J252" s="235">
        <f t="shared" si="98"/>
        <v>0</v>
      </c>
      <c r="K252" s="234">
        <f t="shared" si="98"/>
        <v>0</v>
      </c>
      <c r="L252" s="1293">
        <f t="shared" si="98"/>
        <v>0</v>
      </c>
      <c r="M252" s="89">
        <f t="shared" si="98"/>
        <v>0</v>
      </c>
      <c r="N252" s="234">
        <f t="shared" si="98"/>
        <v>0</v>
      </c>
      <c r="O252" s="217">
        <f t="shared" si="98"/>
        <v>0</v>
      </c>
      <c r="P252" s="219"/>
      <c r="R252" s="194"/>
    </row>
    <row r="253" spans="1:18" hidden="1" x14ac:dyDescent="0.2">
      <c r="A253" s="58">
        <v>6322</v>
      </c>
      <c r="B253" s="3" t="s">
        <v>284</v>
      </c>
      <c r="C253" s="98">
        <f t="shared" si="80"/>
        <v>0</v>
      </c>
      <c r="D253" s="220">
        <v>0</v>
      </c>
      <c r="E253" s="104"/>
      <c r="F253" s="221">
        <f t="shared" ref="F253:F258" si="99">D253+E253</f>
        <v>0</v>
      </c>
      <c r="G253" s="220"/>
      <c r="H253" s="103"/>
      <c r="I253" s="221">
        <f t="shared" ref="I253:I258" si="100">G253+H253</f>
        <v>0</v>
      </c>
      <c r="J253" s="103"/>
      <c r="K253" s="104"/>
      <c r="L253" s="1294">
        <f t="shared" ref="L253:L258" si="101">J253+K253</f>
        <v>0</v>
      </c>
      <c r="M253" s="222"/>
      <c r="N253" s="104"/>
      <c r="O253" s="221">
        <f t="shared" ref="O253:O258" si="102">M253+N253</f>
        <v>0</v>
      </c>
      <c r="P253" s="223"/>
      <c r="R253" s="194"/>
    </row>
    <row r="254" spans="1:18" ht="24" hidden="1" x14ac:dyDescent="0.2">
      <c r="A254" s="58">
        <v>6323</v>
      </c>
      <c r="B254" s="3" t="s">
        <v>285</v>
      </c>
      <c r="C254" s="98">
        <f t="shared" si="80"/>
        <v>0</v>
      </c>
      <c r="D254" s="220">
        <v>0</v>
      </c>
      <c r="E254" s="104"/>
      <c r="F254" s="221">
        <f t="shared" si="99"/>
        <v>0</v>
      </c>
      <c r="G254" s="220"/>
      <c r="H254" s="103"/>
      <c r="I254" s="221">
        <f t="shared" si="100"/>
        <v>0</v>
      </c>
      <c r="J254" s="103"/>
      <c r="K254" s="104"/>
      <c r="L254" s="1294">
        <f t="shared" si="101"/>
        <v>0</v>
      </c>
      <c r="M254" s="222"/>
      <c r="N254" s="104"/>
      <c r="O254" s="221">
        <f t="shared" si="102"/>
        <v>0</v>
      </c>
      <c r="P254" s="223"/>
      <c r="R254" s="194"/>
    </row>
    <row r="255" spans="1:18" ht="24" hidden="1" x14ac:dyDescent="0.2">
      <c r="A255" s="58">
        <v>6324</v>
      </c>
      <c r="B255" s="3" t="s">
        <v>286</v>
      </c>
      <c r="C255" s="98">
        <f t="shared" si="80"/>
        <v>0</v>
      </c>
      <c r="D255" s="220">
        <v>0</v>
      </c>
      <c r="E255" s="104"/>
      <c r="F255" s="221">
        <f t="shared" si="99"/>
        <v>0</v>
      </c>
      <c r="G255" s="220"/>
      <c r="H255" s="103"/>
      <c r="I255" s="221">
        <f t="shared" si="100"/>
        <v>0</v>
      </c>
      <c r="J255" s="103"/>
      <c r="K255" s="104"/>
      <c r="L255" s="1294">
        <f t="shared" si="101"/>
        <v>0</v>
      </c>
      <c r="M255" s="222"/>
      <c r="N255" s="104"/>
      <c r="O255" s="221">
        <f t="shared" si="102"/>
        <v>0</v>
      </c>
      <c r="P255" s="223"/>
      <c r="R255" s="194"/>
    </row>
    <row r="256" spans="1:18" hidden="1" x14ac:dyDescent="0.2">
      <c r="A256" s="49">
        <v>6329</v>
      </c>
      <c r="B256" s="1" t="s">
        <v>287</v>
      </c>
      <c r="C256" s="89">
        <f t="shared" si="80"/>
        <v>0</v>
      </c>
      <c r="D256" s="216">
        <v>0</v>
      </c>
      <c r="E256" s="95"/>
      <c r="F256" s="217">
        <f t="shared" si="99"/>
        <v>0</v>
      </c>
      <c r="G256" s="216"/>
      <c r="H256" s="94"/>
      <c r="I256" s="217">
        <f t="shared" si="100"/>
        <v>0</v>
      </c>
      <c r="J256" s="94"/>
      <c r="K256" s="95"/>
      <c r="L256" s="1293">
        <f t="shared" si="101"/>
        <v>0</v>
      </c>
      <c r="M256" s="218"/>
      <c r="N256" s="95"/>
      <c r="O256" s="217">
        <f t="shared" si="102"/>
        <v>0</v>
      </c>
      <c r="P256" s="219"/>
      <c r="R256" s="194"/>
    </row>
    <row r="257" spans="1:18" ht="24" hidden="1" x14ac:dyDescent="0.2">
      <c r="A257" s="268">
        <v>6330</v>
      </c>
      <c r="B257" s="269" t="s">
        <v>288</v>
      </c>
      <c r="C257" s="249">
        <f t="shared" si="80"/>
        <v>0</v>
      </c>
      <c r="D257" s="254">
        <v>0</v>
      </c>
      <c r="E257" s="255"/>
      <c r="F257" s="251">
        <f t="shared" si="99"/>
        <v>0</v>
      </c>
      <c r="G257" s="254"/>
      <c r="H257" s="256"/>
      <c r="I257" s="251">
        <f t="shared" si="100"/>
        <v>0</v>
      </c>
      <c r="J257" s="256"/>
      <c r="K257" s="255"/>
      <c r="L257" s="1296">
        <f t="shared" si="101"/>
        <v>0</v>
      </c>
      <c r="M257" s="257"/>
      <c r="N257" s="255"/>
      <c r="O257" s="251">
        <f t="shared" si="102"/>
        <v>0</v>
      </c>
      <c r="P257" s="252"/>
      <c r="R257" s="194"/>
    </row>
    <row r="258" spans="1:18" hidden="1" x14ac:dyDescent="0.2">
      <c r="A258" s="224">
        <v>6360</v>
      </c>
      <c r="B258" s="3" t="s">
        <v>289</v>
      </c>
      <c r="C258" s="98">
        <f t="shared" si="80"/>
        <v>0</v>
      </c>
      <c r="D258" s="220">
        <v>0</v>
      </c>
      <c r="E258" s="104"/>
      <c r="F258" s="221">
        <f t="shared" si="99"/>
        <v>0</v>
      </c>
      <c r="G258" s="220"/>
      <c r="H258" s="103"/>
      <c r="I258" s="221">
        <f t="shared" si="100"/>
        <v>0</v>
      </c>
      <c r="J258" s="103"/>
      <c r="K258" s="104"/>
      <c r="L258" s="1294">
        <f t="shared" si="101"/>
        <v>0</v>
      </c>
      <c r="M258" s="222"/>
      <c r="N258" s="104"/>
      <c r="O258" s="221">
        <f t="shared" si="102"/>
        <v>0</v>
      </c>
      <c r="P258" s="223"/>
      <c r="R258" s="194"/>
    </row>
    <row r="259" spans="1:18" ht="36" hidden="1" x14ac:dyDescent="0.2">
      <c r="A259" s="76">
        <v>6400</v>
      </c>
      <c r="B259" s="203" t="s">
        <v>140</v>
      </c>
      <c r="C259" s="77">
        <f t="shared" si="80"/>
        <v>0</v>
      </c>
      <c r="D259" s="204">
        <f>SUM(D260,D264)</f>
        <v>0</v>
      </c>
      <c r="E259" s="87">
        <f t="shared" ref="E259:O259" si="103">SUM(E260,E264)</f>
        <v>0</v>
      </c>
      <c r="F259" s="205">
        <f t="shared" si="103"/>
        <v>0</v>
      </c>
      <c r="G259" s="204">
        <f t="shared" si="103"/>
        <v>0</v>
      </c>
      <c r="H259" s="86">
        <f t="shared" si="103"/>
        <v>0</v>
      </c>
      <c r="I259" s="205">
        <f t="shared" si="103"/>
        <v>0</v>
      </c>
      <c r="J259" s="86">
        <f t="shared" si="103"/>
        <v>0</v>
      </c>
      <c r="K259" s="87">
        <f t="shared" si="103"/>
        <v>0</v>
      </c>
      <c r="L259" s="1278">
        <f t="shared" si="103"/>
        <v>0</v>
      </c>
      <c r="M259" s="120">
        <f t="shared" si="103"/>
        <v>0</v>
      </c>
      <c r="N259" s="236">
        <f t="shared" si="103"/>
        <v>0</v>
      </c>
      <c r="O259" s="237">
        <f t="shared" si="103"/>
        <v>0</v>
      </c>
      <c r="P259" s="238"/>
      <c r="R259" s="194"/>
    </row>
    <row r="260" spans="1:18" ht="24" hidden="1" x14ac:dyDescent="0.2">
      <c r="A260" s="1134">
        <v>6410</v>
      </c>
      <c r="B260" s="1" t="s">
        <v>141</v>
      </c>
      <c r="C260" s="89">
        <f t="shared" si="80"/>
        <v>0</v>
      </c>
      <c r="D260" s="233">
        <f>SUM(D261:D263)</f>
        <v>0</v>
      </c>
      <c r="E260" s="234">
        <f t="shared" ref="E260:O260" si="104">SUM(E261:E263)</f>
        <v>0</v>
      </c>
      <c r="F260" s="217">
        <f t="shared" si="104"/>
        <v>0</v>
      </c>
      <c r="G260" s="233">
        <f t="shared" si="104"/>
        <v>0</v>
      </c>
      <c r="H260" s="235">
        <f t="shared" si="104"/>
        <v>0</v>
      </c>
      <c r="I260" s="217">
        <f t="shared" si="104"/>
        <v>0</v>
      </c>
      <c r="J260" s="235">
        <f t="shared" si="104"/>
        <v>0</v>
      </c>
      <c r="K260" s="234">
        <f t="shared" si="104"/>
        <v>0</v>
      </c>
      <c r="L260" s="1293">
        <f t="shared" si="104"/>
        <v>0</v>
      </c>
      <c r="M260" s="109">
        <f t="shared" si="104"/>
        <v>0</v>
      </c>
      <c r="N260" s="244">
        <f t="shared" si="104"/>
        <v>0</v>
      </c>
      <c r="O260" s="245">
        <f t="shared" si="104"/>
        <v>0</v>
      </c>
      <c r="P260" s="246"/>
      <c r="R260" s="194"/>
    </row>
    <row r="261" spans="1:18" hidden="1" x14ac:dyDescent="0.2">
      <c r="A261" s="58">
        <v>6411</v>
      </c>
      <c r="B261" s="2" t="s">
        <v>142</v>
      </c>
      <c r="C261" s="98">
        <f t="shared" si="80"/>
        <v>0</v>
      </c>
      <c r="D261" s="220">
        <v>0</v>
      </c>
      <c r="E261" s="104"/>
      <c r="F261" s="221">
        <f>D261+E261</f>
        <v>0</v>
      </c>
      <c r="G261" s="220"/>
      <c r="H261" s="103"/>
      <c r="I261" s="221">
        <f>G261+H261</f>
        <v>0</v>
      </c>
      <c r="J261" s="103"/>
      <c r="K261" s="104"/>
      <c r="L261" s="1294">
        <f>J261+K261</f>
        <v>0</v>
      </c>
      <c r="M261" s="222"/>
      <c r="N261" s="104"/>
      <c r="O261" s="221">
        <f>M261+N261</f>
        <v>0</v>
      </c>
      <c r="P261" s="223"/>
      <c r="R261" s="194"/>
    </row>
    <row r="262" spans="1:18" ht="36" hidden="1" x14ac:dyDescent="0.2">
      <c r="A262" s="58">
        <v>6412</v>
      </c>
      <c r="B262" s="3" t="s">
        <v>143</v>
      </c>
      <c r="C262" s="98">
        <f t="shared" si="80"/>
        <v>0</v>
      </c>
      <c r="D262" s="220">
        <v>0</v>
      </c>
      <c r="E262" s="104"/>
      <c r="F262" s="221">
        <f>D262+E262</f>
        <v>0</v>
      </c>
      <c r="G262" s="220"/>
      <c r="H262" s="103"/>
      <c r="I262" s="221">
        <f>G262+H262</f>
        <v>0</v>
      </c>
      <c r="J262" s="103"/>
      <c r="K262" s="104"/>
      <c r="L262" s="1294">
        <f>J262+K262</f>
        <v>0</v>
      </c>
      <c r="M262" s="222"/>
      <c r="N262" s="104"/>
      <c r="O262" s="221">
        <f>M262+N262</f>
        <v>0</v>
      </c>
      <c r="P262" s="223"/>
      <c r="R262" s="194"/>
    </row>
    <row r="263" spans="1:18" ht="36" hidden="1" x14ac:dyDescent="0.2">
      <c r="A263" s="58">
        <v>6419</v>
      </c>
      <c r="B263" s="3" t="s">
        <v>144</v>
      </c>
      <c r="C263" s="98">
        <f t="shared" si="80"/>
        <v>0</v>
      </c>
      <c r="D263" s="220">
        <v>0</v>
      </c>
      <c r="E263" s="104"/>
      <c r="F263" s="221">
        <f>D263+E263</f>
        <v>0</v>
      </c>
      <c r="G263" s="220"/>
      <c r="H263" s="103"/>
      <c r="I263" s="221">
        <f>G263+H263</f>
        <v>0</v>
      </c>
      <c r="J263" s="103"/>
      <c r="K263" s="104"/>
      <c r="L263" s="1294">
        <f>J263+K263</f>
        <v>0</v>
      </c>
      <c r="M263" s="222"/>
      <c r="N263" s="104"/>
      <c r="O263" s="221">
        <f>M263+N263</f>
        <v>0</v>
      </c>
      <c r="P263" s="223"/>
      <c r="R263" s="194"/>
    </row>
    <row r="264" spans="1:18" ht="36" hidden="1" x14ac:dyDescent="0.2">
      <c r="A264" s="224">
        <v>6420</v>
      </c>
      <c r="B264" s="3" t="s">
        <v>290</v>
      </c>
      <c r="C264" s="98">
        <f t="shared" si="80"/>
        <v>0</v>
      </c>
      <c r="D264" s="225">
        <f t="shared" ref="D264:O264" si="105">SUM(D265:D268)</f>
        <v>0</v>
      </c>
      <c r="E264" s="226">
        <f t="shared" si="105"/>
        <v>0</v>
      </c>
      <c r="F264" s="221">
        <f t="shared" si="105"/>
        <v>0</v>
      </c>
      <c r="G264" s="225">
        <f t="shared" si="105"/>
        <v>0</v>
      </c>
      <c r="H264" s="227">
        <f t="shared" si="105"/>
        <v>0</v>
      </c>
      <c r="I264" s="221">
        <f t="shared" si="105"/>
        <v>0</v>
      </c>
      <c r="J264" s="227">
        <f t="shared" si="105"/>
        <v>0</v>
      </c>
      <c r="K264" s="226">
        <f t="shared" si="105"/>
        <v>0</v>
      </c>
      <c r="L264" s="1294">
        <f t="shared" si="105"/>
        <v>0</v>
      </c>
      <c r="M264" s="98">
        <f t="shared" si="105"/>
        <v>0</v>
      </c>
      <c r="N264" s="226">
        <f t="shared" si="105"/>
        <v>0</v>
      </c>
      <c r="O264" s="221">
        <f t="shared" si="105"/>
        <v>0</v>
      </c>
      <c r="P264" s="223"/>
      <c r="R264" s="194"/>
    </row>
    <row r="265" spans="1:18" hidden="1" x14ac:dyDescent="0.2">
      <c r="A265" s="58">
        <v>6421</v>
      </c>
      <c r="B265" s="3" t="s">
        <v>291</v>
      </c>
      <c r="C265" s="98">
        <f t="shared" si="80"/>
        <v>0</v>
      </c>
      <c r="D265" s="220">
        <v>0</v>
      </c>
      <c r="E265" s="104"/>
      <c r="F265" s="221">
        <f>D265+E265</f>
        <v>0</v>
      </c>
      <c r="G265" s="220"/>
      <c r="H265" s="103"/>
      <c r="I265" s="221">
        <f>G265+H265</f>
        <v>0</v>
      </c>
      <c r="J265" s="103"/>
      <c r="K265" s="104"/>
      <c r="L265" s="1294">
        <f>J265+K265</f>
        <v>0</v>
      </c>
      <c r="M265" s="222"/>
      <c r="N265" s="104"/>
      <c r="O265" s="221">
        <f>M265+N265</f>
        <v>0</v>
      </c>
      <c r="P265" s="223"/>
      <c r="R265" s="194"/>
    </row>
    <row r="266" spans="1:18" hidden="1" x14ac:dyDescent="0.2">
      <c r="A266" s="58">
        <v>6422</v>
      </c>
      <c r="B266" s="3" t="s">
        <v>292</v>
      </c>
      <c r="C266" s="98">
        <f t="shared" si="80"/>
        <v>0</v>
      </c>
      <c r="D266" s="220">
        <v>0</v>
      </c>
      <c r="E266" s="104"/>
      <c r="F266" s="221">
        <f>D266+E266</f>
        <v>0</v>
      </c>
      <c r="G266" s="220"/>
      <c r="H266" s="103"/>
      <c r="I266" s="221">
        <f>G266+H266</f>
        <v>0</v>
      </c>
      <c r="J266" s="103"/>
      <c r="K266" s="104"/>
      <c r="L266" s="1294">
        <f>J266+K266</f>
        <v>0</v>
      </c>
      <c r="M266" s="222"/>
      <c r="N266" s="104"/>
      <c r="O266" s="221">
        <f>M266+N266</f>
        <v>0</v>
      </c>
      <c r="P266" s="223"/>
      <c r="R266" s="194"/>
    </row>
    <row r="267" spans="1:18" ht="13.5" hidden="1" customHeight="1" x14ac:dyDescent="0.2">
      <c r="A267" s="58">
        <v>6423</v>
      </c>
      <c r="B267" s="3" t="s">
        <v>293</v>
      </c>
      <c r="C267" s="98">
        <f t="shared" si="80"/>
        <v>0</v>
      </c>
      <c r="D267" s="220">
        <v>0</v>
      </c>
      <c r="E267" s="104"/>
      <c r="F267" s="221">
        <f>D267+E267</f>
        <v>0</v>
      </c>
      <c r="G267" s="220"/>
      <c r="H267" s="103"/>
      <c r="I267" s="221">
        <f>G267+H267</f>
        <v>0</v>
      </c>
      <c r="J267" s="103"/>
      <c r="K267" s="104"/>
      <c r="L267" s="1294">
        <f>J267+K267</f>
        <v>0</v>
      </c>
      <c r="M267" s="222"/>
      <c r="N267" s="104"/>
      <c r="O267" s="221">
        <f>M267+N267</f>
        <v>0</v>
      </c>
      <c r="P267" s="223"/>
      <c r="R267" s="194"/>
    </row>
    <row r="268" spans="1:18" ht="36" hidden="1" x14ac:dyDescent="0.2">
      <c r="A268" s="58">
        <v>6424</v>
      </c>
      <c r="B268" s="3" t="s">
        <v>294</v>
      </c>
      <c r="C268" s="98">
        <f t="shared" si="80"/>
        <v>0</v>
      </c>
      <c r="D268" s="220">
        <v>0</v>
      </c>
      <c r="E268" s="104"/>
      <c r="F268" s="221">
        <f>D268+E268</f>
        <v>0</v>
      </c>
      <c r="G268" s="220"/>
      <c r="H268" s="103"/>
      <c r="I268" s="221">
        <f>G268+H268</f>
        <v>0</v>
      </c>
      <c r="J268" s="103"/>
      <c r="K268" s="104"/>
      <c r="L268" s="1294">
        <f>J268+K268</f>
        <v>0</v>
      </c>
      <c r="M268" s="222"/>
      <c r="N268" s="104"/>
      <c r="O268" s="221">
        <f>M268+N268</f>
        <v>0</v>
      </c>
      <c r="P268" s="223"/>
      <c r="R268" s="194"/>
    </row>
    <row r="269" spans="1:18" ht="36" hidden="1" x14ac:dyDescent="0.2">
      <c r="A269" s="270">
        <v>7000</v>
      </c>
      <c r="B269" s="270" t="s">
        <v>102</v>
      </c>
      <c r="C269" s="271">
        <f t="shared" si="80"/>
        <v>0</v>
      </c>
      <c r="D269" s="272">
        <f t="shared" ref="D269:O269" si="106">SUM(D270,D281)</f>
        <v>0</v>
      </c>
      <c r="E269" s="273">
        <f t="shared" si="106"/>
        <v>0</v>
      </c>
      <c r="F269" s="275">
        <f t="shared" si="106"/>
        <v>0</v>
      </c>
      <c r="G269" s="272">
        <f t="shared" si="106"/>
        <v>0</v>
      </c>
      <c r="H269" s="274">
        <f t="shared" si="106"/>
        <v>0</v>
      </c>
      <c r="I269" s="275">
        <f t="shared" si="106"/>
        <v>0</v>
      </c>
      <c r="J269" s="274">
        <f t="shared" si="106"/>
        <v>0</v>
      </c>
      <c r="K269" s="273">
        <f t="shared" si="106"/>
        <v>0</v>
      </c>
      <c r="L269" s="1298">
        <f t="shared" si="106"/>
        <v>0</v>
      </c>
      <c r="M269" s="276">
        <f t="shared" si="106"/>
        <v>0</v>
      </c>
      <c r="N269" s="277">
        <f t="shared" si="106"/>
        <v>0</v>
      </c>
      <c r="O269" s="278">
        <f t="shared" si="106"/>
        <v>0</v>
      </c>
      <c r="P269" s="279"/>
      <c r="R269" s="194"/>
    </row>
    <row r="270" spans="1:18" ht="24" hidden="1" x14ac:dyDescent="0.2">
      <c r="A270" s="76">
        <v>7200</v>
      </c>
      <c r="B270" s="203" t="s">
        <v>106</v>
      </c>
      <c r="C270" s="77">
        <f t="shared" si="80"/>
        <v>0</v>
      </c>
      <c r="D270" s="204">
        <f t="shared" ref="D270:O270" si="107">SUM(D271,D272,D275,D276,D280)</f>
        <v>0</v>
      </c>
      <c r="E270" s="87">
        <f t="shared" si="107"/>
        <v>0</v>
      </c>
      <c r="F270" s="205">
        <f t="shared" si="107"/>
        <v>0</v>
      </c>
      <c r="G270" s="204">
        <f t="shared" si="107"/>
        <v>0</v>
      </c>
      <c r="H270" s="86">
        <f t="shared" si="107"/>
        <v>0</v>
      </c>
      <c r="I270" s="205">
        <f t="shared" si="107"/>
        <v>0</v>
      </c>
      <c r="J270" s="86">
        <f t="shared" si="107"/>
        <v>0</v>
      </c>
      <c r="K270" s="87">
        <f t="shared" si="107"/>
        <v>0</v>
      </c>
      <c r="L270" s="1278">
        <f t="shared" si="107"/>
        <v>0</v>
      </c>
      <c r="M270" s="206">
        <f t="shared" si="107"/>
        <v>0</v>
      </c>
      <c r="N270" s="207">
        <f t="shared" si="107"/>
        <v>0</v>
      </c>
      <c r="O270" s="208">
        <f t="shared" si="107"/>
        <v>0</v>
      </c>
      <c r="P270" s="209"/>
      <c r="R270" s="194"/>
    </row>
    <row r="271" spans="1:18" ht="24" hidden="1" x14ac:dyDescent="0.2">
      <c r="A271" s="1134">
        <v>7210</v>
      </c>
      <c r="B271" s="1" t="s">
        <v>107</v>
      </c>
      <c r="C271" s="89">
        <f t="shared" si="80"/>
        <v>0</v>
      </c>
      <c r="D271" s="216">
        <v>0</v>
      </c>
      <c r="E271" s="95"/>
      <c r="F271" s="217">
        <f>D271+E271</f>
        <v>0</v>
      </c>
      <c r="G271" s="216"/>
      <c r="H271" s="94"/>
      <c r="I271" s="217">
        <f>G271+H271</f>
        <v>0</v>
      </c>
      <c r="J271" s="94"/>
      <c r="K271" s="95"/>
      <c r="L271" s="1293">
        <f>J271+K271</f>
        <v>0</v>
      </c>
      <c r="M271" s="218"/>
      <c r="N271" s="95"/>
      <c r="O271" s="217">
        <f>M271+N271</f>
        <v>0</v>
      </c>
      <c r="P271" s="219"/>
      <c r="R271" s="194"/>
    </row>
    <row r="272" spans="1:18" s="280" customFormat="1" ht="36" hidden="1" x14ac:dyDescent="0.2">
      <c r="A272" s="224">
        <v>7220</v>
      </c>
      <c r="B272" s="3" t="s">
        <v>295</v>
      </c>
      <c r="C272" s="98">
        <f t="shared" si="80"/>
        <v>0</v>
      </c>
      <c r="D272" s="225">
        <f t="shared" ref="D272:O272" si="108">SUM(D273:D274)</f>
        <v>0</v>
      </c>
      <c r="E272" s="226">
        <f t="shared" si="108"/>
        <v>0</v>
      </c>
      <c r="F272" s="221">
        <f t="shared" si="108"/>
        <v>0</v>
      </c>
      <c r="G272" s="225">
        <f t="shared" si="108"/>
        <v>0</v>
      </c>
      <c r="H272" s="227">
        <f t="shared" si="108"/>
        <v>0</v>
      </c>
      <c r="I272" s="221">
        <f t="shared" si="108"/>
        <v>0</v>
      </c>
      <c r="J272" s="227">
        <f t="shared" si="108"/>
        <v>0</v>
      </c>
      <c r="K272" s="226">
        <f t="shared" si="108"/>
        <v>0</v>
      </c>
      <c r="L272" s="1294">
        <f t="shared" si="108"/>
        <v>0</v>
      </c>
      <c r="M272" s="98">
        <f t="shared" si="108"/>
        <v>0</v>
      </c>
      <c r="N272" s="226">
        <f t="shared" si="108"/>
        <v>0</v>
      </c>
      <c r="O272" s="221">
        <f t="shared" si="108"/>
        <v>0</v>
      </c>
      <c r="P272" s="223"/>
      <c r="R272" s="194"/>
    </row>
    <row r="273" spans="1:18" s="280" customFormat="1" ht="36" hidden="1" x14ac:dyDescent="0.2">
      <c r="A273" s="58">
        <v>7221</v>
      </c>
      <c r="B273" s="3" t="s">
        <v>296</v>
      </c>
      <c r="C273" s="98">
        <f t="shared" si="80"/>
        <v>0</v>
      </c>
      <c r="D273" s="220">
        <v>0</v>
      </c>
      <c r="E273" s="104"/>
      <c r="F273" s="221">
        <f>D273+E273</f>
        <v>0</v>
      </c>
      <c r="G273" s="220"/>
      <c r="H273" s="103"/>
      <c r="I273" s="221">
        <f>G273+H273</f>
        <v>0</v>
      </c>
      <c r="J273" s="103"/>
      <c r="K273" s="104"/>
      <c r="L273" s="1294">
        <f>J273+K273</f>
        <v>0</v>
      </c>
      <c r="M273" s="222"/>
      <c r="N273" s="104"/>
      <c r="O273" s="221">
        <f>M273+N273</f>
        <v>0</v>
      </c>
      <c r="P273" s="223"/>
      <c r="R273" s="194"/>
    </row>
    <row r="274" spans="1:18" s="280" customFormat="1" ht="36" hidden="1" x14ac:dyDescent="0.2">
      <c r="A274" s="58">
        <v>7222</v>
      </c>
      <c r="B274" s="3" t="s">
        <v>297</v>
      </c>
      <c r="C274" s="98">
        <f t="shared" si="80"/>
        <v>0</v>
      </c>
      <c r="D274" s="220">
        <v>0</v>
      </c>
      <c r="E274" s="104"/>
      <c r="F274" s="221">
        <f>D274+E274</f>
        <v>0</v>
      </c>
      <c r="G274" s="220"/>
      <c r="H274" s="103"/>
      <c r="I274" s="221">
        <f>G274+H274</f>
        <v>0</v>
      </c>
      <c r="J274" s="103"/>
      <c r="K274" s="104"/>
      <c r="L274" s="1294">
        <f>J274+K274</f>
        <v>0</v>
      </c>
      <c r="M274" s="222"/>
      <c r="N274" s="104"/>
      <c r="O274" s="221">
        <f>M274+N274</f>
        <v>0</v>
      </c>
      <c r="P274" s="223"/>
      <c r="R274" s="194"/>
    </row>
    <row r="275" spans="1:18" ht="24" hidden="1" x14ac:dyDescent="0.2">
      <c r="A275" s="224">
        <v>7230</v>
      </c>
      <c r="B275" s="3" t="s">
        <v>134</v>
      </c>
      <c r="C275" s="98">
        <f t="shared" si="80"/>
        <v>0</v>
      </c>
      <c r="D275" s="220">
        <v>0</v>
      </c>
      <c r="E275" s="104"/>
      <c r="F275" s="221">
        <f>D275+E275</f>
        <v>0</v>
      </c>
      <c r="G275" s="220"/>
      <c r="H275" s="103"/>
      <c r="I275" s="221">
        <f>G275+H275</f>
        <v>0</v>
      </c>
      <c r="J275" s="103"/>
      <c r="K275" s="104"/>
      <c r="L275" s="1294">
        <f>J275+K275</f>
        <v>0</v>
      </c>
      <c r="M275" s="222"/>
      <c r="N275" s="104"/>
      <c r="O275" s="221">
        <f>M275+N275</f>
        <v>0</v>
      </c>
      <c r="P275" s="223"/>
      <c r="R275" s="194"/>
    </row>
    <row r="276" spans="1:18" ht="24" hidden="1" x14ac:dyDescent="0.2">
      <c r="A276" s="224">
        <v>7240</v>
      </c>
      <c r="B276" s="3" t="s">
        <v>108</v>
      </c>
      <c r="C276" s="98">
        <f t="shared" si="80"/>
        <v>0</v>
      </c>
      <c r="D276" s="225">
        <f t="shared" ref="D276:O276" si="109">SUM(D277:D279)</f>
        <v>0</v>
      </c>
      <c r="E276" s="226">
        <f t="shared" si="109"/>
        <v>0</v>
      </c>
      <c r="F276" s="221">
        <f t="shared" si="109"/>
        <v>0</v>
      </c>
      <c r="G276" s="225">
        <f t="shared" si="109"/>
        <v>0</v>
      </c>
      <c r="H276" s="227">
        <f t="shared" si="109"/>
        <v>0</v>
      </c>
      <c r="I276" s="221">
        <f t="shared" si="109"/>
        <v>0</v>
      </c>
      <c r="J276" s="227">
        <f>SUM(J277:J279)</f>
        <v>0</v>
      </c>
      <c r="K276" s="226">
        <f>SUM(K277:K279)</f>
        <v>0</v>
      </c>
      <c r="L276" s="1294">
        <f>SUM(L277:L279)</f>
        <v>0</v>
      </c>
      <c r="M276" s="98">
        <f t="shared" si="109"/>
        <v>0</v>
      </c>
      <c r="N276" s="226">
        <f t="shared" si="109"/>
        <v>0</v>
      </c>
      <c r="O276" s="221">
        <f t="shared" si="109"/>
        <v>0</v>
      </c>
      <c r="P276" s="223"/>
      <c r="R276" s="194"/>
    </row>
    <row r="277" spans="1:18" ht="48" hidden="1" x14ac:dyDescent="0.2">
      <c r="A277" s="58">
        <v>7245</v>
      </c>
      <c r="B277" s="3" t="s">
        <v>109</v>
      </c>
      <c r="C277" s="98">
        <f t="shared" ref="C277:C298" si="110">F277+I277+L277+O277</f>
        <v>0</v>
      </c>
      <c r="D277" s="220">
        <v>0</v>
      </c>
      <c r="E277" s="104"/>
      <c r="F277" s="221">
        <f>D277+E277</f>
        <v>0</v>
      </c>
      <c r="G277" s="220"/>
      <c r="H277" s="103"/>
      <c r="I277" s="221">
        <f>G277+H277</f>
        <v>0</v>
      </c>
      <c r="J277" s="103"/>
      <c r="K277" s="104"/>
      <c r="L277" s="1294">
        <f>J277+K277</f>
        <v>0</v>
      </c>
      <c r="M277" s="222"/>
      <c r="N277" s="104"/>
      <c r="O277" s="221">
        <f>M277+N277</f>
        <v>0</v>
      </c>
      <c r="P277" s="223"/>
      <c r="R277" s="194"/>
    </row>
    <row r="278" spans="1:18" ht="84.75" hidden="1" customHeight="1" x14ac:dyDescent="0.2">
      <c r="A278" s="58">
        <v>7246</v>
      </c>
      <c r="B278" s="3" t="s">
        <v>110</v>
      </c>
      <c r="C278" s="98">
        <f t="shared" si="110"/>
        <v>0</v>
      </c>
      <c r="D278" s="220">
        <v>0</v>
      </c>
      <c r="E278" s="104"/>
      <c r="F278" s="221">
        <f>D278+E278</f>
        <v>0</v>
      </c>
      <c r="G278" s="220"/>
      <c r="H278" s="103"/>
      <c r="I278" s="221">
        <f>G278+H278</f>
        <v>0</v>
      </c>
      <c r="J278" s="103"/>
      <c r="K278" s="104"/>
      <c r="L278" s="1294">
        <f>J278+K278</f>
        <v>0</v>
      </c>
      <c r="M278" s="222"/>
      <c r="N278" s="104"/>
      <c r="O278" s="221">
        <f>M278+N278</f>
        <v>0</v>
      </c>
      <c r="P278" s="223"/>
      <c r="R278" s="194"/>
    </row>
    <row r="279" spans="1:18" ht="36" hidden="1" x14ac:dyDescent="0.2">
      <c r="A279" s="58">
        <v>7247</v>
      </c>
      <c r="B279" s="3" t="s">
        <v>298</v>
      </c>
      <c r="C279" s="98">
        <f t="shared" si="110"/>
        <v>0</v>
      </c>
      <c r="D279" s="220">
        <v>0</v>
      </c>
      <c r="E279" s="104"/>
      <c r="F279" s="221">
        <f>D279+E279</f>
        <v>0</v>
      </c>
      <c r="G279" s="220"/>
      <c r="H279" s="103"/>
      <c r="I279" s="221">
        <f>G279+H279</f>
        <v>0</v>
      </c>
      <c r="J279" s="103"/>
      <c r="K279" s="104"/>
      <c r="L279" s="1294">
        <f>J279+K279</f>
        <v>0</v>
      </c>
      <c r="M279" s="222"/>
      <c r="N279" s="104"/>
      <c r="O279" s="221">
        <f>M279+N279</f>
        <v>0</v>
      </c>
      <c r="P279" s="223"/>
      <c r="R279" s="194"/>
    </row>
    <row r="280" spans="1:18" ht="24" hidden="1" x14ac:dyDescent="0.2">
      <c r="A280" s="1134">
        <v>7260</v>
      </c>
      <c r="B280" s="1" t="s">
        <v>299</v>
      </c>
      <c r="C280" s="89">
        <f t="shared" si="110"/>
        <v>0</v>
      </c>
      <c r="D280" s="216">
        <v>0</v>
      </c>
      <c r="E280" s="95"/>
      <c r="F280" s="217">
        <f>D280+E280</f>
        <v>0</v>
      </c>
      <c r="G280" s="216"/>
      <c r="H280" s="94"/>
      <c r="I280" s="217">
        <f>G280+H280</f>
        <v>0</v>
      </c>
      <c r="J280" s="94"/>
      <c r="K280" s="95"/>
      <c r="L280" s="1293">
        <f>J280+K280</f>
        <v>0</v>
      </c>
      <c r="M280" s="218"/>
      <c r="N280" s="95"/>
      <c r="O280" s="217">
        <f>M280+N280</f>
        <v>0</v>
      </c>
      <c r="P280" s="219"/>
      <c r="R280" s="194"/>
    </row>
    <row r="281" spans="1:18" hidden="1" x14ac:dyDescent="0.2">
      <c r="A281" s="151">
        <v>7700</v>
      </c>
      <c r="B281" s="119" t="s">
        <v>83</v>
      </c>
      <c r="C281" s="120">
        <f t="shared" si="110"/>
        <v>0</v>
      </c>
      <c r="D281" s="281">
        <f t="shared" ref="D281:O281" si="111">D282</f>
        <v>0</v>
      </c>
      <c r="E281" s="236">
        <f t="shared" si="111"/>
        <v>0</v>
      </c>
      <c r="F281" s="237">
        <f t="shared" si="111"/>
        <v>0</v>
      </c>
      <c r="G281" s="281">
        <f t="shared" si="111"/>
        <v>0</v>
      </c>
      <c r="H281" s="282">
        <f t="shared" si="111"/>
        <v>0</v>
      </c>
      <c r="I281" s="237">
        <f t="shared" si="111"/>
        <v>0</v>
      </c>
      <c r="J281" s="282">
        <f t="shared" si="111"/>
        <v>0</v>
      </c>
      <c r="K281" s="236">
        <f t="shared" si="111"/>
        <v>0</v>
      </c>
      <c r="L281" s="1299">
        <f t="shared" si="111"/>
        <v>0</v>
      </c>
      <c r="M281" s="120">
        <f t="shared" si="111"/>
        <v>0</v>
      </c>
      <c r="N281" s="236">
        <f t="shared" si="111"/>
        <v>0</v>
      </c>
      <c r="O281" s="237">
        <f t="shared" si="111"/>
        <v>0</v>
      </c>
      <c r="P281" s="238"/>
      <c r="R281" s="194"/>
    </row>
    <row r="282" spans="1:18" hidden="1" x14ac:dyDescent="0.2">
      <c r="A282" s="210">
        <v>7720</v>
      </c>
      <c r="B282" s="1" t="s">
        <v>84</v>
      </c>
      <c r="C282" s="109">
        <f t="shared" si="110"/>
        <v>0</v>
      </c>
      <c r="D282" s="283">
        <v>0</v>
      </c>
      <c r="E282" s="115"/>
      <c r="F282" s="245">
        <f>D282+E282</f>
        <v>0</v>
      </c>
      <c r="G282" s="283"/>
      <c r="H282" s="114"/>
      <c r="I282" s="245">
        <f>G282+H282</f>
        <v>0</v>
      </c>
      <c r="J282" s="114"/>
      <c r="K282" s="115"/>
      <c r="L282" s="1300">
        <f>J282+K282</f>
        <v>0</v>
      </c>
      <c r="M282" s="284"/>
      <c r="N282" s="115"/>
      <c r="O282" s="245">
        <f>M282+N282</f>
        <v>0</v>
      </c>
      <c r="P282" s="246"/>
      <c r="R282" s="194"/>
    </row>
    <row r="283" spans="1:18" hidden="1" x14ac:dyDescent="0.2">
      <c r="A283" s="2"/>
      <c r="B283" s="3" t="s">
        <v>112</v>
      </c>
      <c r="C283" s="98">
        <f t="shared" si="110"/>
        <v>0</v>
      </c>
      <c r="D283" s="225">
        <f t="shared" ref="D283:O283" si="112">SUM(D284:D285)</f>
        <v>0</v>
      </c>
      <c r="E283" s="226">
        <f t="shared" si="112"/>
        <v>0</v>
      </c>
      <c r="F283" s="221">
        <f t="shared" si="112"/>
        <v>0</v>
      </c>
      <c r="G283" s="225">
        <f t="shared" si="112"/>
        <v>0</v>
      </c>
      <c r="H283" s="227">
        <f t="shared" si="112"/>
        <v>0</v>
      </c>
      <c r="I283" s="221">
        <f t="shared" si="112"/>
        <v>0</v>
      </c>
      <c r="J283" s="227">
        <f t="shared" si="112"/>
        <v>0</v>
      </c>
      <c r="K283" s="226">
        <f t="shared" si="112"/>
        <v>0</v>
      </c>
      <c r="L283" s="1294">
        <f t="shared" si="112"/>
        <v>0</v>
      </c>
      <c r="M283" s="98">
        <f t="shared" si="112"/>
        <v>0</v>
      </c>
      <c r="N283" s="226">
        <f t="shared" si="112"/>
        <v>0</v>
      </c>
      <c r="O283" s="221">
        <f t="shared" si="112"/>
        <v>0</v>
      </c>
      <c r="P283" s="223"/>
      <c r="R283" s="194"/>
    </row>
    <row r="284" spans="1:18" hidden="1" x14ac:dyDescent="0.2">
      <c r="A284" s="2" t="s">
        <v>113</v>
      </c>
      <c r="B284" s="58" t="s">
        <v>114</v>
      </c>
      <c r="C284" s="98">
        <f t="shared" si="110"/>
        <v>0</v>
      </c>
      <c r="D284" s="220">
        <v>0</v>
      </c>
      <c r="E284" s="104"/>
      <c r="F284" s="221">
        <f>D284+E284</f>
        <v>0</v>
      </c>
      <c r="G284" s="220"/>
      <c r="H284" s="103"/>
      <c r="I284" s="221">
        <f>G284+H284</f>
        <v>0</v>
      </c>
      <c r="J284" s="103"/>
      <c r="K284" s="104"/>
      <c r="L284" s="1294">
        <f>J284+K284</f>
        <v>0</v>
      </c>
      <c r="M284" s="222"/>
      <c r="N284" s="104"/>
      <c r="O284" s="221">
        <f>M284+N284</f>
        <v>0</v>
      </c>
      <c r="P284" s="223"/>
      <c r="R284" s="194"/>
    </row>
    <row r="285" spans="1:18" ht="24" hidden="1" x14ac:dyDescent="0.2">
      <c r="A285" s="2" t="s">
        <v>115</v>
      </c>
      <c r="B285" s="285" t="s">
        <v>116</v>
      </c>
      <c r="C285" s="89">
        <f t="shared" si="110"/>
        <v>0</v>
      </c>
      <c r="D285" s="216">
        <v>0</v>
      </c>
      <c r="E285" s="95"/>
      <c r="F285" s="217">
        <f>D285+E285</f>
        <v>0</v>
      </c>
      <c r="G285" s="216"/>
      <c r="H285" s="94"/>
      <c r="I285" s="217">
        <f>G285+H285</f>
        <v>0</v>
      </c>
      <c r="J285" s="94"/>
      <c r="K285" s="95"/>
      <c r="L285" s="1293">
        <f>J285+K285</f>
        <v>0</v>
      </c>
      <c r="M285" s="218"/>
      <c r="N285" s="95"/>
      <c r="O285" s="217">
        <f>M285+N285</f>
        <v>0</v>
      </c>
      <c r="P285" s="219"/>
      <c r="R285" s="194"/>
    </row>
    <row r="286" spans="1:18" ht="12.75" thickBot="1" x14ac:dyDescent="0.25">
      <c r="A286" s="286"/>
      <c r="B286" s="286" t="s">
        <v>300</v>
      </c>
      <c r="C286" s="287">
        <f t="shared" si="110"/>
        <v>934312</v>
      </c>
      <c r="D286" s="288">
        <f t="shared" ref="D286:O286" si="113">SUM(D283,D269,D230,D195,D187,D173,D75,D53)</f>
        <v>945238</v>
      </c>
      <c r="E286" s="820">
        <f t="shared" si="113"/>
        <v>-10926</v>
      </c>
      <c r="F286" s="821">
        <f t="shared" si="113"/>
        <v>934312</v>
      </c>
      <c r="G286" s="288">
        <f t="shared" si="113"/>
        <v>0</v>
      </c>
      <c r="H286" s="1301">
        <f t="shared" si="113"/>
        <v>0</v>
      </c>
      <c r="I286" s="821">
        <f t="shared" si="113"/>
        <v>0</v>
      </c>
      <c r="J286" s="290">
        <f t="shared" si="113"/>
        <v>0</v>
      </c>
      <c r="K286" s="820">
        <f t="shared" si="113"/>
        <v>0</v>
      </c>
      <c r="L286" s="821">
        <f t="shared" si="113"/>
        <v>0</v>
      </c>
      <c r="M286" s="287">
        <f t="shared" si="113"/>
        <v>0</v>
      </c>
      <c r="N286" s="289">
        <f t="shared" si="113"/>
        <v>0</v>
      </c>
      <c r="O286" s="291">
        <f t="shared" si="113"/>
        <v>0</v>
      </c>
      <c r="P286" s="292"/>
      <c r="R286" s="194"/>
    </row>
    <row r="287" spans="1:18" s="29" customFormat="1" ht="13.5" hidden="1" thickTop="1" thickBot="1" x14ac:dyDescent="0.25">
      <c r="A287" s="1348" t="s">
        <v>301</v>
      </c>
      <c r="B287" s="1349"/>
      <c r="C287" s="293">
        <f t="shared" si="110"/>
        <v>0</v>
      </c>
      <c r="D287" s="294">
        <f t="shared" ref="D287:I287" si="114">SUM(D24,D25,D41)-D51</f>
        <v>0</v>
      </c>
      <c r="E287" s="295">
        <f t="shared" si="114"/>
        <v>0</v>
      </c>
      <c r="F287" s="297">
        <f t="shared" si="114"/>
        <v>0</v>
      </c>
      <c r="G287" s="294">
        <f t="shared" si="114"/>
        <v>0</v>
      </c>
      <c r="H287" s="296">
        <f t="shared" si="114"/>
        <v>0</v>
      </c>
      <c r="I287" s="297">
        <f t="shared" si="114"/>
        <v>0</v>
      </c>
      <c r="J287" s="296">
        <f>(J26+J43)-J51</f>
        <v>0</v>
      </c>
      <c r="K287" s="295">
        <f>(K26+K43)-K51</f>
        <v>0</v>
      </c>
      <c r="L287" s="1302">
        <f>(L26+L43)-L51</f>
        <v>0</v>
      </c>
      <c r="M287" s="293">
        <f>M45-M51</f>
        <v>0</v>
      </c>
      <c r="N287" s="295">
        <f>N45-N51</f>
        <v>0</v>
      </c>
      <c r="O287" s="297">
        <f>O45-O51</f>
        <v>0</v>
      </c>
      <c r="P287" s="298"/>
      <c r="R287" s="194"/>
    </row>
    <row r="288" spans="1:18" s="29" customFormat="1" ht="12.75" hidden="1" thickTop="1" x14ac:dyDescent="0.2">
      <c r="A288" s="1350" t="s">
        <v>302</v>
      </c>
      <c r="B288" s="1351"/>
      <c r="C288" s="299">
        <f t="shared" si="110"/>
        <v>0</v>
      </c>
      <c r="D288" s="300">
        <f t="shared" ref="D288:O288" si="115">SUM(D289,D290)-D297+D298</f>
        <v>0</v>
      </c>
      <c r="E288" s="301">
        <f t="shared" si="115"/>
        <v>0</v>
      </c>
      <c r="F288" s="303">
        <f t="shared" si="115"/>
        <v>0</v>
      </c>
      <c r="G288" s="300">
        <f t="shared" si="115"/>
        <v>0</v>
      </c>
      <c r="H288" s="302">
        <f t="shared" si="115"/>
        <v>0</v>
      </c>
      <c r="I288" s="303">
        <f t="shared" si="115"/>
        <v>0</v>
      </c>
      <c r="J288" s="302">
        <f t="shared" si="115"/>
        <v>0</v>
      </c>
      <c r="K288" s="301">
        <f t="shared" si="115"/>
        <v>0</v>
      </c>
      <c r="L288" s="1303">
        <f t="shared" si="115"/>
        <v>0</v>
      </c>
      <c r="M288" s="299">
        <f t="shared" si="115"/>
        <v>0</v>
      </c>
      <c r="N288" s="301">
        <f t="shared" si="115"/>
        <v>0</v>
      </c>
      <c r="O288" s="303">
        <f t="shared" si="115"/>
        <v>0</v>
      </c>
      <c r="P288" s="304"/>
      <c r="R288" s="194"/>
    </row>
    <row r="289" spans="1:18" s="29" customFormat="1" ht="13.5" hidden="1" thickTop="1" thickBot="1" x14ac:dyDescent="0.25">
      <c r="A289" s="173" t="s">
        <v>303</v>
      </c>
      <c r="B289" s="173" t="s">
        <v>304</v>
      </c>
      <c r="C289" s="174">
        <f t="shared" si="110"/>
        <v>0</v>
      </c>
      <c r="D289" s="175">
        <f t="shared" ref="D289:O289" si="116">D21-D283</f>
        <v>0</v>
      </c>
      <c r="E289" s="176">
        <f t="shared" si="116"/>
        <v>0</v>
      </c>
      <c r="F289" s="178">
        <f t="shared" si="116"/>
        <v>0</v>
      </c>
      <c r="G289" s="175">
        <f t="shared" si="116"/>
        <v>0</v>
      </c>
      <c r="H289" s="177">
        <f t="shared" si="116"/>
        <v>0</v>
      </c>
      <c r="I289" s="178">
        <f t="shared" si="116"/>
        <v>0</v>
      </c>
      <c r="J289" s="177">
        <f t="shared" si="116"/>
        <v>0</v>
      </c>
      <c r="K289" s="176">
        <f t="shared" si="116"/>
        <v>0</v>
      </c>
      <c r="L289" s="1289">
        <f t="shared" si="116"/>
        <v>0</v>
      </c>
      <c r="M289" s="174">
        <f t="shared" si="116"/>
        <v>0</v>
      </c>
      <c r="N289" s="176">
        <f t="shared" si="116"/>
        <v>0</v>
      </c>
      <c r="O289" s="178">
        <f t="shared" si="116"/>
        <v>0</v>
      </c>
      <c r="P289" s="179"/>
      <c r="R289" s="194"/>
    </row>
    <row r="290" spans="1:18" s="29" customFormat="1" ht="12.75" hidden="1" thickTop="1" x14ac:dyDescent="0.2">
      <c r="A290" s="305" t="s">
        <v>305</v>
      </c>
      <c r="B290" s="305" t="s">
        <v>306</v>
      </c>
      <c r="C290" s="299">
        <f t="shared" si="110"/>
        <v>0</v>
      </c>
      <c r="D290" s="300">
        <f t="shared" ref="D290:O290" si="117">SUM(D291,D293,D295)-SUM(D292,D294,D296)</f>
        <v>0</v>
      </c>
      <c r="E290" s="301">
        <f t="shared" si="117"/>
        <v>0</v>
      </c>
      <c r="F290" s="303">
        <f t="shared" si="117"/>
        <v>0</v>
      </c>
      <c r="G290" s="300">
        <f t="shared" si="117"/>
        <v>0</v>
      </c>
      <c r="H290" s="302">
        <f t="shared" si="117"/>
        <v>0</v>
      </c>
      <c r="I290" s="303">
        <f t="shared" si="117"/>
        <v>0</v>
      </c>
      <c r="J290" s="302">
        <f t="shared" si="117"/>
        <v>0</v>
      </c>
      <c r="K290" s="301">
        <f t="shared" si="117"/>
        <v>0</v>
      </c>
      <c r="L290" s="1303">
        <f t="shared" si="117"/>
        <v>0</v>
      </c>
      <c r="M290" s="299">
        <f t="shared" si="117"/>
        <v>0</v>
      </c>
      <c r="N290" s="301">
        <f t="shared" si="117"/>
        <v>0</v>
      </c>
      <c r="O290" s="303">
        <f t="shared" si="117"/>
        <v>0</v>
      </c>
      <c r="P290" s="304"/>
      <c r="R290" s="194"/>
    </row>
    <row r="291" spans="1:18" ht="12.75" hidden="1" thickTop="1" x14ac:dyDescent="0.2">
      <c r="A291" s="306" t="s">
        <v>307</v>
      </c>
      <c r="B291" s="159" t="s">
        <v>308</v>
      </c>
      <c r="C291" s="109">
        <f t="shared" si="110"/>
        <v>0</v>
      </c>
      <c r="D291" s="283"/>
      <c r="E291" s="115"/>
      <c r="F291" s="245">
        <f t="shared" ref="F291:F298" si="118">D291+E291</f>
        <v>0</v>
      </c>
      <c r="G291" s="283"/>
      <c r="H291" s="114"/>
      <c r="I291" s="245">
        <f t="shared" ref="I291:I298" si="119">G291+H291</f>
        <v>0</v>
      </c>
      <c r="J291" s="114"/>
      <c r="K291" s="115"/>
      <c r="L291" s="1300">
        <f t="shared" ref="L291:L298" si="120">J291+K291</f>
        <v>0</v>
      </c>
      <c r="M291" s="284"/>
      <c r="N291" s="115"/>
      <c r="O291" s="245">
        <f t="shared" ref="O291:O298" si="121">M291+N291</f>
        <v>0</v>
      </c>
      <c r="P291" s="246"/>
      <c r="R291" s="194"/>
    </row>
    <row r="292" spans="1:18" ht="24.75" hidden="1" thickTop="1" x14ac:dyDescent="0.2">
      <c r="A292" s="2" t="s">
        <v>309</v>
      </c>
      <c r="B292" s="57" t="s">
        <v>310</v>
      </c>
      <c r="C292" s="98">
        <f t="shared" si="110"/>
        <v>0</v>
      </c>
      <c r="D292" s="220"/>
      <c r="E292" s="104"/>
      <c r="F292" s="221">
        <f t="shared" si="118"/>
        <v>0</v>
      </c>
      <c r="G292" s="220"/>
      <c r="H292" s="103"/>
      <c r="I292" s="221">
        <f t="shared" si="119"/>
        <v>0</v>
      </c>
      <c r="J292" s="103"/>
      <c r="K292" s="104"/>
      <c r="L292" s="1294">
        <f t="shared" si="120"/>
        <v>0</v>
      </c>
      <c r="M292" s="222"/>
      <c r="N292" s="104"/>
      <c r="O292" s="221">
        <f t="shared" si="121"/>
        <v>0</v>
      </c>
      <c r="P292" s="223"/>
      <c r="R292" s="194"/>
    </row>
    <row r="293" spans="1:18" ht="12.75" hidden="1" thickTop="1" x14ac:dyDescent="0.2">
      <c r="A293" s="2" t="s">
        <v>311</v>
      </c>
      <c r="B293" s="57" t="s">
        <v>312</v>
      </c>
      <c r="C293" s="98">
        <f t="shared" si="110"/>
        <v>0</v>
      </c>
      <c r="D293" s="220"/>
      <c r="E293" s="104"/>
      <c r="F293" s="221">
        <f t="shared" si="118"/>
        <v>0</v>
      </c>
      <c r="G293" s="220"/>
      <c r="H293" s="103"/>
      <c r="I293" s="221">
        <f t="shared" si="119"/>
        <v>0</v>
      </c>
      <c r="J293" s="103"/>
      <c r="K293" s="104"/>
      <c r="L293" s="1294">
        <f t="shared" si="120"/>
        <v>0</v>
      </c>
      <c r="M293" s="222"/>
      <c r="N293" s="104"/>
      <c r="O293" s="221">
        <f t="shared" si="121"/>
        <v>0</v>
      </c>
      <c r="P293" s="223"/>
      <c r="R293" s="194"/>
    </row>
    <row r="294" spans="1:18" ht="24.75" hidden="1" thickTop="1" x14ac:dyDescent="0.2">
      <c r="A294" s="2" t="s">
        <v>313</v>
      </c>
      <c r="B294" s="57" t="s">
        <v>314</v>
      </c>
      <c r="C294" s="98">
        <f>F294+I294+L294+O294</f>
        <v>0</v>
      </c>
      <c r="D294" s="220"/>
      <c r="E294" s="104"/>
      <c r="F294" s="221">
        <f t="shared" si="118"/>
        <v>0</v>
      </c>
      <c r="G294" s="220"/>
      <c r="H294" s="103"/>
      <c r="I294" s="221">
        <f t="shared" si="119"/>
        <v>0</v>
      </c>
      <c r="J294" s="103"/>
      <c r="K294" s="104"/>
      <c r="L294" s="1294">
        <f t="shared" si="120"/>
        <v>0</v>
      </c>
      <c r="M294" s="222"/>
      <c r="N294" s="104"/>
      <c r="O294" s="221">
        <f t="shared" si="121"/>
        <v>0</v>
      </c>
      <c r="P294" s="223"/>
      <c r="R294" s="194"/>
    </row>
    <row r="295" spans="1:18" ht="12.75" hidden="1" thickTop="1" x14ac:dyDescent="0.2">
      <c r="A295" s="2" t="s">
        <v>315</v>
      </c>
      <c r="B295" s="57" t="s">
        <v>316</v>
      </c>
      <c r="C295" s="98">
        <f t="shared" si="110"/>
        <v>0</v>
      </c>
      <c r="D295" s="220"/>
      <c r="E295" s="104"/>
      <c r="F295" s="221">
        <f t="shared" si="118"/>
        <v>0</v>
      </c>
      <c r="G295" s="220"/>
      <c r="H295" s="103"/>
      <c r="I295" s="221">
        <f t="shared" si="119"/>
        <v>0</v>
      </c>
      <c r="J295" s="103"/>
      <c r="K295" s="104"/>
      <c r="L295" s="1294">
        <f t="shared" si="120"/>
        <v>0</v>
      </c>
      <c r="M295" s="222"/>
      <c r="N295" s="104"/>
      <c r="O295" s="221">
        <f t="shared" si="121"/>
        <v>0</v>
      </c>
      <c r="P295" s="223"/>
      <c r="R295" s="194"/>
    </row>
    <row r="296" spans="1:18" ht="24.75" hidden="1" thickTop="1" x14ac:dyDescent="0.2">
      <c r="A296" s="307" t="s">
        <v>317</v>
      </c>
      <c r="B296" s="308" t="s">
        <v>318</v>
      </c>
      <c r="C296" s="249">
        <f t="shared" si="110"/>
        <v>0</v>
      </c>
      <c r="D296" s="254"/>
      <c r="E296" s="255"/>
      <c r="F296" s="251">
        <f t="shared" si="118"/>
        <v>0</v>
      </c>
      <c r="G296" s="254"/>
      <c r="H296" s="256"/>
      <c r="I296" s="251">
        <f t="shared" si="119"/>
        <v>0</v>
      </c>
      <c r="J296" s="256"/>
      <c r="K296" s="255"/>
      <c r="L296" s="1296">
        <f t="shared" si="120"/>
        <v>0</v>
      </c>
      <c r="M296" s="257"/>
      <c r="N296" s="255"/>
      <c r="O296" s="251">
        <f t="shared" si="121"/>
        <v>0</v>
      </c>
      <c r="P296" s="252"/>
      <c r="R296" s="194"/>
    </row>
    <row r="297" spans="1:18" s="29" customFormat="1" ht="13.5" hidden="1" thickTop="1" thickBot="1" x14ac:dyDescent="0.25">
      <c r="A297" s="309" t="s">
        <v>319</v>
      </c>
      <c r="B297" s="309" t="s">
        <v>320</v>
      </c>
      <c r="C297" s="293">
        <f t="shared" si="110"/>
        <v>0</v>
      </c>
      <c r="D297" s="310"/>
      <c r="E297" s="311"/>
      <c r="F297" s="297">
        <f t="shared" si="118"/>
        <v>0</v>
      </c>
      <c r="G297" s="310"/>
      <c r="H297" s="312"/>
      <c r="I297" s="297">
        <f t="shared" si="119"/>
        <v>0</v>
      </c>
      <c r="J297" s="312"/>
      <c r="K297" s="311"/>
      <c r="L297" s="1302">
        <f t="shared" si="120"/>
        <v>0</v>
      </c>
      <c r="M297" s="313"/>
      <c r="N297" s="311"/>
      <c r="O297" s="297">
        <f t="shared" si="121"/>
        <v>0</v>
      </c>
      <c r="P297" s="298"/>
      <c r="R297" s="194"/>
    </row>
    <row r="298" spans="1:18" s="29" customFormat="1" ht="48.75" hidden="1" thickTop="1" x14ac:dyDescent="0.2">
      <c r="A298" s="305" t="s">
        <v>321</v>
      </c>
      <c r="B298" s="314" t="s">
        <v>322</v>
      </c>
      <c r="C298" s="299">
        <f t="shared" si="110"/>
        <v>0</v>
      </c>
      <c r="D298" s="240"/>
      <c r="E298" s="241"/>
      <c r="F298" s="205">
        <f t="shared" si="118"/>
        <v>0</v>
      </c>
      <c r="G298" s="240"/>
      <c r="H298" s="242"/>
      <c r="I298" s="205">
        <f t="shared" si="119"/>
        <v>0</v>
      </c>
      <c r="J298" s="242"/>
      <c r="K298" s="241"/>
      <c r="L298" s="1278">
        <f t="shared" si="120"/>
        <v>0</v>
      </c>
      <c r="M298" s="243"/>
      <c r="N298" s="241"/>
      <c r="O298" s="205">
        <f t="shared" si="121"/>
        <v>0</v>
      </c>
      <c r="P298" s="232"/>
      <c r="R298" s="194"/>
    </row>
    <row r="299" spans="1:18" ht="12.75" thickTop="1" x14ac:dyDescent="0.2">
      <c r="A299" s="6"/>
      <c r="B299" s="6"/>
      <c r="C299" s="6"/>
      <c r="D299" s="6"/>
      <c r="E299" s="6"/>
      <c r="F299" s="6"/>
      <c r="G299" s="6"/>
      <c r="H299" s="6"/>
      <c r="I299" s="6"/>
      <c r="J299" s="6"/>
      <c r="K299" s="6"/>
      <c r="L299" s="6"/>
      <c r="M299" s="6"/>
    </row>
    <row r="300" spans="1:18" x14ac:dyDescent="0.2">
      <c r="A300" s="6"/>
      <c r="B300" s="6"/>
      <c r="C300" s="6"/>
      <c r="D300" s="6"/>
      <c r="E300" s="6"/>
      <c r="F300" s="6"/>
      <c r="G300" s="6"/>
      <c r="H300" s="6"/>
      <c r="I300" s="6"/>
      <c r="J300" s="6"/>
      <c r="K300" s="6"/>
      <c r="L300" s="6"/>
      <c r="M300" s="6"/>
    </row>
    <row r="301" spans="1:18" x14ac:dyDescent="0.2">
      <c r="A301" s="6"/>
      <c r="B301" s="6"/>
      <c r="C301" s="6"/>
      <c r="D301" s="6"/>
      <c r="E301" s="6"/>
      <c r="F301" s="6"/>
      <c r="G301" s="6"/>
      <c r="H301" s="6"/>
      <c r="I301" s="6"/>
      <c r="J301" s="6"/>
      <c r="K301" s="6"/>
      <c r="L301" s="6"/>
      <c r="M301" s="6"/>
    </row>
    <row r="302" spans="1:18" x14ac:dyDescent="0.2">
      <c r="A302" s="6"/>
      <c r="B302" s="6"/>
      <c r="C302" s="6"/>
      <c r="D302" s="6"/>
      <c r="E302" s="6"/>
      <c r="F302" s="6"/>
      <c r="G302" s="6"/>
      <c r="H302" s="6"/>
      <c r="I302" s="6"/>
      <c r="J302" s="6"/>
      <c r="K302" s="6"/>
      <c r="L302" s="6"/>
      <c r="M302" s="6"/>
    </row>
    <row r="303" spans="1:18" x14ac:dyDescent="0.2">
      <c r="A303" s="6"/>
      <c r="B303" s="6"/>
      <c r="C303" s="6"/>
      <c r="D303" s="6"/>
      <c r="E303" s="6"/>
      <c r="F303" s="6"/>
      <c r="G303" s="6"/>
      <c r="H303" s="6"/>
      <c r="I303" s="6"/>
      <c r="J303" s="6"/>
      <c r="K303" s="6"/>
      <c r="L303" s="6"/>
      <c r="M303" s="6"/>
    </row>
    <row r="304" spans="1:18"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sheetData>
  <sheetProtection algorithmName="SHA-512" hashValue="uN8EKFVuqSRrHyV1y2Fq9Dh3zlCOuZWETo9n7qUlRdo3+VsVNkLqbygQyZjtvjKoQYTfqLw7fmFdcgYXUyRP0Q==" saltValue="3uv8ICffGvd0/RDcBPgrhg==" spinCount="100000" sheet="1" objects="1" scenarios="1" formatCells="0" formatColumns="0" formatRows="0"/>
  <autoFilter ref="A18:P298">
    <filterColumn colId="2">
      <filters blank="1">
        <filter val="108 000"/>
        <filter val="12 040"/>
        <filter val="120 040"/>
        <filter val="189 546"/>
        <filter val="624 726"/>
        <filter val="814 272"/>
        <filter val="934 312"/>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27.pielikums Jūrmalas pilsētas domes
2018.gada 24.maija saistošajiem noteikumiem Nr.22
(protokols Nr.8,  9.punkts)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view="pageLayout" zoomScaleNormal="100" workbookViewId="0">
      <selection activeCell="U4" sqref="U4"/>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8.140625" style="6" customWidth="1" collapsed="1"/>
    <col min="16" max="16" width="34.71093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541</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542</v>
      </c>
      <c r="D5" s="1386"/>
      <c r="E5" s="1386"/>
      <c r="F5" s="1386"/>
      <c r="G5" s="1386"/>
      <c r="H5" s="1386"/>
      <c r="I5" s="1386"/>
      <c r="J5" s="1386"/>
      <c r="K5" s="1386"/>
      <c r="L5" s="1386"/>
      <c r="M5" s="1386"/>
      <c r="N5" s="1386"/>
      <c r="O5" s="1386"/>
      <c r="P5" s="1387"/>
      <c r="Q5" s="754"/>
    </row>
    <row r="6" spans="1:17" ht="12.75" customHeight="1" x14ac:dyDescent="0.2">
      <c r="A6" s="9" t="s">
        <v>87</v>
      </c>
      <c r="B6" s="10"/>
      <c r="C6" s="1386" t="s">
        <v>326</v>
      </c>
      <c r="D6" s="1386"/>
      <c r="E6" s="1386"/>
      <c r="F6" s="1386"/>
      <c r="G6" s="1386"/>
      <c r="H6" s="1386"/>
      <c r="I6" s="1386"/>
      <c r="J6" s="1386"/>
      <c r="K6" s="1386"/>
      <c r="L6" s="1386"/>
      <c r="M6" s="1386"/>
      <c r="N6" s="1386"/>
      <c r="O6" s="1386"/>
      <c r="P6" s="1387"/>
      <c r="Q6" s="754"/>
    </row>
    <row r="7" spans="1:17" ht="24" customHeight="1" x14ac:dyDescent="0.2">
      <c r="A7" s="9" t="s">
        <v>152</v>
      </c>
      <c r="B7" s="10"/>
      <c r="C7" s="1391" t="s">
        <v>543</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544</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251289</v>
      </c>
      <c r="D20" s="35">
        <f>SUM(D21,D24,D25,D41,D43)</f>
        <v>200441</v>
      </c>
      <c r="E20" s="758">
        <f t="shared" ref="E20:F20" si="0">SUM(E21,E24,E25,E41,E43)</f>
        <v>50848</v>
      </c>
      <c r="F20" s="759">
        <f t="shared" si="0"/>
        <v>251289</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thickTop="1" x14ac:dyDescent="0.2">
      <c r="A21" s="40"/>
      <c r="B21" s="41" t="s">
        <v>178</v>
      </c>
      <c r="C21" s="42">
        <f t="shared" ref="C21:C84" si="4">F21+I21+L21+O21</f>
        <v>67311</v>
      </c>
      <c r="D21" s="43">
        <f>SUM(D22:D23)</f>
        <v>16463</v>
      </c>
      <c r="E21" s="760">
        <f t="shared" ref="E21" si="5">SUM(E22:E23)</f>
        <v>50848</v>
      </c>
      <c r="F21" s="761">
        <f>SUM(F22:F23)</f>
        <v>67311</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x14ac:dyDescent="0.2">
      <c r="A23" s="57"/>
      <c r="B23" s="58" t="s">
        <v>180</v>
      </c>
      <c r="C23" s="59">
        <f t="shared" si="4"/>
        <v>67311</v>
      </c>
      <c r="D23" s="60">
        <v>16463</v>
      </c>
      <c r="E23" s="764">
        <v>50848</v>
      </c>
      <c r="F23" s="765">
        <f>D23+E23</f>
        <v>67311</v>
      </c>
      <c r="G23" s="60"/>
      <c r="H23" s="62"/>
      <c r="I23" s="63">
        <f>G23+H23</f>
        <v>0</v>
      </c>
      <c r="J23" s="62"/>
      <c r="K23" s="61"/>
      <c r="L23" s="63">
        <f>J23+K23</f>
        <v>0</v>
      </c>
      <c r="M23" s="64"/>
      <c r="N23" s="61"/>
      <c r="O23" s="63">
        <f>M23+N23</f>
        <v>0</v>
      </c>
      <c r="P23" s="324"/>
    </row>
    <row r="24" spans="1:16" s="29" customFormat="1" ht="24.75" hidden="1" thickBot="1" x14ac:dyDescent="0.25">
      <c r="A24" s="65">
        <v>19300</v>
      </c>
      <c r="B24" s="65" t="s">
        <v>181</v>
      </c>
      <c r="C24" s="66">
        <f>F24+I24</f>
        <v>0</v>
      </c>
      <c r="D24" s="67"/>
      <c r="E24" s="766"/>
      <c r="F24" s="767">
        <f>D24+E24</f>
        <v>0</v>
      </c>
      <c r="G24" s="67"/>
      <c r="H24" s="68"/>
      <c r="I24" s="69">
        <f>G24+H24</f>
        <v>0</v>
      </c>
      <c r="J24" s="70" t="s">
        <v>182</v>
      </c>
      <c r="K24" s="71" t="s">
        <v>182</v>
      </c>
      <c r="L24" s="73" t="s">
        <v>182</v>
      </c>
      <c r="M24" s="72" t="s">
        <v>182</v>
      </c>
      <c r="N24" s="71" t="s">
        <v>182</v>
      </c>
      <c r="O24" s="73" t="s">
        <v>182</v>
      </c>
      <c r="P24" s="74"/>
    </row>
    <row r="25" spans="1:16" s="29" customFormat="1" ht="24" x14ac:dyDescent="0.2">
      <c r="A25" s="75">
        <v>18630</v>
      </c>
      <c r="B25" s="76" t="s">
        <v>183</v>
      </c>
      <c r="C25" s="77">
        <f>F25</f>
        <v>183978</v>
      </c>
      <c r="D25" s="78">
        <v>183978</v>
      </c>
      <c r="E25" s="768">
        <v>0</v>
      </c>
      <c r="F25" s="769">
        <f>D25+E25</f>
        <v>183978</v>
      </c>
      <c r="G25" s="80" t="s">
        <v>182</v>
      </c>
      <c r="H25" s="81" t="s">
        <v>182</v>
      </c>
      <c r="I25" s="82" t="s">
        <v>182</v>
      </c>
      <c r="J25" s="81" t="s">
        <v>182</v>
      </c>
      <c r="K25" s="83" t="s">
        <v>182</v>
      </c>
      <c r="L25" s="82" t="s">
        <v>182</v>
      </c>
      <c r="M25" s="84" t="s">
        <v>182</v>
      </c>
      <c r="N25" s="83" t="s">
        <v>182</v>
      </c>
      <c r="O25" s="82" t="s">
        <v>182</v>
      </c>
      <c r="P25" s="85"/>
    </row>
    <row r="26" spans="1:16" s="29" customFormat="1" ht="36" hidden="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idden="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idden="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hidden="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251289</v>
      </c>
      <c r="D50" s="175">
        <f>SUM(D51,D283)</f>
        <v>200441</v>
      </c>
      <c r="E50" s="794">
        <f t="shared" ref="E50:F50" si="19">SUM(E51,E283)</f>
        <v>50848</v>
      </c>
      <c r="F50" s="795">
        <f t="shared" si="19"/>
        <v>251289</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209168</v>
      </c>
      <c r="D51" s="183">
        <f>SUM(D52,D194)</f>
        <v>158320</v>
      </c>
      <c r="E51" s="796">
        <f t="shared" ref="E51:F51" si="23">SUM(E52,E194)</f>
        <v>50848</v>
      </c>
      <c r="F51" s="797">
        <f t="shared" si="23"/>
        <v>209168</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209168</v>
      </c>
      <c r="D52" s="190">
        <f>SUM(D53,D75,D173,D187)</f>
        <v>158320</v>
      </c>
      <c r="E52" s="798">
        <f t="shared" ref="E52:F52" si="27">SUM(E53,E75,E173,E187)</f>
        <v>50848</v>
      </c>
      <c r="F52" s="799">
        <f t="shared" si="27"/>
        <v>209168</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x14ac:dyDescent="0.2">
      <c r="A53" s="196">
        <v>1000</v>
      </c>
      <c r="B53" s="196" t="s">
        <v>1</v>
      </c>
      <c r="C53" s="197">
        <f t="shared" si="4"/>
        <v>144514</v>
      </c>
      <c r="D53" s="198">
        <f>SUM(D54,D67)</f>
        <v>144514</v>
      </c>
      <c r="E53" s="800">
        <f t="shared" ref="E53:F53" si="31">SUM(E54,E67)</f>
        <v>0</v>
      </c>
      <c r="F53" s="801">
        <f t="shared" si="31"/>
        <v>144514</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x14ac:dyDescent="0.2">
      <c r="A54" s="76">
        <v>1100</v>
      </c>
      <c r="B54" s="203" t="s">
        <v>210</v>
      </c>
      <c r="C54" s="77">
        <f t="shared" si="4"/>
        <v>115968</v>
      </c>
      <c r="D54" s="204">
        <f>SUM(D55,D58,D66)</f>
        <v>116868</v>
      </c>
      <c r="E54" s="802">
        <f t="shared" ref="E54:F54" si="35">SUM(E55,E58,E66)</f>
        <v>-900</v>
      </c>
      <c r="F54" s="769">
        <f t="shared" si="35"/>
        <v>115968</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x14ac:dyDescent="0.2">
      <c r="A58" s="224">
        <v>1140</v>
      </c>
      <c r="B58" s="3" t="s">
        <v>104</v>
      </c>
      <c r="C58" s="98">
        <f t="shared" si="4"/>
        <v>15048</v>
      </c>
      <c r="D58" s="225">
        <f>SUM(D59:D65)</f>
        <v>15048</v>
      </c>
      <c r="E58" s="808">
        <f t="shared" ref="E58:F58" si="46">SUM(E59:E65)</f>
        <v>0</v>
      </c>
      <c r="F58" s="765">
        <f t="shared" si="46"/>
        <v>15048</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x14ac:dyDescent="0.2">
      <c r="A63" s="58">
        <v>1147</v>
      </c>
      <c r="B63" s="3" t="s">
        <v>128</v>
      </c>
      <c r="C63" s="98">
        <f t="shared" si="4"/>
        <v>15048</v>
      </c>
      <c r="D63" s="220">
        <v>15048</v>
      </c>
      <c r="E63" s="807">
        <v>0</v>
      </c>
      <c r="F63" s="765">
        <f t="shared" si="50"/>
        <v>15048</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72" x14ac:dyDescent="0.2">
      <c r="A66" s="210">
        <v>1150</v>
      </c>
      <c r="B66" s="154" t="s">
        <v>2</v>
      </c>
      <c r="C66" s="160">
        <f>F66+I66+L66+O66</f>
        <v>100920</v>
      </c>
      <c r="D66" s="228">
        <v>101820</v>
      </c>
      <c r="E66" s="809">
        <v>-900</v>
      </c>
      <c r="F66" s="804">
        <f t="shared" si="50"/>
        <v>100920</v>
      </c>
      <c r="G66" s="228"/>
      <c r="H66" s="230"/>
      <c r="I66" s="214">
        <f t="shared" si="51"/>
        <v>0</v>
      </c>
      <c r="J66" s="230"/>
      <c r="K66" s="229"/>
      <c r="L66" s="214">
        <f t="shared" si="52"/>
        <v>0</v>
      </c>
      <c r="M66" s="231"/>
      <c r="N66" s="229"/>
      <c r="O66" s="214">
        <f t="shared" si="53"/>
        <v>0</v>
      </c>
      <c r="P66" s="317" t="s">
        <v>545</v>
      </c>
    </row>
    <row r="67" spans="1:16" ht="24" x14ac:dyDescent="0.2">
      <c r="A67" s="76">
        <v>1200</v>
      </c>
      <c r="B67" s="203" t="s">
        <v>216</v>
      </c>
      <c r="C67" s="77">
        <f t="shared" si="4"/>
        <v>28546</v>
      </c>
      <c r="D67" s="204">
        <f>SUM(D68:D69)</f>
        <v>27646</v>
      </c>
      <c r="E67" s="802">
        <f t="shared" ref="E67:F67" si="54">SUM(E68:E69)</f>
        <v>900</v>
      </c>
      <c r="F67" s="769">
        <f t="shared" si="54"/>
        <v>28546</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x14ac:dyDescent="0.2">
      <c r="A68" s="323">
        <v>1210</v>
      </c>
      <c r="B68" s="1" t="s">
        <v>217</v>
      </c>
      <c r="C68" s="89">
        <f t="shared" si="4"/>
        <v>27646</v>
      </c>
      <c r="D68" s="216">
        <v>27646</v>
      </c>
      <c r="E68" s="805">
        <v>0</v>
      </c>
      <c r="F68" s="806">
        <f>D68+E68</f>
        <v>27646</v>
      </c>
      <c r="G68" s="216"/>
      <c r="H68" s="94"/>
      <c r="I68" s="217">
        <f>G68+H68</f>
        <v>0</v>
      </c>
      <c r="J68" s="94"/>
      <c r="K68" s="95"/>
      <c r="L68" s="217">
        <f>J68+K68</f>
        <v>0</v>
      </c>
      <c r="M68" s="218"/>
      <c r="N68" s="95"/>
      <c r="O68" s="217">
        <f>M68+N68</f>
        <v>0</v>
      </c>
      <c r="P68" s="635"/>
    </row>
    <row r="69" spans="1:16" ht="24" x14ac:dyDescent="0.2">
      <c r="A69" s="224">
        <v>1220</v>
      </c>
      <c r="B69" s="3" t="s">
        <v>105</v>
      </c>
      <c r="C69" s="98">
        <f t="shared" si="4"/>
        <v>900</v>
      </c>
      <c r="D69" s="225">
        <f>SUM(D70:D74)</f>
        <v>0</v>
      </c>
      <c r="E69" s="808">
        <f t="shared" ref="E69:F69" si="58">SUM(E70:E74)</f>
        <v>900</v>
      </c>
      <c r="F69" s="765">
        <f t="shared" si="58"/>
        <v>900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72" x14ac:dyDescent="0.2">
      <c r="A70" s="58">
        <v>1221</v>
      </c>
      <c r="B70" s="3" t="s">
        <v>218</v>
      </c>
      <c r="C70" s="98">
        <f t="shared" si="4"/>
        <v>900</v>
      </c>
      <c r="D70" s="220">
        <v>0</v>
      </c>
      <c r="E70" s="807">
        <v>900</v>
      </c>
      <c r="F70" s="765">
        <f t="shared" ref="F70:F74" si="62">D70+E70</f>
        <v>900</v>
      </c>
      <c r="G70" s="220"/>
      <c r="H70" s="103"/>
      <c r="I70" s="221">
        <f t="shared" ref="I70:I74" si="63">G70+H70</f>
        <v>0</v>
      </c>
      <c r="J70" s="103"/>
      <c r="K70" s="104"/>
      <c r="L70" s="221">
        <f t="shared" ref="L70:L74" si="64">J70+K70</f>
        <v>0</v>
      </c>
      <c r="M70" s="222"/>
      <c r="N70" s="104"/>
      <c r="O70" s="221">
        <f t="shared" ref="O70:O74" si="65">M70+N70</f>
        <v>0</v>
      </c>
      <c r="P70" s="318" t="s">
        <v>545</v>
      </c>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64654</v>
      </c>
      <c r="D75" s="198">
        <f>SUM(D76,D83,D130,D164,D165,D172)</f>
        <v>13806</v>
      </c>
      <c r="E75" s="800">
        <f t="shared" ref="E75:F75" si="66">SUM(E76,E83,E130,E164,E165,E172)</f>
        <v>50848</v>
      </c>
      <c r="F75" s="801">
        <f t="shared" si="66"/>
        <v>64654</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323">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64452</v>
      </c>
      <c r="D83" s="204">
        <f>SUM(D84,D89,D95,D103,D112,D116,D122,D128)</f>
        <v>13604</v>
      </c>
      <c r="E83" s="802">
        <f t="shared" ref="E83:F83" si="90">SUM(E84,E89,E95,E103,E112,E116,E122,E128)</f>
        <v>50848</v>
      </c>
      <c r="F83" s="769">
        <f t="shared" si="90"/>
        <v>64452</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x14ac:dyDescent="0.2">
      <c r="A116" s="224">
        <v>2260</v>
      </c>
      <c r="B116" s="3" t="s">
        <v>25</v>
      </c>
      <c r="C116" s="98">
        <f t="shared" si="98"/>
        <v>4034</v>
      </c>
      <c r="D116" s="225">
        <f>SUM(D117:D121)</f>
        <v>4034</v>
      </c>
      <c r="E116" s="808">
        <f t="shared" ref="E116:F116" si="135">SUM(E117:E121)</f>
        <v>0</v>
      </c>
      <c r="F116" s="765">
        <f t="shared" si="135"/>
        <v>4034</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x14ac:dyDescent="0.2">
      <c r="A118" s="58">
        <v>2262</v>
      </c>
      <c r="B118" s="3" t="s">
        <v>27</v>
      </c>
      <c r="C118" s="98">
        <f t="shared" si="98"/>
        <v>4034</v>
      </c>
      <c r="D118" s="220">
        <v>4034</v>
      </c>
      <c r="E118" s="807"/>
      <c r="F118" s="765">
        <f t="shared" si="139"/>
        <v>4034</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60418</v>
      </c>
      <c r="D122" s="225">
        <f>SUM(D123:D127)</f>
        <v>9570</v>
      </c>
      <c r="E122" s="808">
        <f t="shared" ref="E122:F122" si="143">SUM(E123:E127)</f>
        <v>50848</v>
      </c>
      <c r="F122" s="765">
        <f t="shared" si="143"/>
        <v>60418</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84" x14ac:dyDescent="0.2">
      <c r="A125" s="58">
        <v>2275</v>
      </c>
      <c r="B125" s="3" t="s">
        <v>31</v>
      </c>
      <c r="C125" s="98">
        <f t="shared" si="98"/>
        <v>50848</v>
      </c>
      <c r="D125" s="220">
        <v>0</v>
      </c>
      <c r="E125" s="807">
        <v>50848</v>
      </c>
      <c r="F125" s="765">
        <f t="shared" si="147"/>
        <v>50848</v>
      </c>
      <c r="G125" s="220"/>
      <c r="H125" s="103"/>
      <c r="I125" s="221">
        <f t="shared" si="148"/>
        <v>0</v>
      </c>
      <c r="J125" s="103"/>
      <c r="K125" s="104"/>
      <c r="L125" s="221">
        <f t="shared" si="149"/>
        <v>0</v>
      </c>
      <c r="M125" s="222"/>
      <c r="N125" s="104"/>
      <c r="O125" s="221">
        <f t="shared" si="150"/>
        <v>0</v>
      </c>
      <c r="P125" s="318" t="s">
        <v>546</v>
      </c>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x14ac:dyDescent="0.2">
      <c r="A127" s="58">
        <v>2279</v>
      </c>
      <c r="B127" s="3" t="s">
        <v>32</v>
      </c>
      <c r="C127" s="98">
        <f t="shared" si="98"/>
        <v>9570</v>
      </c>
      <c r="D127" s="220">
        <v>9570</v>
      </c>
      <c r="E127" s="807">
        <v>0</v>
      </c>
      <c r="F127" s="765">
        <f t="shared" si="147"/>
        <v>9570</v>
      </c>
      <c r="G127" s="220"/>
      <c r="H127" s="103"/>
      <c r="I127" s="221">
        <f t="shared" si="148"/>
        <v>0</v>
      </c>
      <c r="J127" s="103"/>
      <c r="K127" s="104"/>
      <c r="L127" s="221">
        <f t="shared" si="149"/>
        <v>0</v>
      </c>
      <c r="M127" s="222"/>
      <c r="N127" s="104"/>
      <c r="O127" s="221">
        <f t="shared" si="150"/>
        <v>0</v>
      </c>
      <c r="P127" s="223"/>
    </row>
    <row r="128" spans="1:16" ht="24" hidden="1" x14ac:dyDescent="0.2">
      <c r="A128" s="323">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202</v>
      </c>
      <c r="D130" s="204">
        <f>SUM(D131,D136,D140,D141,D144,D151,D159,D160,D163)</f>
        <v>202</v>
      </c>
      <c r="E130" s="802">
        <f t="shared" ref="E130:F130" si="152">SUM(E131,E136,E140,E141,E144,E151,E159,E160,E163)</f>
        <v>0</v>
      </c>
      <c r="F130" s="769">
        <f t="shared" si="152"/>
        <v>202</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x14ac:dyDescent="0.2">
      <c r="A131" s="323">
        <v>2310</v>
      </c>
      <c r="B131" s="1" t="s">
        <v>124</v>
      </c>
      <c r="C131" s="89">
        <f t="shared" si="98"/>
        <v>202</v>
      </c>
      <c r="D131" s="233">
        <f t="shared" ref="D131:O131" si="156">SUM(D132:D135)</f>
        <v>202</v>
      </c>
      <c r="E131" s="810">
        <f t="shared" si="156"/>
        <v>0</v>
      </c>
      <c r="F131" s="806">
        <f t="shared" si="156"/>
        <v>202</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x14ac:dyDescent="0.2">
      <c r="A132" s="58">
        <v>2311</v>
      </c>
      <c r="B132" s="3" t="s">
        <v>34</v>
      </c>
      <c r="C132" s="98">
        <f t="shared" si="98"/>
        <v>202</v>
      </c>
      <c r="D132" s="220">
        <v>202</v>
      </c>
      <c r="E132" s="807"/>
      <c r="F132" s="765">
        <f t="shared" ref="F132:F135" si="157">D132+E132</f>
        <v>202</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323">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323">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323">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323">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323">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323">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323">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323">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323">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323">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323">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323">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x14ac:dyDescent="0.2">
      <c r="A283" s="2"/>
      <c r="B283" s="3" t="s">
        <v>112</v>
      </c>
      <c r="C283" s="98">
        <f t="shared" si="368"/>
        <v>42121</v>
      </c>
      <c r="D283" s="225">
        <f>SUM(D284:D285)</f>
        <v>42121</v>
      </c>
      <c r="E283" s="808">
        <f t="shared" ref="E283:F283" si="374">SUM(E284:E285)</f>
        <v>0</v>
      </c>
      <c r="F283" s="765">
        <f t="shared" si="374"/>
        <v>42121</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x14ac:dyDescent="0.2">
      <c r="A284" s="2" t="s">
        <v>113</v>
      </c>
      <c r="B284" s="58" t="s">
        <v>114</v>
      </c>
      <c r="C284" s="98">
        <f t="shared" si="368"/>
        <v>42121</v>
      </c>
      <c r="D284" s="220">
        <v>42121</v>
      </c>
      <c r="E284" s="807">
        <v>0</v>
      </c>
      <c r="F284" s="765">
        <f t="shared" ref="F284:F285" si="378">D284+E284</f>
        <v>42121</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v>0</v>
      </c>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251289</v>
      </c>
      <c r="D286" s="288">
        <f t="shared" ref="D286:O286" si="382">SUM(D283,D269,D230,D195,D187,D173,D75,D53)</f>
        <v>200441</v>
      </c>
      <c r="E286" s="820">
        <f t="shared" si="382"/>
        <v>50848</v>
      </c>
      <c r="F286" s="821">
        <f t="shared" si="382"/>
        <v>251289</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thickTop="1" thickBot="1" x14ac:dyDescent="0.25">
      <c r="A287" s="1348" t="s">
        <v>301</v>
      </c>
      <c r="B287" s="1349"/>
      <c r="C287" s="293">
        <f t="shared" si="368"/>
        <v>-25190</v>
      </c>
      <c r="D287" s="294">
        <f>SUM(D24,D25,D41)-D51</f>
        <v>25658</v>
      </c>
      <c r="E287" s="822">
        <f t="shared" ref="E287:F287" si="383">SUM(E24,E25,E41)-E51</f>
        <v>-50848</v>
      </c>
      <c r="F287" s="823">
        <f t="shared" si="383"/>
        <v>-25190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thickTop="1" x14ac:dyDescent="0.2">
      <c r="A288" s="1350" t="s">
        <v>302</v>
      </c>
      <c r="B288" s="1351"/>
      <c r="C288" s="299">
        <f t="shared" si="368"/>
        <v>25190</v>
      </c>
      <c r="D288" s="300">
        <f t="shared" ref="D288:O288" si="387">SUM(D289,D290)-D297+D298</f>
        <v>-25658</v>
      </c>
      <c r="E288" s="824">
        <f t="shared" si="387"/>
        <v>50848</v>
      </c>
      <c r="F288" s="825">
        <f t="shared" si="387"/>
        <v>25190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2.75" thickBot="1" x14ac:dyDescent="0.25">
      <c r="A289" s="173" t="s">
        <v>303</v>
      </c>
      <c r="B289" s="173" t="s">
        <v>304</v>
      </c>
      <c r="C289" s="174">
        <f t="shared" si="368"/>
        <v>25190</v>
      </c>
      <c r="D289" s="175">
        <f t="shared" ref="D289:O289" si="388">D21-D283</f>
        <v>-25658</v>
      </c>
      <c r="E289" s="794">
        <f t="shared" si="388"/>
        <v>50848</v>
      </c>
      <c r="F289" s="795">
        <f t="shared" si="388"/>
        <v>25190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sheetData>
  <sheetProtection algorithmName="SHA-512" hashValue="HWd1J6UCn/jScnK48DHKOVvYq4Bm5Xz/gZt4MjiEcjB65UHgUp1kiw85o3q91lZiJhU+5t/Hc1mdTfVP8l9Meg==" saltValue="eFYhLOiPvCqtKNaUWP9MIg==" spinCount="100000" sheet="1" objects="1" scenarios="1" formatCells="0" formatColumns="0" formatRows="0"/>
  <autoFilter ref="A18:P298">
    <filterColumn colId="2">
      <filters blank="1">
        <filter val="100 920"/>
        <filter val="115 968"/>
        <filter val="144 514"/>
        <filter val="15 048"/>
        <filter val="183 978"/>
        <filter val="202"/>
        <filter val="209 168"/>
        <filter val="25 190"/>
        <filter val="-25 190"/>
        <filter val="251 289"/>
        <filter val="27 646"/>
        <filter val="28 546"/>
        <filter val="4 034"/>
        <filter val="42 121"/>
        <filter val="50 848"/>
        <filter val="60 418"/>
        <filter val="64 452"/>
        <filter val="64 654"/>
        <filter val="67 311"/>
        <filter val="9 570"/>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28.pielikums Jūrmalas pilsētas domes
2018.gada 24.maija saistošajiem noteikumiem Nr.22
(protokols Nr.8,  9.punkts)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5" sqref="T5"/>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1136</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1117</v>
      </c>
      <c r="D5" s="1386"/>
      <c r="E5" s="1386"/>
      <c r="F5" s="1386"/>
      <c r="G5" s="1386"/>
      <c r="H5" s="1386"/>
      <c r="I5" s="1386"/>
      <c r="J5" s="1386"/>
      <c r="K5" s="1386"/>
      <c r="L5" s="1386"/>
      <c r="M5" s="1386"/>
      <c r="N5" s="1386"/>
      <c r="O5" s="1386"/>
      <c r="P5" s="1387"/>
      <c r="Q5" s="754"/>
    </row>
    <row r="6" spans="1:17" ht="12.75" customHeight="1" x14ac:dyDescent="0.2">
      <c r="A6" s="9" t="s">
        <v>87</v>
      </c>
      <c r="B6" s="10"/>
      <c r="C6" s="1386" t="s">
        <v>336</v>
      </c>
      <c r="D6" s="1386"/>
      <c r="E6" s="1386"/>
      <c r="F6" s="1386"/>
      <c r="G6" s="1386"/>
      <c r="H6" s="1386"/>
      <c r="I6" s="1386"/>
      <c r="J6" s="1386"/>
      <c r="K6" s="1386"/>
      <c r="L6" s="1386"/>
      <c r="M6" s="1386"/>
      <c r="N6" s="1386"/>
      <c r="O6" s="1386"/>
      <c r="P6" s="1387"/>
      <c r="Q6" s="754"/>
    </row>
    <row r="7" spans="1:17" ht="15" customHeight="1" x14ac:dyDescent="0.2">
      <c r="A7" s="9" t="s">
        <v>152</v>
      </c>
      <c r="B7" s="10"/>
      <c r="C7" s="1391" t="s">
        <v>1137</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1138</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43260</v>
      </c>
      <c r="D20" s="35">
        <f>SUM(D21,D24,D25,D41,D43)</f>
        <v>43260</v>
      </c>
      <c r="E20" s="758">
        <f t="shared" ref="E20:F20" si="0">SUM(E21,E24,E25,E41,E43)</f>
        <v>0</v>
      </c>
      <c r="F20" s="759">
        <f t="shared" si="0"/>
        <v>43260</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7210</v>
      </c>
      <c r="D24" s="67">
        <v>7210</v>
      </c>
      <c r="E24" s="766">
        <v>0</v>
      </c>
      <c r="F24" s="767">
        <f>D24+E24</f>
        <v>7210</v>
      </c>
      <c r="G24" s="67"/>
      <c r="H24" s="68"/>
      <c r="I24" s="69">
        <f>G24+H24</f>
        <v>0</v>
      </c>
      <c r="J24" s="70" t="s">
        <v>182</v>
      </c>
      <c r="K24" s="71" t="s">
        <v>182</v>
      </c>
      <c r="L24" s="73" t="s">
        <v>182</v>
      </c>
      <c r="M24" s="72" t="s">
        <v>182</v>
      </c>
      <c r="N24" s="71" t="s">
        <v>182</v>
      </c>
      <c r="O24" s="73" t="s">
        <v>182</v>
      </c>
      <c r="P24" s="74"/>
    </row>
    <row r="25" spans="1:16" s="29" customFormat="1" ht="24.75" thickTop="1" x14ac:dyDescent="0.2">
      <c r="A25" s="75">
        <v>18630</v>
      </c>
      <c r="B25" s="76" t="s">
        <v>183</v>
      </c>
      <c r="C25" s="77">
        <f>F25</f>
        <v>36050</v>
      </c>
      <c r="D25" s="78">
        <v>36050</v>
      </c>
      <c r="E25" s="768">
        <v>0</v>
      </c>
      <c r="F25" s="769">
        <f>D25+E25</f>
        <v>36050</v>
      </c>
      <c r="G25" s="80" t="s">
        <v>182</v>
      </c>
      <c r="H25" s="81" t="s">
        <v>182</v>
      </c>
      <c r="I25" s="82" t="s">
        <v>182</v>
      </c>
      <c r="J25" s="81" t="s">
        <v>182</v>
      </c>
      <c r="K25" s="83" t="s">
        <v>182</v>
      </c>
      <c r="L25" s="82" t="s">
        <v>182</v>
      </c>
      <c r="M25" s="84" t="s">
        <v>182</v>
      </c>
      <c r="N25" s="83" t="s">
        <v>182</v>
      </c>
      <c r="O25" s="82" t="s">
        <v>182</v>
      </c>
      <c r="P25" s="895"/>
    </row>
    <row r="26" spans="1:16" s="29" customFormat="1" ht="36" hidden="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idden="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idden="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hidden="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43260</v>
      </c>
      <c r="D50" s="175">
        <f>SUM(D51,D283)</f>
        <v>43260</v>
      </c>
      <c r="E50" s="794">
        <f t="shared" ref="E50:F50" si="19">SUM(E51,E283)</f>
        <v>0</v>
      </c>
      <c r="F50" s="795">
        <f t="shared" si="19"/>
        <v>43260</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36050</v>
      </c>
      <c r="D51" s="183">
        <f>SUM(D52,D194)</f>
        <v>36050</v>
      </c>
      <c r="E51" s="796">
        <f t="shared" ref="E51:F51" si="23">SUM(E52,E194)</f>
        <v>0</v>
      </c>
      <c r="F51" s="797">
        <f t="shared" si="23"/>
        <v>36050</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18680</v>
      </c>
      <c r="D52" s="190">
        <f>SUM(D53,D75,D173,D187)</f>
        <v>19420</v>
      </c>
      <c r="E52" s="798">
        <f t="shared" ref="E52:F52" si="27">SUM(E53,E75,E173,E187)</f>
        <v>-740</v>
      </c>
      <c r="F52" s="799">
        <f t="shared" si="27"/>
        <v>18680</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14">
        <v>1210</v>
      </c>
      <c r="B68" s="1" t="s">
        <v>217</v>
      </c>
      <c r="C68" s="89">
        <f t="shared" si="4"/>
        <v>0</v>
      </c>
      <c r="D68" s="216"/>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18680</v>
      </c>
      <c r="D75" s="198">
        <f>SUM(D76,D83,D130,D164,D165,D172)</f>
        <v>19420</v>
      </c>
      <c r="E75" s="800">
        <f t="shared" ref="E75:F75" si="66">SUM(E76,E83,E130,E164,E165,E172)</f>
        <v>-740</v>
      </c>
      <c r="F75" s="801">
        <f t="shared" si="66"/>
        <v>18680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x14ac:dyDescent="0.2">
      <c r="A76" s="76">
        <v>2100</v>
      </c>
      <c r="B76" s="203" t="s">
        <v>117</v>
      </c>
      <c r="C76" s="77">
        <f t="shared" si="4"/>
        <v>7605</v>
      </c>
      <c r="D76" s="204">
        <f>SUM(D77,D80)</f>
        <v>8615</v>
      </c>
      <c r="E76" s="802">
        <f t="shared" ref="E76:F76" si="70">SUM(E77,E80)</f>
        <v>-1010</v>
      </c>
      <c r="F76" s="769">
        <f t="shared" si="70"/>
        <v>7605</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1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x14ac:dyDescent="0.2">
      <c r="A80" s="224">
        <v>2120</v>
      </c>
      <c r="B80" s="3" t="s">
        <v>120</v>
      </c>
      <c r="C80" s="98">
        <f t="shared" si="4"/>
        <v>7605</v>
      </c>
      <c r="D80" s="225">
        <f>SUM(D81:D82)</f>
        <v>8615</v>
      </c>
      <c r="E80" s="808">
        <f t="shared" ref="E80:F80" si="82">SUM(E81:E82)</f>
        <v>-1010</v>
      </c>
      <c r="F80" s="765">
        <f t="shared" si="82"/>
        <v>7605</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t="48" x14ac:dyDescent="0.2">
      <c r="A81" s="58">
        <v>2121</v>
      </c>
      <c r="B81" s="3" t="s">
        <v>4</v>
      </c>
      <c r="C81" s="98">
        <f t="shared" si="4"/>
        <v>1593</v>
      </c>
      <c r="D81" s="220">
        <v>2163</v>
      </c>
      <c r="E81" s="807">
        <v>-570</v>
      </c>
      <c r="F81" s="765">
        <f t="shared" ref="F81:F82" si="86">D81+E81</f>
        <v>1593</v>
      </c>
      <c r="G81" s="220"/>
      <c r="H81" s="103"/>
      <c r="I81" s="221">
        <f t="shared" ref="I81:I82" si="87">G81+H81</f>
        <v>0</v>
      </c>
      <c r="J81" s="103"/>
      <c r="K81" s="104"/>
      <c r="L81" s="221">
        <f t="shared" ref="L81:L82" si="88">J81+K81</f>
        <v>0</v>
      </c>
      <c r="M81" s="222"/>
      <c r="N81" s="104"/>
      <c r="O81" s="221">
        <f t="shared" ref="O81:O82" si="89">M81+N81</f>
        <v>0</v>
      </c>
      <c r="P81" s="318" t="s">
        <v>1139</v>
      </c>
    </row>
    <row r="82" spans="1:16" ht="200.25" customHeight="1" x14ac:dyDescent="0.2">
      <c r="A82" s="58">
        <v>2122</v>
      </c>
      <c r="B82" s="3" t="s">
        <v>119</v>
      </c>
      <c r="C82" s="98">
        <f t="shared" si="4"/>
        <v>6012</v>
      </c>
      <c r="D82" s="220">
        <v>6452</v>
      </c>
      <c r="E82" s="807">
        <v>-440</v>
      </c>
      <c r="F82" s="765">
        <f t="shared" si="86"/>
        <v>6012</v>
      </c>
      <c r="G82" s="220"/>
      <c r="H82" s="103"/>
      <c r="I82" s="221">
        <f t="shared" si="87"/>
        <v>0</v>
      </c>
      <c r="J82" s="103"/>
      <c r="K82" s="104"/>
      <c r="L82" s="221">
        <f t="shared" si="88"/>
        <v>0</v>
      </c>
      <c r="M82" s="222"/>
      <c r="N82" s="104"/>
      <c r="O82" s="221">
        <f t="shared" si="89"/>
        <v>0</v>
      </c>
      <c r="P82" s="318" t="s">
        <v>1140</v>
      </c>
    </row>
    <row r="83" spans="1:16" x14ac:dyDescent="0.2">
      <c r="A83" s="76">
        <v>2200</v>
      </c>
      <c r="B83" s="203" t="s">
        <v>5</v>
      </c>
      <c r="C83" s="77">
        <f t="shared" si="4"/>
        <v>8135</v>
      </c>
      <c r="D83" s="204">
        <f>SUM(D84,D89,D95,D103,D112,D116,D122,D128)</f>
        <v>7865</v>
      </c>
      <c r="E83" s="802">
        <f t="shared" ref="E83:F83" si="90">SUM(E84,E89,E95,E103,E112,E116,E122,E128)</f>
        <v>270</v>
      </c>
      <c r="F83" s="769">
        <f t="shared" si="90"/>
        <v>8135</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2880</v>
      </c>
      <c r="D95" s="225">
        <f>SUM(D96:D102)</f>
        <v>2880</v>
      </c>
      <c r="E95" s="808">
        <f t="shared" ref="E95:F95" si="111">SUM(E96:E102)</f>
        <v>0</v>
      </c>
      <c r="F95" s="765">
        <f t="shared" si="111"/>
        <v>2880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84" x14ac:dyDescent="0.2">
      <c r="A96" s="58">
        <v>2231</v>
      </c>
      <c r="B96" s="3" t="s">
        <v>121</v>
      </c>
      <c r="C96" s="98">
        <f t="shared" si="98"/>
        <v>2880</v>
      </c>
      <c r="D96" s="220">
        <v>2880</v>
      </c>
      <c r="E96" s="807">
        <v>0</v>
      </c>
      <c r="F96" s="765">
        <f t="shared" ref="F96:F102" si="115">D96+E96</f>
        <v>2880</v>
      </c>
      <c r="G96" s="220"/>
      <c r="H96" s="103"/>
      <c r="I96" s="221">
        <f t="shared" ref="I96:I102" si="116">G96+H96</f>
        <v>0</v>
      </c>
      <c r="J96" s="103"/>
      <c r="K96" s="104"/>
      <c r="L96" s="221">
        <f t="shared" ref="L96:L102" si="117">J96+K96</f>
        <v>0</v>
      </c>
      <c r="M96" s="222"/>
      <c r="N96" s="104"/>
      <c r="O96" s="221">
        <f t="shared" ref="O96:O102" si="118">M96+N96</f>
        <v>0</v>
      </c>
      <c r="P96" s="318" t="s">
        <v>1141</v>
      </c>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x14ac:dyDescent="0.2">
      <c r="A116" s="224">
        <v>2260</v>
      </c>
      <c r="B116" s="3" t="s">
        <v>25</v>
      </c>
      <c r="C116" s="98">
        <f t="shared" si="98"/>
        <v>250</v>
      </c>
      <c r="D116" s="225">
        <f>SUM(D117:D121)</f>
        <v>250</v>
      </c>
      <c r="E116" s="808">
        <f t="shared" ref="E116:F116" si="135">SUM(E117:E121)</f>
        <v>0</v>
      </c>
      <c r="F116" s="765">
        <f t="shared" si="135"/>
        <v>250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x14ac:dyDescent="0.2">
      <c r="A118" s="58">
        <v>2262</v>
      </c>
      <c r="B118" s="3" t="s">
        <v>27</v>
      </c>
      <c r="C118" s="98">
        <f t="shared" si="98"/>
        <v>250</v>
      </c>
      <c r="D118" s="220">
        <v>250</v>
      </c>
      <c r="E118" s="807">
        <v>0</v>
      </c>
      <c r="F118" s="765">
        <f t="shared" si="139"/>
        <v>250</v>
      </c>
      <c r="G118" s="220"/>
      <c r="H118" s="103"/>
      <c r="I118" s="221">
        <f t="shared" si="140"/>
        <v>0</v>
      </c>
      <c r="J118" s="103"/>
      <c r="K118" s="104"/>
      <c r="L118" s="221">
        <f t="shared" si="141"/>
        <v>0</v>
      </c>
      <c r="M118" s="222"/>
      <c r="N118" s="104"/>
      <c r="O118" s="221">
        <f t="shared" si="142"/>
        <v>0</v>
      </c>
      <c r="P118" s="318"/>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5005</v>
      </c>
      <c r="D122" s="225">
        <f>SUM(D123:D127)</f>
        <v>4735</v>
      </c>
      <c r="E122" s="808">
        <f t="shared" ref="E122:F122" si="143">SUM(E123:E127)</f>
        <v>270</v>
      </c>
      <c r="F122" s="765">
        <f t="shared" si="143"/>
        <v>5005</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132" x14ac:dyDescent="0.2">
      <c r="A127" s="58">
        <v>2279</v>
      </c>
      <c r="B127" s="3" t="s">
        <v>32</v>
      </c>
      <c r="C127" s="98">
        <f t="shared" si="98"/>
        <v>5005</v>
      </c>
      <c r="D127" s="220">
        <v>4735</v>
      </c>
      <c r="E127" s="807">
        <v>270</v>
      </c>
      <c r="F127" s="765">
        <f t="shared" si="147"/>
        <v>5005</v>
      </c>
      <c r="G127" s="220"/>
      <c r="H127" s="103"/>
      <c r="I127" s="221">
        <f t="shared" si="148"/>
        <v>0</v>
      </c>
      <c r="J127" s="103"/>
      <c r="K127" s="104"/>
      <c r="L127" s="221">
        <f t="shared" si="149"/>
        <v>0</v>
      </c>
      <c r="M127" s="222"/>
      <c r="N127" s="104"/>
      <c r="O127" s="221">
        <f t="shared" si="150"/>
        <v>0</v>
      </c>
      <c r="P127" s="318" t="s">
        <v>1142</v>
      </c>
    </row>
    <row r="128" spans="1:16" ht="24" hidden="1" x14ac:dyDescent="0.2">
      <c r="A128" s="111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2940</v>
      </c>
      <c r="D130" s="204">
        <f>SUM(D131,D136,D140,D141,D144,D151,D159,D160,D163)</f>
        <v>2940</v>
      </c>
      <c r="E130" s="802">
        <f t="shared" ref="E130:F130" si="152">SUM(E131,E136,E140,E141,E144,E151,E159,E160,E163)</f>
        <v>0</v>
      </c>
      <c r="F130" s="769">
        <f t="shared" si="152"/>
        <v>2940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x14ac:dyDescent="0.2">
      <c r="A131" s="1114">
        <v>2310</v>
      </c>
      <c r="B131" s="1" t="s">
        <v>124</v>
      </c>
      <c r="C131" s="89">
        <f t="shared" si="98"/>
        <v>300</v>
      </c>
      <c r="D131" s="233">
        <f t="shared" ref="D131:O131" si="156">SUM(D132:D135)</f>
        <v>300</v>
      </c>
      <c r="E131" s="810">
        <f t="shared" si="156"/>
        <v>0</v>
      </c>
      <c r="F131" s="806">
        <f t="shared" si="156"/>
        <v>300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x14ac:dyDescent="0.2">
      <c r="A132" s="58">
        <v>2311</v>
      </c>
      <c r="B132" s="3" t="s">
        <v>34</v>
      </c>
      <c r="C132" s="98">
        <f t="shared" si="98"/>
        <v>300</v>
      </c>
      <c r="D132" s="220">
        <v>300</v>
      </c>
      <c r="E132" s="807">
        <v>0</v>
      </c>
      <c r="F132" s="765">
        <f t="shared" ref="F132:F135" si="157">D132+E132</f>
        <v>300</v>
      </c>
      <c r="G132" s="220"/>
      <c r="H132" s="103"/>
      <c r="I132" s="221">
        <f t="shared" ref="I132:I135" si="158">G132+H132</f>
        <v>0</v>
      </c>
      <c r="J132" s="103"/>
      <c r="K132" s="104"/>
      <c r="L132" s="221">
        <f t="shared" ref="L132:L135" si="159">J132+K132</f>
        <v>0</v>
      </c>
      <c r="M132" s="222"/>
      <c r="N132" s="104"/>
      <c r="O132" s="221">
        <f t="shared" ref="O132:O135" si="160">M132+N132</f>
        <v>0</v>
      </c>
      <c r="P132" s="318"/>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customHeight="1" x14ac:dyDescent="0.2">
      <c r="A151" s="224">
        <v>2360</v>
      </c>
      <c r="B151" s="3" t="s">
        <v>51</v>
      </c>
      <c r="C151" s="98">
        <f t="shared" si="185"/>
        <v>2640</v>
      </c>
      <c r="D151" s="225">
        <f>SUM(D152:D158)</f>
        <v>2640</v>
      </c>
      <c r="E151" s="808">
        <f t="shared" ref="E151:F151" si="186">SUM(E152:E158)</f>
        <v>0</v>
      </c>
      <c r="F151" s="765">
        <f t="shared" si="186"/>
        <v>2640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x14ac:dyDescent="0.2">
      <c r="A154" s="57">
        <v>2363</v>
      </c>
      <c r="B154" s="3" t="s">
        <v>54</v>
      </c>
      <c r="C154" s="98">
        <f t="shared" si="185"/>
        <v>2640</v>
      </c>
      <c r="D154" s="220">
        <v>2640</v>
      </c>
      <c r="E154" s="807">
        <v>0</v>
      </c>
      <c r="F154" s="765">
        <f t="shared" si="190"/>
        <v>2640</v>
      </c>
      <c r="G154" s="220"/>
      <c r="H154" s="103"/>
      <c r="I154" s="221">
        <f t="shared" si="191"/>
        <v>0</v>
      </c>
      <c r="J154" s="103"/>
      <c r="K154" s="104"/>
      <c r="L154" s="221">
        <f t="shared" si="192"/>
        <v>0</v>
      </c>
      <c r="M154" s="222"/>
      <c r="N154" s="104"/>
      <c r="O154" s="221">
        <f t="shared" si="193"/>
        <v>0</v>
      </c>
      <c r="P154" s="318"/>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1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1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1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14">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1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17370</v>
      </c>
      <c r="D194" s="190">
        <f>SUM(D195,D230,D269)</f>
        <v>16630</v>
      </c>
      <c r="E194" s="798">
        <f t="shared" ref="E194:F194" si="251">SUM(E195,E230,E269)</f>
        <v>740</v>
      </c>
      <c r="F194" s="799">
        <f t="shared" si="251"/>
        <v>17370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14">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14">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1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1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1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x14ac:dyDescent="0.2">
      <c r="A269" s="270">
        <v>7000</v>
      </c>
      <c r="B269" s="270" t="s">
        <v>102</v>
      </c>
      <c r="C269" s="271">
        <f t="shared" si="283"/>
        <v>17370</v>
      </c>
      <c r="D269" s="272">
        <f>SUM(D270,D281)</f>
        <v>16630</v>
      </c>
      <c r="E269" s="816">
        <f t="shared" ref="E269:F269" si="350">SUM(E270,E281)</f>
        <v>740</v>
      </c>
      <c r="F269" s="817">
        <f t="shared" si="350"/>
        <v>17370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14">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14">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x14ac:dyDescent="0.2">
      <c r="A281" s="151">
        <v>7700</v>
      </c>
      <c r="B281" s="119" t="s">
        <v>83</v>
      </c>
      <c r="C281" s="120">
        <f t="shared" si="368"/>
        <v>17370</v>
      </c>
      <c r="D281" s="281">
        <f t="shared" ref="D281:O281" si="373">D282</f>
        <v>16630</v>
      </c>
      <c r="E281" s="818">
        <f t="shared" si="373"/>
        <v>740</v>
      </c>
      <c r="F281" s="784">
        <f t="shared" si="373"/>
        <v>17370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t="60" x14ac:dyDescent="0.2">
      <c r="A282" s="210">
        <v>7720</v>
      </c>
      <c r="B282" s="1" t="s">
        <v>84</v>
      </c>
      <c r="C282" s="109">
        <f t="shared" si="368"/>
        <v>17370</v>
      </c>
      <c r="D282" s="283">
        <v>16630</v>
      </c>
      <c r="E282" s="819">
        <v>740</v>
      </c>
      <c r="F282" s="788">
        <f>D282+E282</f>
        <v>17370</v>
      </c>
      <c r="G282" s="283"/>
      <c r="H282" s="114"/>
      <c r="I282" s="245">
        <f>G282+H282</f>
        <v>0</v>
      </c>
      <c r="J282" s="114"/>
      <c r="K282" s="115"/>
      <c r="L282" s="245">
        <f>J282+K282</f>
        <v>0</v>
      </c>
      <c r="M282" s="284"/>
      <c r="N282" s="115"/>
      <c r="O282" s="245">
        <f>M282+N282</f>
        <v>0</v>
      </c>
      <c r="P282" s="642" t="s">
        <v>1143</v>
      </c>
    </row>
    <row r="283" spans="1:16" x14ac:dyDescent="0.2">
      <c r="A283" s="2"/>
      <c r="B283" s="3" t="s">
        <v>112</v>
      </c>
      <c r="C283" s="98">
        <f t="shared" si="368"/>
        <v>7210</v>
      </c>
      <c r="D283" s="225">
        <f>SUM(D284:D285)</f>
        <v>7210</v>
      </c>
      <c r="E283" s="808">
        <f t="shared" ref="E283:F283" si="374">SUM(E284:E285)</f>
        <v>0</v>
      </c>
      <c r="F283" s="765">
        <f t="shared" si="374"/>
        <v>7210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x14ac:dyDescent="0.2">
      <c r="A285" s="2" t="s">
        <v>115</v>
      </c>
      <c r="B285" s="285" t="s">
        <v>116</v>
      </c>
      <c r="C285" s="89">
        <f t="shared" si="368"/>
        <v>7210</v>
      </c>
      <c r="D285" s="216">
        <v>7210</v>
      </c>
      <c r="E285" s="805">
        <v>0</v>
      </c>
      <c r="F285" s="806">
        <f t="shared" si="378"/>
        <v>7210</v>
      </c>
      <c r="G285" s="216"/>
      <c r="H285" s="94"/>
      <c r="I285" s="217">
        <f t="shared" si="379"/>
        <v>0</v>
      </c>
      <c r="J285" s="94"/>
      <c r="K285" s="95"/>
      <c r="L285" s="217">
        <f t="shared" si="380"/>
        <v>0</v>
      </c>
      <c r="M285" s="218"/>
      <c r="N285" s="95"/>
      <c r="O285" s="217">
        <f t="shared" si="381"/>
        <v>0</v>
      </c>
      <c r="P285" s="635"/>
    </row>
    <row r="286" spans="1:16" ht="12.75" thickBot="1" x14ac:dyDescent="0.25">
      <c r="A286" s="286"/>
      <c r="B286" s="286" t="s">
        <v>300</v>
      </c>
      <c r="C286" s="287">
        <f t="shared" si="368"/>
        <v>43260</v>
      </c>
      <c r="D286" s="288">
        <f t="shared" ref="D286:O286" si="382">SUM(D283,D269,D230,D195,D187,D173,D75,D53)</f>
        <v>43260</v>
      </c>
      <c r="E286" s="820">
        <f t="shared" si="382"/>
        <v>0</v>
      </c>
      <c r="F286" s="821">
        <f t="shared" si="382"/>
        <v>43260</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thickTop="1" thickBot="1" x14ac:dyDescent="0.25">
      <c r="A287" s="1348" t="s">
        <v>301</v>
      </c>
      <c r="B287" s="1349"/>
      <c r="C287" s="293">
        <f t="shared" si="368"/>
        <v>7210</v>
      </c>
      <c r="D287" s="294">
        <f>SUM(D24,D25,D41)-D51</f>
        <v>7210</v>
      </c>
      <c r="E287" s="822">
        <f t="shared" ref="E287:F287" si="383">SUM(E24,E25,E41)-E51</f>
        <v>0</v>
      </c>
      <c r="F287" s="823">
        <f t="shared" si="383"/>
        <v>7210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thickTop="1" x14ac:dyDescent="0.2">
      <c r="A288" s="1350" t="s">
        <v>302</v>
      </c>
      <c r="B288" s="1351"/>
      <c r="C288" s="299">
        <f t="shared" si="368"/>
        <v>-7210</v>
      </c>
      <c r="D288" s="300">
        <f t="shared" ref="D288:O288" si="387">SUM(D289,D290)-D297+D298</f>
        <v>-7210</v>
      </c>
      <c r="E288" s="824">
        <f t="shared" si="387"/>
        <v>0</v>
      </c>
      <c r="F288" s="825">
        <f t="shared" si="387"/>
        <v>-7210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2.75" thickBot="1" x14ac:dyDescent="0.25">
      <c r="A289" s="173" t="s">
        <v>303</v>
      </c>
      <c r="B289" s="173" t="s">
        <v>304</v>
      </c>
      <c r="C289" s="174">
        <f t="shared" si="368"/>
        <v>-7210</v>
      </c>
      <c r="D289" s="175">
        <f t="shared" ref="D289:O289" si="388">D21-D283</f>
        <v>-7210</v>
      </c>
      <c r="E289" s="794">
        <f t="shared" si="388"/>
        <v>0</v>
      </c>
      <c r="F289" s="795">
        <f t="shared" si="388"/>
        <v>-7210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2lwn8ARPLtb79Vx6m35JMRKr3y80ML+rU5qNVOffmrfkNgrK5qwvvKCLD2IXekpL9NPp2DDISBz5drZ81dLFyA==" saltValue="j+rwfK/zupweRd/Q6sem+A==" spinCount="100000" sheet="1" objects="1" scenarios="1" formatCells="0" formatColumns="0" formatRows="0"/>
  <autoFilter ref="A18:P298">
    <filterColumn colId="2">
      <filters blank="1">
        <filter val="1 593"/>
        <filter val="17 370"/>
        <filter val="18 680"/>
        <filter val="2 640"/>
        <filter val="2 880"/>
        <filter val="2 940"/>
        <filter val="250"/>
        <filter val="300"/>
        <filter val="36 050"/>
        <filter val="43 260"/>
        <filter val="5 005"/>
        <filter val="6 012"/>
        <filter val="7 210"/>
        <filter val="-7 210"/>
        <filter val="7 605"/>
        <filter val="8 13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29.pielikums Jūrmalas pilsētas domes
2018.gada 24.maija saistošajiem noteikumiem Nr.22
(protokols Nr.8,  9.punkts)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U304"/>
  <sheetViews>
    <sheetView view="pageLayout" zoomScaleNormal="100" workbookViewId="0">
      <selection activeCell="T5" sqref="T5"/>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239"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930</v>
      </c>
      <c r="P1" s="889"/>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931</v>
      </c>
      <c r="D3" s="1391"/>
      <c r="E3" s="1391"/>
      <c r="F3" s="1391"/>
      <c r="G3" s="1391"/>
      <c r="H3" s="1391"/>
      <c r="I3" s="1391"/>
      <c r="J3" s="1391"/>
      <c r="K3" s="1391"/>
      <c r="L3" s="1391"/>
      <c r="M3" s="1391"/>
      <c r="N3" s="1391"/>
      <c r="O3" s="1391"/>
      <c r="P3" s="1392"/>
      <c r="Q3" s="754"/>
    </row>
    <row r="4" spans="1:17" ht="12.75" customHeight="1" x14ac:dyDescent="0.2">
      <c r="A4" s="7" t="s">
        <v>150</v>
      </c>
      <c r="B4" s="8"/>
      <c r="C4" s="1391" t="s">
        <v>932</v>
      </c>
      <c r="D4" s="1391"/>
      <c r="E4" s="1391"/>
      <c r="F4" s="1391"/>
      <c r="G4" s="1391"/>
      <c r="H4" s="1391"/>
      <c r="I4" s="1391"/>
      <c r="J4" s="1391"/>
      <c r="K4" s="1391"/>
      <c r="L4" s="1391"/>
      <c r="M4" s="1391"/>
      <c r="N4" s="1391"/>
      <c r="O4" s="1391"/>
      <c r="P4" s="1392"/>
      <c r="Q4" s="754"/>
    </row>
    <row r="5" spans="1:17" ht="12.75" customHeight="1" x14ac:dyDescent="0.2">
      <c r="A5" s="9" t="s">
        <v>151</v>
      </c>
      <c r="B5" s="10"/>
      <c r="C5" s="1386" t="s">
        <v>933</v>
      </c>
      <c r="D5" s="1386"/>
      <c r="E5" s="1386"/>
      <c r="F5" s="1386"/>
      <c r="G5" s="1386"/>
      <c r="H5" s="1386"/>
      <c r="I5" s="1386"/>
      <c r="J5" s="1386"/>
      <c r="K5" s="1386"/>
      <c r="L5" s="1386"/>
      <c r="M5" s="1386"/>
      <c r="N5" s="1386"/>
      <c r="O5" s="1386"/>
      <c r="P5" s="1387"/>
      <c r="Q5" s="754"/>
    </row>
    <row r="6" spans="1:17" ht="12.75" customHeight="1" x14ac:dyDescent="0.2">
      <c r="A6" s="9" t="s">
        <v>87</v>
      </c>
      <c r="B6" s="10"/>
      <c r="C6" s="1386" t="s">
        <v>326</v>
      </c>
      <c r="D6" s="1386"/>
      <c r="E6" s="1386"/>
      <c r="F6" s="1386"/>
      <c r="G6" s="1386"/>
      <c r="H6" s="1386"/>
      <c r="I6" s="1386"/>
      <c r="J6" s="1386"/>
      <c r="K6" s="1386"/>
      <c r="L6" s="1386"/>
      <c r="M6" s="1386"/>
      <c r="N6" s="1386"/>
      <c r="O6" s="1386"/>
      <c r="P6" s="1387"/>
      <c r="Q6" s="754"/>
    </row>
    <row r="7" spans="1:17" ht="26.25" customHeight="1" x14ac:dyDescent="0.2">
      <c r="A7" s="9" t="s">
        <v>152</v>
      </c>
      <c r="B7" s="10"/>
      <c r="C7" s="1391" t="s">
        <v>1087</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934</v>
      </c>
      <c r="D9" s="1386"/>
      <c r="E9" s="1386"/>
      <c r="F9" s="1386"/>
      <c r="G9" s="1386"/>
      <c r="H9" s="1386"/>
      <c r="I9" s="1386"/>
      <c r="J9" s="1386"/>
      <c r="K9" s="1386"/>
      <c r="L9" s="1386"/>
      <c r="M9" s="1386"/>
      <c r="N9" s="1386"/>
      <c r="O9" s="1386"/>
      <c r="P9" s="1387"/>
      <c r="Q9" s="754"/>
    </row>
    <row r="10" spans="1:17" ht="12.75" customHeight="1" x14ac:dyDescent="0.2">
      <c r="A10" s="9"/>
      <c r="B10" s="10" t="s">
        <v>155</v>
      </c>
      <c r="C10" s="1386" t="s">
        <v>935</v>
      </c>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t="s">
        <v>936</v>
      </c>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t="s">
        <v>937</v>
      </c>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21"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21"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890">
        <v>16</v>
      </c>
    </row>
    <row r="19" spans="1:21" s="29" customFormat="1" x14ac:dyDescent="0.2">
      <c r="A19" s="22"/>
      <c r="B19" s="23" t="s">
        <v>176</v>
      </c>
      <c r="C19" s="24"/>
      <c r="D19" s="25"/>
      <c r="E19" s="757"/>
      <c r="F19" s="188"/>
      <c r="G19" s="25"/>
      <c r="H19" s="27"/>
      <c r="I19" s="28"/>
      <c r="J19" s="27"/>
      <c r="K19" s="26"/>
      <c r="L19" s="28"/>
      <c r="M19" s="30"/>
      <c r="N19" s="26"/>
      <c r="O19" s="28"/>
      <c r="P19" s="891"/>
    </row>
    <row r="20" spans="1:21" s="29" customFormat="1" ht="12.75" thickBot="1" x14ac:dyDescent="0.25">
      <c r="A20" s="32"/>
      <c r="B20" s="33" t="s">
        <v>177</v>
      </c>
      <c r="C20" s="34">
        <f>F20+I20+L20+O20</f>
        <v>672959</v>
      </c>
      <c r="D20" s="35">
        <f>SUM(D21,D24,D25,D41,D43)</f>
        <v>327326</v>
      </c>
      <c r="E20" s="758">
        <f t="shared" ref="E20:F20" si="0">SUM(E21,E24,E25,E41,E43)</f>
        <v>0</v>
      </c>
      <c r="F20" s="759">
        <f t="shared" si="0"/>
        <v>327326</v>
      </c>
      <c r="G20" s="35">
        <f>SUM(G21,G24,G43)</f>
        <v>322639</v>
      </c>
      <c r="H20" s="37">
        <f t="shared" ref="H20:I20" si="1">SUM(H21,H24,H43)</f>
        <v>5635</v>
      </c>
      <c r="I20" s="38">
        <f t="shared" si="1"/>
        <v>328274</v>
      </c>
      <c r="J20" s="37">
        <f>SUM(J21,J26,J43)</f>
        <v>17196</v>
      </c>
      <c r="K20" s="36">
        <f t="shared" ref="K20:L20" si="2">SUM(K21,K26,K43)</f>
        <v>0</v>
      </c>
      <c r="L20" s="38">
        <f t="shared" si="2"/>
        <v>17196</v>
      </c>
      <c r="M20" s="34">
        <f>SUM(M21,M45)</f>
        <v>163</v>
      </c>
      <c r="N20" s="36">
        <f t="shared" ref="N20:O20" si="3">SUM(N21,N45)</f>
        <v>0</v>
      </c>
      <c r="O20" s="38">
        <f t="shared" si="3"/>
        <v>163</v>
      </c>
      <c r="P20" s="892"/>
      <c r="R20" s="194"/>
      <c r="S20" s="194"/>
      <c r="T20" s="194"/>
      <c r="U20" s="194"/>
    </row>
    <row r="21" spans="1:21" ht="12.75" thickTop="1" x14ac:dyDescent="0.2">
      <c r="A21" s="40"/>
      <c r="B21" s="41" t="s">
        <v>178</v>
      </c>
      <c r="C21" s="42">
        <f t="shared" ref="C21:C84" si="4">F21+I21+L21+O21</f>
        <v>6839</v>
      </c>
      <c r="D21" s="43">
        <f>SUM(D22:D23)</f>
        <v>0</v>
      </c>
      <c r="E21" s="760">
        <f t="shared" ref="E21" si="5">SUM(E22:E23)</f>
        <v>0</v>
      </c>
      <c r="F21" s="761">
        <f>SUM(F22:F23)</f>
        <v>0</v>
      </c>
      <c r="G21" s="43">
        <f>SUM(G22:G23)</f>
        <v>0</v>
      </c>
      <c r="H21" s="45">
        <f t="shared" ref="H21:I21" si="6">SUM(H22:H23)</f>
        <v>0</v>
      </c>
      <c r="I21" s="46">
        <f t="shared" si="6"/>
        <v>0</v>
      </c>
      <c r="J21" s="45">
        <f>SUM(J22:J23)</f>
        <v>6776</v>
      </c>
      <c r="K21" s="44">
        <f t="shared" ref="K21:L21" si="7">SUM(K22:K23)</f>
        <v>0</v>
      </c>
      <c r="L21" s="46">
        <f t="shared" si="7"/>
        <v>6776</v>
      </c>
      <c r="M21" s="42">
        <f>SUM(M22:M23)</f>
        <v>63</v>
      </c>
      <c r="N21" s="44">
        <f t="shared" ref="N21:O21" si="8">SUM(N22:N23)</f>
        <v>0</v>
      </c>
      <c r="O21" s="46">
        <f t="shared" si="8"/>
        <v>63</v>
      </c>
      <c r="P21" s="893"/>
      <c r="R21" s="194"/>
      <c r="S21" s="194"/>
      <c r="T21" s="194"/>
      <c r="U21" s="194"/>
    </row>
    <row r="22" spans="1:21"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643"/>
      <c r="R22" s="194"/>
      <c r="S22" s="194"/>
      <c r="T22" s="194"/>
      <c r="U22" s="194"/>
    </row>
    <row r="23" spans="1:21" x14ac:dyDescent="0.2">
      <c r="A23" s="57"/>
      <c r="B23" s="58" t="s">
        <v>180</v>
      </c>
      <c r="C23" s="59">
        <f t="shared" si="4"/>
        <v>6839</v>
      </c>
      <c r="D23" s="60"/>
      <c r="E23" s="764"/>
      <c r="F23" s="765">
        <f>D23+E23</f>
        <v>0</v>
      </c>
      <c r="G23" s="60"/>
      <c r="H23" s="62"/>
      <c r="I23" s="63">
        <f>G23+H23</f>
        <v>0</v>
      </c>
      <c r="J23" s="62">
        <f>7696-920</f>
        <v>6776</v>
      </c>
      <c r="K23" s="61"/>
      <c r="L23" s="63">
        <f>J23+K23</f>
        <v>6776</v>
      </c>
      <c r="M23" s="64">
        <v>63</v>
      </c>
      <c r="N23" s="61"/>
      <c r="O23" s="63">
        <f>M23+N23</f>
        <v>63</v>
      </c>
      <c r="P23" s="742"/>
      <c r="R23" s="194"/>
      <c r="S23" s="194"/>
      <c r="T23" s="194"/>
      <c r="U23" s="194"/>
    </row>
    <row r="24" spans="1:21" s="29" customFormat="1" ht="24.75" thickBot="1" x14ac:dyDescent="0.25">
      <c r="A24" s="65">
        <v>19300</v>
      </c>
      <c r="B24" s="65" t="s">
        <v>181</v>
      </c>
      <c r="C24" s="66">
        <f>F24+I24</f>
        <v>655600</v>
      </c>
      <c r="D24" s="67">
        <v>327326</v>
      </c>
      <c r="E24" s="766"/>
      <c r="F24" s="767">
        <f>D24+E24</f>
        <v>327326</v>
      </c>
      <c r="G24" s="67">
        <v>322639</v>
      </c>
      <c r="H24" s="68">
        <v>5635</v>
      </c>
      <c r="I24" s="69">
        <f>G24+H24</f>
        <v>328274</v>
      </c>
      <c r="J24" s="70" t="s">
        <v>182</v>
      </c>
      <c r="K24" s="71" t="s">
        <v>182</v>
      </c>
      <c r="L24" s="73" t="s">
        <v>182</v>
      </c>
      <c r="M24" s="72" t="s">
        <v>182</v>
      </c>
      <c r="N24" s="71" t="s">
        <v>182</v>
      </c>
      <c r="O24" s="73" t="s">
        <v>182</v>
      </c>
      <c r="P24" s="894"/>
      <c r="R24" s="194"/>
      <c r="S24" s="194"/>
      <c r="T24" s="194"/>
      <c r="U24" s="194"/>
    </row>
    <row r="25" spans="1:21"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95"/>
      <c r="R25" s="194"/>
      <c r="S25" s="194"/>
      <c r="T25" s="194"/>
      <c r="U25" s="194"/>
    </row>
    <row r="26" spans="1:21" s="29" customFormat="1" ht="36.75" thickTop="1" x14ac:dyDescent="0.2">
      <c r="A26" s="76">
        <v>21300</v>
      </c>
      <c r="B26" s="76" t="s">
        <v>184</v>
      </c>
      <c r="C26" s="77">
        <f>L26</f>
        <v>10220</v>
      </c>
      <c r="D26" s="80" t="s">
        <v>182</v>
      </c>
      <c r="E26" s="770" t="s">
        <v>182</v>
      </c>
      <c r="F26" s="771" t="s">
        <v>182</v>
      </c>
      <c r="G26" s="80" t="s">
        <v>182</v>
      </c>
      <c r="H26" s="81" t="s">
        <v>182</v>
      </c>
      <c r="I26" s="82" t="s">
        <v>182</v>
      </c>
      <c r="J26" s="86">
        <f>SUM(J27,J31,J33,J36)</f>
        <v>10220</v>
      </c>
      <c r="K26" s="87">
        <f t="shared" ref="K26:L26" si="9">SUM(K27,K31,K33,K36)</f>
        <v>0</v>
      </c>
      <c r="L26" s="205">
        <f t="shared" si="9"/>
        <v>10220</v>
      </c>
      <c r="M26" s="84" t="s">
        <v>182</v>
      </c>
      <c r="N26" s="83" t="s">
        <v>182</v>
      </c>
      <c r="O26" s="82" t="s">
        <v>182</v>
      </c>
      <c r="P26" s="895"/>
      <c r="R26" s="194"/>
      <c r="S26" s="194"/>
      <c r="T26" s="194"/>
      <c r="U26" s="194"/>
    </row>
    <row r="27" spans="1:21"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95"/>
      <c r="R27" s="194"/>
      <c r="S27" s="194"/>
      <c r="T27" s="194"/>
      <c r="U27" s="194"/>
    </row>
    <row r="28" spans="1:21"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896"/>
      <c r="R28" s="194"/>
      <c r="S28" s="194"/>
      <c r="T28" s="194"/>
      <c r="U28" s="194"/>
    </row>
    <row r="29" spans="1:21"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897"/>
      <c r="R29" s="194"/>
      <c r="S29" s="194"/>
      <c r="T29" s="194"/>
      <c r="U29" s="194"/>
    </row>
    <row r="30" spans="1:21"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897"/>
      <c r="R30" s="194"/>
      <c r="S30" s="194"/>
      <c r="T30" s="194"/>
      <c r="U30" s="194"/>
    </row>
    <row r="31" spans="1:21"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95"/>
      <c r="R31" s="194"/>
      <c r="S31" s="194"/>
      <c r="T31" s="194"/>
      <c r="U31" s="194"/>
    </row>
    <row r="32" spans="1:21"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898"/>
      <c r="R32" s="194"/>
      <c r="S32" s="194"/>
      <c r="T32" s="194"/>
      <c r="U32" s="194"/>
    </row>
    <row r="33" spans="1:21" s="29" customFormat="1" x14ac:dyDescent="0.2">
      <c r="A33" s="88">
        <v>21380</v>
      </c>
      <c r="B33" s="76" t="s">
        <v>191</v>
      </c>
      <c r="C33" s="77">
        <f t="shared" si="10"/>
        <v>3243</v>
      </c>
      <c r="D33" s="80" t="s">
        <v>182</v>
      </c>
      <c r="E33" s="770" t="s">
        <v>182</v>
      </c>
      <c r="F33" s="771" t="s">
        <v>182</v>
      </c>
      <c r="G33" s="80" t="s">
        <v>182</v>
      </c>
      <c r="H33" s="81" t="s">
        <v>182</v>
      </c>
      <c r="I33" s="82" t="s">
        <v>182</v>
      </c>
      <c r="J33" s="86">
        <f>SUM(J34:J35)</f>
        <v>3243</v>
      </c>
      <c r="K33" s="87">
        <f t="shared" ref="K33:L33" si="13">SUM(K34:K35)</f>
        <v>0</v>
      </c>
      <c r="L33" s="205">
        <f t="shared" si="13"/>
        <v>3243</v>
      </c>
      <c r="M33" s="84" t="s">
        <v>182</v>
      </c>
      <c r="N33" s="83" t="s">
        <v>182</v>
      </c>
      <c r="O33" s="82" t="s">
        <v>182</v>
      </c>
      <c r="P33" s="895"/>
      <c r="R33" s="194"/>
      <c r="S33" s="194"/>
      <c r="T33" s="194"/>
      <c r="U33" s="194"/>
    </row>
    <row r="34" spans="1:21" x14ac:dyDescent="0.2">
      <c r="A34" s="49">
        <v>21381</v>
      </c>
      <c r="B34" s="1" t="s">
        <v>192</v>
      </c>
      <c r="C34" s="89">
        <f t="shared" si="10"/>
        <v>3243</v>
      </c>
      <c r="D34" s="90" t="s">
        <v>182</v>
      </c>
      <c r="E34" s="772" t="s">
        <v>182</v>
      </c>
      <c r="F34" s="773" t="s">
        <v>182</v>
      </c>
      <c r="G34" s="90" t="s">
        <v>182</v>
      </c>
      <c r="H34" s="92" t="s">
        <v>182</v>
      </c>
      <c r="I34" s="93" t="s">
        <v>182</v>
      </c>
      <c r="J34" s="94">
        <v>3243</v>
      </c>
      <c r="K34" s="95"/>
      <c r="L34" s="54">
        <f>J34+K34</f>
        <v>3243</v>
      </c>
      <c r="M34" s="96" t="s">
        <v>182</v>
      </c>
      <c r="N34" s="91" t="s">
        <v>182</v>
      </c>
      <c r="O34" s="93" t="s">
        <v>182</v>
      </c>
      <c r="P34" s="896"/>
      <c r="R34" s="194"/>
      <c r="S34" s="194"/>
      <c r="T34" s="194"/>
      <c r="U34" s="194"/>
    </row>
    <row r="35" spans="1:21"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897"/>
      <c r="R35" s="194"/>
      <c r="S35" s="194"/>
      <c r="T35" s="194"/>
      <c r="U35" s="194"/>
    </row>
    <row r="36" spans="1:21" s="29" customFormat="1" ht="25.5" customHeight="1" x14ac:dyDescent="0.2">
      <c r="A36" s="88">
        <v>21390</v>
      </c>
      <c r="B36" s="76" t="s">
        <v>194</v>
      </c>
      <c r="C36" s="77">
        <f t="shared" si="10"/>
        <v>6977</v>
      </c>
      <c r="D36" s="80" t="s">
        <v>182</v>
      </c>
      <c r="E36" s="770" t="s">
        <v>182</v>
      </c>
      <c r="F36" s="771" t="s">
        <v>182</v>
      </c>
      <c r="G36" s="80" t="s">
        <v>182</v>
      </c>
      <c r="H36" s="81" t="s">
        <v>182</v>
      </c>
      <c r="I36" s="82" t="s">
        <v>182</v>
      </c>
      <c r="J36" s="86">
        <f>SUM(J37:J40)</f>
        <v>6977</v>
      </c>
      <c r="K36" s="87">
        <f t="shared" ref="K36:L36" si="14">SUM(K37:K40)</f>
        <v>0</v>
      </c>
      <c r="L36" s="205">
        <f t="shared" si="14"/>
        <v>6977</v>
      </c>
      <c r="M36" s="84" t="s">
        <v>182</v>
      </c>
      <c r="N36" s="83" t="s">
        <v>182</v>
      </c>
      <c r="O36" s="82" t="s">
        <v>182</v>
      </c>
      <c r="P36" s="895"/>
      <c r="R36" s="194"/>
      <c r="S36" s="194"/>
      <c r="T36" s="194"/>
      <c r="U36" s="194"/>
    </row>
    <row r="37" spans="1:21"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896"/>
      <c r="R37" s="194"/>
      <c r="S37" s="194"/>
      <c r="T37" s="194"/>
      <c r="U37" s="194"/>
    </row>
    <row r="38" spans="1:21"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897"/>
      <c r="R38" s="194"/>
      <c r="S38" s="194"/>
      <c r="T38" s="194"/>
      <c r="U38" s="194"/>
    </row>
    <row r="39" spans="1:21"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897"/>
      <c r="R39" s="194"/>
      <c r="S39" s="194"/>
      <c r="T39" s="194"/>
      <c r="U39" s="194"/>
    </row>
    <row r="40" spans="1:21" ht="24" x14ac:dyDescent="0.2">
      <c r="A40" s="118">
        <v>21399</v>
      </c>
      <c r="B40" s="119" t="s">
        <v>198</v>
      </c>
      <c r="C40" s="120">
        <f t="shared" si="10"/>
        <v>6977</v>
      </c>
      <c r="D40" s="121" t="s">
        <v>182</v>
      </c>
      <c r="E40" s="778" t="s">
        <v>182</v>
      </c>
      <c r="F40" s="779" t="s">
        <v>182</v>
      </c>
      <c r="G40" s="121" t="s">
        <v>182</v>
      </c>
      <c r="H40" s="123" t="s">
        <v>182</v>
      </c>
      <c r="I40" s="124" t="s">
        <v>182</v>
      </c>
      <c r="J40" s="125">
        <f>6057+920</f>
        <v>6977</v>
      </c>
      <c r="K40" s="126"/>
      <c r="L40" s="780">
        <f>J40+K40</f>
        <v>6977</v>
      </c>
      <c r="M40" s="127" t="s">
        <v>182</v>
      </c>
      <c r="N40" s="122" t="s">
        <v>182</v>
      </c>
      <c r="O40" s="124" t="s">
        <v>182</v>
      </c>
      <c r="P40" s="899"/>
      <c r="R40" s="194"/>
      <c r="S40" s="194"/>
      <c r="T40" s="194"/>
      <c r="U40" s="194"/>
    </row>
    <row r="41" spans="1:21"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900"/>
      <c r="R41" s="194"/>
      <c r="S41" s="194"/>
      <c r="T41" s="194"/>
      <c r="U41" s="194"/>
    </row>
    <row r="42" spans="1:21"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899"/>
      <c r="R42" s="194"/>
      <c r="S42" s="194"/>
      <c r="T42" s="194"/>
      <c r="U42" s="194"/>
    </row>
    <row r="43" spans="1:21" s="29" customFormat="1" ht="24" x14ac:dyDescent="0.2">
      <c r="A43" s="88">
        <v>21490</v>
      </c>
      <c r="B43" s="76" t="s">
        <v>201</v>
      </c>
      <c r="C43" s="140">
        <f>F43+I43+L43</f>
        <v>200</v>
      </c>
      <c r="D43" s="141">
        <f>D44</f>
        <v>0</v>
      </c>
      <c r="E43" s="785">
        <f t="shared" ref="E43:L43" si="16">E44</f>
        <v>0</v>
      </c>
      <c r="F43" s="786">
        <f t="shared" si="16"/>
        <v>0</v>
      </c>
      <c r="G43" s="141">
        <f t="shared" si="16"/>
        <v>0</v>
      </c>
      <c r="H43" s="143">
        <f t="shared" si="16"/>
        <v>0</v>
      </c>
      <c r="I43" s="144">
        <f t="shared" si="16"/>
        <v>0</v>
      </c>
      <c r="J43" s="143">
        <f t="shared" si="16"/>
        <v>200</v>
      </c>
      <c r="K43" s="142">
        <f t="shared" si="16"/>
        <v>0</v>
      </c>
      <c r="L43" s="144">
        <f t="shared" si="16"/>
        <v>200</v>
      </c>
      <c r="M43" s="84" t="s">
        <v>182</v>
      </c>
      <c r="N43" s="83" t="s">
        <v>182</v>
      </c>
      <c r="O43" s="82" t="s">
        <v>182</v>
      </c>
      <c r="P43" s="895"/>
      <c r="R43" s="194"/>
      <c r="S43" s="194"/>
      <c r="T43" s="194"/>
      <c r="U43" s="194"/>
    </row>
    <row r="44" spans="1:21" s="29" customFormat="1" ht="24" x14ac:dyDescent="0.2">
      <c r="A44" s="58">
        <v>21499</v>
      </c>
      <c r="B44" s="3" t="s">
        <v>202</v>
      </c>
      <c r="C44" s="145">
        <f>F44+I44+L44</f>
        <v>200</v>
      </c>
      <c r="D44" s="146"/>
      <c r="E44" s="787"/>
      <c r="F44" s="788">
        <f>D44+E44</f>
        <v>0</v>
      </c>
      <c r="G44" s="146"/>
      <c r="H44" s="148"/>
      <c r="I44" s="149">
        <f>G44+H44</f>
        <v>0</v>
      </c>
      <c r="J44" s="148">
        <v>200</v>
      </c>
      <c r="K44" s="147"/>
      <c r="L44" s="149">
        <f>J44+K44</f>
        <v>200</v>
      </c>
      <c r="M44" s="116" t="s">
        <v>182</v>
      </c>
      <c r="N44" s="111" t="s">
        <v>182</v>
      </c>
      <c r="O44" s="113" t="s">
        <v>182</v>
      </c>
      <c r="P44" s="898"/>
      <c r="R44" s="194"/>
      <c r="S44" s="194"/>
      <c r="T44" s="194"/>
      <c r="U44" s="194"/>
    </row>
    <row r="45" spans="1:21" ht="12.75" customHeight="1" x14ac:dyDescent="0.2">
      <c r="A45" s="150">
        <v>23000</v>
      </c>
      <c r="B45" s="151" t="s">
        <v>203</v>
      </c>
      <c r="C45" s="140">
        <f>O45</f>
        <v>100</v>
      </c>
      <c r="D45" s="80" t="s">
        <v>182</v>
      </c>
      <c r="E45" s="770" t="s">
        <v>182</v>
      </c>
      <c r="F45" s="771" t="s">
        <v>182</v>
      </c>
      <c r="G45" s="80" t="s">
        <v>182</v>
      </c>
      <c r="H45" s="81" t="s">
        <v>182</v>
      </c>
      <c r="I45" s="82" t="s">
        <v>182</v>
      </c>
      <c r="J45" s="81" t="s">
        <v>182</v>
      </c>
      <c r="K45" s="83" t="s">
        <v>182</v>
      </c>
      <c r="L45" s="82" t="s">
        <v>182</v>
      </c>
      <c r="M45" s="140">
        <f>SUM(M46:M47)</f>
        <v>100</v>
      </c>
      <c r="N45" s="142">
        <f t="shared" ref="N45:O45" si="17">SUM(N46:N47)</f>
        <v>0</v>
      </c>
      <c r="O45" s="144">
        <f t="shared" si="17"/>
        <v>100</v>
      </c>
      <c r="P45" s="901"/>
      <c r="R45" s="194"/>
      <c r="S45" s="194"/>
      <c r="T45" s="194"/>
      <c r="U45" s="194"/>
    </row>
    <row r="46" spans="1:21" ht="24" x14ac:dyDescent="0.2">
      <c r="A46" s="153">
        <v>23410</v>
      </c>
      <c r="B46" s="154" t="s">
        <v>204</v>
      </c>
      <c r="C46" s="131">
        <f t="shared" ref="C46:C47" si="18">O46</f>
        <v>100</v>
      </c>
      <c r="D46" s="133" t="s">
        <v>182</v>
      </c>
      <c r="E46" s="789" t="s">
        <v>182</v>
      </c>
      <c r="F46" s="790" t="s">
        <v>182</v>
      </c>
      <c r="G46" s="133" t="s">
        <v>182</v>
      </c>
      <c r="H46" s="134" t="s">
        <v>182</v>
      </c>
      <c r="I46" s="135" t="s">
        <v>182</v>
      </c>
      <c r="J46" s="134" t="s">
        <v>182</v>
      </c>
      <c r="K46" s="136" t="s">
        <v>182</v>
      </c>
      <c r="L46" s="135" t="s">
        <v>182</v>
      </c>
      <c r="M46" s="155">
        <v>100</v>
      </c>
      <c r="N46" s="156"/>
      <c r="O46" s="157">
        <f>M46+N46</f>
        <v>100</v>
      </c>
      <c r="P46" s="902"/>
      <c r="R46" s="194"/>
      <c r="S46" s="194"/>
      <c r="T46" s="194"/>
      <c r="U46" s="194"/>
    </row>
    <row r="47" spans="1:21"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902"/>
      <c r="R47" s="194"/>
      <c r="S47" s="194"/>
      <c r="T47" s="194"/>
      <c r="U47" s="194"/>
    </row>
    <row r="48" spans="1:21" x14ac:dyDescent="0.2">
      <c r="A48" s="159"/>
      <c r="B48" s="154"/>
      <c r="C48" s="160"/>
      <c r="D48" s="161"/>
      <c r="E48" s="791"/>
      <c r="F48" s="790"/>
      <c r="G48" s="161"/>
      <c r="H48" s="162"/>
      <c r="I48" s="63"/>
      <c r="J48" s="163"/>
      <c r="K48" s="156"/>
      <c r="L48" s="157"/>
      <c r="M48" s="155"/>
      <c r="N48" s="156"/>
      <c r="O48" s="157"/>
      <c r="P48" s="902"/>
      <c r="R48" s="194"/>
      <c r="S48" s="194"/>
      <c r="T48" s="194"/>
      <c r="U48" s="194"/>
    </row>
    <row r="49" spans="1:21" s="29" customFormat="1" x14ac:dyDescent="0.2">
      <c r="A49" s="164"/>
      <c r="B49" s="165" t="s">
        <v>206</v>
      </c>
      <c r="C49" s="166"/>
      <c r="D49" s="167"/>
      <c r="E49" s="792"/>
      <c r="F49" s="793"/>
      <c r="G49" s="167"/>
      <c r="H49" s="169"/>
      <c r="I49" s="170"/>
      <c r="J49" s="169"/>
      <c r="K49" s="168"/>
      <c r="L49" s="170"/>
      <c r="M49" s="171"/>
      <c r="N49" s="168"/>
      <c r="O49" s="170"/>
      <c r="P49" s="903"/>
      <c r="R49" s="194"/>
      <c r="S49" s="194"/>
      <c r="T49" s="194"/>
      <c r="U49" s="194"/>
    </row>
    <row r="50" spans="1:21" s="29" customFormat="1" ht="12.75" thickBot="1" x14ac:dyDescent="0.25">
      <c r="A50" s="173"/>
      <c r="B50" s="32" t="s">
        <v>207</v>
      </c>
      <c r="C50" s="174">
        <f t="shared" si="4"/>
        <v>672959</v>
      </c>
      <c r="D50" s="175">
        <f>SUM(D51,D283)</f>
        <v>327326</v>
      </c>
      <c r="E50" s="794">
        <f t="shared" ref="E50:F50" si="19">SUM(E51,E283)</f>
        <v>0</v>
      </c>
      <c r="F50" s="795">
        <f t="shared" si="19"/>
        <v>327326</v>
      </c>
      <c r="G50" s="175">
        <f>SUM(G51,G283)</f>
        <v>322639</v>
      </c>
      <c r="H50" s="177">
        <f t="shared" ref="H50:I50" si="20">SUM(H51,H283)</f>
        <v>5635</v>
      </c>
      <c r="I50" s="178">
        <f t="shared" si="20"/>
        <v>328274</v>
      </c>
      <c r="J50" s="177">
        <f>SUM(J51,J283)</f>
        <v>17196</v>
      </c>
      <c r="K50" s="176">
        <f t="shared" ref="K50:L50" si="21">SUM(K51,K283)</f>
        <v>0</v>
      </c>
      <c r="L50" s="178">
        <f t="shared" si="21"/>
        <v>17196</v>
      </c>
      <c r="M50" s="174">
        <f>SUM(M51,M283)</f>
        <v>163</v>
      </c>
      <c r="N50" s="176">
        <f t="shared" ref="N50:O50" si="22">SUM(N51,N283)</f>
        <v>0</v>
      </c>
      <c r="O50" s="178">
        <f t="shared" si="22"/>
        <v>163</v>
      </c>
      <c r="P50" s="650"/>
      <c r="R50" s="194"/>
      <c r="S50" s="194"/>
      <c r="T50" s="194"/>
      <c r="U50" s="194"/>
    </row>
    <row r="51" spans="1:21" s="29" customFormat="1" ht="36.75" thickTop="1" x14ac:dyDescent="0.2">
      <c r="A51" s="180"/>
      <c r="B51" s="181" t="s">
        <v>208</v>
      </c>
      <c r="C51" s="182">
        <f t="shared" si="4"/>
        <v>672959</v>
      </c>
      <c r="D51" s="183">
        <f>SUM(D52,D194)</f>
        <v>327326</v>
      </c>
      <c r="E51" s="796">
        <f t="shared" ref="E51:F51" si="23">SUM(E52,E194)</f>
        <v>0</v>
      </c>
      <c r="F51" s="797">
        <f t="shared" si="23"/>
        <v>327326</v>
      </c>
      <c r="G51" s="183">
        <f>SUM(G52,G194)</f>
        <v>322639</v>
      </c>
      <c r="H51" s="185">
        <f t="shared" ref="H51:I51" si="24">SUM(H52,H194)</f>
        <v>5635</v>
      </c>
      <c r="I51" s="186">
        <f t="shared" si="24"/>
        <v>328274</v>
      </c>
      <c r="J51" s="185">
        <f>SUM(J52,J194)</f>
        <v>17196</v>
      </c>
      <c r="K51" s="184">
        <f t="shared" ref="K51:L51" si="25">SUM(K52,K194)</f>
        <v>0</v>
      </c>
      <c r="L51" s="186">
        <f t="shared" si="25"/>
        <v>17196</v>
      </c>
      <c r="M51" s="182">
        <f>SUM(M52,M194)</f>
        <v>163</v>
      </c>
      <c r="N51" s="184">
        <f t="shared" ref="N51:O51" si="26">SUM(N52,N194)</f>
        <v>0</v>
      </c>
      <c r="O51" s="186">
        <f t="shared" si="26"/>
        <v>163</v>
      </c>
      <c r="P51" s="904"/>
      <c r="R51" s="194"/>
      <c r="S51" s="194"/>
      <c r="T51" s="194"/>
      <c r="U51" s="194"/>
    </row>
    <row r="52" spans="1:21" s="29" customFormat="1" ht="24" x14ac:dyDescent="0.2">
      <c r="A52" s="188"/>
      <c r="B52" s="22" t="s">
        <v>209</v>
      </c>
      <c r="C52" s="189">
        <f t="shared" si="4"/>
        <v>660651</v>
      </c>
      <c r="D52" s="190">
        <f>SUM(D53,D75,D173,D187)</f>
        <v>317999</v>
      </c>
      <c r="E52" s="798">
        <f t="shared" ref="E52:F52" si="27">SUM(E53,E75,E173,E187)</f>
        <v>0</v>
      </c>
      <c r="F52" s="799">
        <f t="shared" si="27"/>
        <v>317999</v>
      </c>
      <c r="G52" s="190">
        <f>SUM(G53,G75,G173,G187)</f>
        <v>322639</v>
      </c>
      <c r="H52" s="192">
        <f t="shared" ref="H52:I52" si="28">SUM(H53,H75,H173,H187)</f>
        <v>2796</v>
      </c>
      <c r="I52" s="193">
        <f t="shared" si="28"/>
        <v>325435</v>
      </c>
      <c r="J52" s="192">
        <f>SUM(J53,J75,J173,J187)</f>
        <v>17054</v>
      </c>
      <c r="K52" s="191">
        <f t="shared" ref="K52:L52" si="29">SUM(K53,K75,K173,K187)</f>
        <v>0</v>
      </c>
      <c r="L52" s="193">
        <f t="shared" si="29"/>
        <v>17054</v>
      </c>
      <c r="M52" s="189">
        <f>SUM(M53,M75,M173,M187)</f>
        <v>163</v>
      </c>
      <c r="N52" s="191">
        <f t="shared" ref="N52:O52" si="30">SUM(N53,N75,N173,N187)</f>
        <v>0</v>
      </c>
      <c r="O52" s="193">
        <f t="shared" si="30"/>
        <v>163</v>
      </c>
      <c r="P52" s="905"/>
      <c r="R52" s="194"/>
      <c r="S52" s="194"/>
      <c r="T52" s="194"/>
      <c r="U52" s="194"/>
    </row>
    <row r="53" spans="1:21" s="29" customFormat="1" x14ac:dyDescent="0.2">
      <c r="A53" s="196">
        <v>1000</v>
      </c>
      <c r="B53" s="196" t="s">
        <v>1</v>
      </c>
      <c r="C53" s="197">
        <f t="shared" si="4"/>
        <v>551000</v>
      </c>
      <c r="D53" s="198">
        <f>SUM(D54,D67)</f>
        <v>228361</v>
      </c>
      <c r="E53" s="800">
        <f t="shared" ref="E53:F53" si="31">SUM(E54,E67)</f>
        <v>0</v>
      </c>
      <c r="F53" s="801">
        <f t="shared" si="31"/>
        <v>228361</v>
      </c>
      <c r="G53" s="198">
        <f>SUM(G54,G67)</f>
        <v>322639</v>
      </c>
      <c r="H53" s="200">
        <f t="shared" ref="H53:I53" si="32">SUM(H54,H67)</f>
        <v>0</v>
      </c>
      <c r="I53" s="201">
        <f t="shared" si="32"/>
        <v>322639</v>
      </c>
      <c r="J53" s="200">
        <f>SUM(J54,J67)</f>
        <v>0</v>
      </c>
      <c r="K53" s="199">
        <f t="shared" ref="K53:L53" si="33">SUM(K54,K67)</f>
        <v>0</v>
      </c>
      <c r="L53" s="201">
        <f t="shared" si="33"/>
        <v>0</v>
      </c>
      <c r="M53" s="197">
        <f>SUM(M54,M67)</f>
        <v>0</v>
      </c>
      <c r="N53" s="199">
        <f t="shared" ref="N53:O53" si="34">SUM(N54,N67)</f>
        <v>0</v>
      </c>
      <c r="O53" s="201">
        <f t="shared" si="34"/>
        <v>0</v>
      </c>
      <c r="P53" s="639"/>
      <c r="R53" s="194"/>
      <c r="S53" s="194"/>
      <c r="T53" s="194"/>
      <c r="U53" s="194"/>
    </row>
    <row r="54" spans="1:21" x14ac:dyDescent="0.2">
      <c r="A54" s="76">
        <v>1100</v>
      </c>
      <c r="B54" s="203" t="s">
        <v>210</v>
      </c>
      <c r="C54" s="77">
        <f t="shared" si="4"/>
        <v>415073</v>
      </c>
      <c r="D54" s="204">
        <f>SUM(D55,D58,D66)</f>
        <v>157969</v>
      </c>
      <c r="E54" s="802">
        <f t="shared" ref="E54:F54" si="35">SUM(E55,E58,E66)</f>
        <v>0</v>
      </c>
      <c r="F54" s="769">
        <f t="shared" si="35"/>
        <v>157969</v>
      </c>
      <c r="G54" s="204">
        <f>SUM(G55,G58,G66)</f>
        <v>257104</v>
      </c>
      <c r="H54" s="86">
        <f t="shared" ref="H54:I54" si="36">SUM(H55,H58,H66)</f>
        <v>0</v>
      </c>
      <c r="I54" s="205">
        <f t="shared" si="36"/>
        <v>257104</v>
      </c>
      <c r="J54" s="86">
        <f>SUM(J55,J58,J66)</f>
        <v>0</v>
      </c>
      <c r="K54" s="87">
        <f t="shared" ref="K54:L54" si="37">SUM(K55,K58,K66)</f>
        <v>0</v>
      </c>
      <c r="L54" s="205">
        <f t="shared" si="37"/>
        <v>0</v>
      </c>
      <c r="M54" s="206">
        <f>SUM(M55,M58,M66)</f>
        <v>0</v>
      </c>
      <c r="N54" s="207">
        <f t="shared" ref="N54:O54" si="38">SUM(N55,N58,N66)</f>
        <v>0</v>
      </c>
      <c r="O54" s="208">
        <f t="shared" si="38"/>
        <v>0</v>
      </c>
      <c r="P54" s="641"/>
      <c r="R54" s="194"/>
      <c r="S54" s="194"/>
      <c r="T54" s="194"/>
      <c r="U54" s="194"/>
    </row>
    <row r="55" spans="1:21" x14ac:dyDescent="0.2">
      <c r="A55" s="210">
        <v>1110</v>
      </c>
      <c r="B55" s="154" t="s">
        <v>88</v>
      </c>
      <c r="C55" s="160">
        <f t="shared" si="4"/>
        <v>386065</v>
      </c>
      <c r="D55" s="211">
        <f>SUM(D56:D57)</f>
        <v>133979</v>
      </c>
      <c r="E55" s="803">
        <f t="shared" ref="E55:F55" si="39">SUM(E56:E57)</f>
        <v>0</v>
      </c>
      <c r="F55" s="804">
        <f t="shared" si="39"/>
        <v>133979</v>
      </c>
      <c r="G55" s="211">
        <f>SUM(G56:G57)</f>
        <v>252086</v>
      </c>
      <c r="H55" s="213">
        <f t="shared" ref="H55:I55" si="40">SUM(H56:H57)</f>
        <v>0</v>
      </c>
      <c r="I55" s="214">
        <f t="shared" si="40"/>
        <v>252086</v>
      </c>
      <c r="J55" s="213">
        <f>SUM(J56:J57)</f>
        <v>0</v>
      </c>
      <c r="K55" s="212">
        <f t="shared" ref="K55:L55" si="41">SUM(K56:K57)</f>
        <v>0</v>
      </c>
      <c r="L55" s="214">
        <f t="shared" si="41"/>
        <v>0</v>
      </c>
      <c r="M55" s="160">
        <f>SUM(M56:M57)</f>
        <v>0</v>
      </c>
      <c r="N55" s="212">
        <f t="shared" ref="N55:O55" si="42">SUM(N56:N57)</f>
        <v>0</v>
      </c>
      <c r="O55" s="214">
        <f t="shared" si="42"/>
        <v>0</v>
      </c>
      <c r="P55" s="317"/>
      <c r="R55" s="194"/>
      <c r="S55" s="194"/>
      <c r="T55" s="194"/>
      <c r="U55" s="194"/>
    </row>
    <row r="56" spans="1:21"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635"/>
      <c r="R56" s="194"/>
      <c r="S56" s="194"/>
      <c r="T56" s="194"/>
      <c r="U56" s="194"/>
    </row>
    <row r="57" spans="1:21" ht="24" x14ac:dyDescent="0.2">
      <c r="A57" s="58">
        <v>1119</v>
      </c>
      <c r="B57" s="3" t="s">
        <v>89</v>
      </c>
      <c r="C57" s="98">
        <f t="shared" si="4"/>
        <v>386065</v>
      </c>
      <c r="D57" s="220">
        <v>133979</v>
      </c>
      <c r="E57" s="807"/>
      <c r="F57" s="765">
        <f t="shared" si="43"/>
        <v>133979</v>
      </c>
      <c r="G57" s="220">
        <f>252616-530</f>
        <v>252086</v>
      </c>
      <c r="H57" s="103"/>
      <c r="I57" s="221">
        <f t="shared" si="44"/>
        <v>252086</v>
      </c>
      <c r="J57" s="103"/>
      <c r="K57" s="104"/>
      <c r="L57" s="221">
        <f t="shared" si="45"/>
        <v>0</v>
      </c>
      <c r="M57" s="222"/>
      <c r="N57" s="104"/>
      <c r="O57" s="221">
        <f>M57+N57</f>
        <v>0</v>
      </c>
      <c r="P57" s="635"/>
      <c r="R57" s="194"/>
      <c r="S57" s="194"/>
      <c r="T57" s="194"/>
      <c r="U57" s="194"/>
    </row>
    <row r="58" spans="1:21" x14ac:dyDescent="0.2">
      <c r="A58" s="224">
        <v>1140</v>
      </c>
      <c r="B58" s="3" t="s">
        <v>104</v>
      </c>
      <c r="C58" s="98">
        <f t="shared" si="4"/>
        <v>26870</v>
      </c>
      <c r="D58" s="225">
        <f>SUM(D59:D65)</f>
        <v>21852</v>
      </c>
      <c r="E58" s="808">
        <f t="shared" ref="E58:F58" si="46">SUM(E59:E65)</f>
        <v>0</v>
      </c>
      <c r="F58" s="765">
        <f t="shared" si="46"/>
        <v>21852</v>
      </c>
      <c r="G58" s="225">
        <f>SUM(G59:G65)</f>
        <v>5018</v>
      </c>
      <c r="H58" s="227">
        <f t="shared" ref="H58:I58" si="47">SUM(H59:H65)</f>
        <v>0</v>
      </c>
      <c r="I58" s="221">
        <f t="shared" si="47"/>
        <v>5018</v>
      </c>
      <c r="J58" s="227">
        <f>SUM(J59:J65)</f>
        <v>0</v>
      </c>
      <c r="K58" s="226">
        <f t="shared" ref="K58:L58" si="48">SUM(K59:K65)</f>
        <v>0</v>
      </c>
      <c r="L58" s="221">
        <f t="shared" si="48"/>
        <v>0</v>
      </c>
      <c r="M58" s="98">
        <f>SUM(M59:M65)</f>
        <v>0</v>
      </c>
      <c r="N58" s="226">
        <f t="shared" ref="N58:O58" si="49">SUM(N59:N65)</f>
        <v>0</v>
      </c>
      <c r="O58" s="221">
        <f t="shared" si="49"/>
        <v>0</v>
      </c>
      <c r="P58" s="318"/>
      <c r="R58" s="194"/>
      <c r="S58" s="194"/>
      <c r="T58" s="194"/>
      <c r="U58" s="194"/>
    </row>
    <row r="59" spans="1:21" x14ac:dyDescent="0.2">
      <c r="A59" s="58">
        <v>1141</v>
      </c>
      <c r="B59" s="3" t="s">
        <v>212</v>
      </c>
      <c r="C59" s="98">
        <f t="shared" si="4"/>
        <v>4153</v>
      </c>
      <c r="D59" s="220">
        <v>4153</v>
      </c>
      <c r="E59" s="807"/>
      <c r="F59" s="765">
        <f t="shared" ref="F59:F66" si="50">D59+E59</f>
        <v>4153</v>
      </c>
      <c r="G59" s="220"/>
      <c r="H59" s="103"/>
      <c r="I59" s="221">
        <f t="shared" ref="I59:I66" si="51">G59+H59</f>
        <v>0</v>
      </c>
      <c r="J59" s="103"/>
      <c r="K59" s="104"/>
      <c r="L59" s="221">
        <f t="shared" ref="L59:L66" si="52">J59+K59</f>
        <v>0</v>
      </c>
      <c r="M59" s="222"/>
      <c r="N59" s="104"/>
      <c r="O59" s="221">
        <f t="shared" ref="O59:O66" si="53">M59+N59</f>
        <v>0</v>
      </c>
      <c r="P59" s="318"/>
      <c r="R59" s="194"/>
      <c r="S59" s="194"/>
      <c r="T59" s="194"/>
      <c r="U59" s="194"/>
    </row>
    <row r="60" spans="1:21" ht="24.75" customHeight="1" x14ac:dyDescent="0.2">
      <c r="A60" s="58">
        <v>1142</v>
      </c>
      <c r="B60" s="3" t="s">
        <v>135</v>
      </c>
      <c r="C60" s="98">
        <f t="shared" si="4"/>
        <v>1093</v>
      </c>
      <c r="D60" s="220">
        <v>1093</v>
      </c>
      <c r="E60" s="807"/>
      <c r="F60" s="765">
        <f t="shared" si="50"/>
        <v>1093</v>
      </c>
      <c r="G60" s="220"/>
      <c r="H60" s="103"/>
      <c r="I60" s="221">
        <f t="shared" si="51"/>
        <v>0</v>
      </c>
      <c r="J60" s="103"/>
      <c r="K60" s="104"/>
      <c r="L60" s="221">
        <f>J60+K60</f>
        <v>0</v>
      </c>
      <c r="M60" s="222"/>
      <c r="N60" s="104"/>
      <c r="O60" s="221">
        <f t="shared" si="53"/>
        <v>0</v>
      </c>
      <c r="P60" s="318"/>
      <c r="R60" s="194"/>
      <c r="S60" s="194"/>
      <c r="T60" s="194"/>
      <c r="U60" s="194"/>
    </row>
    <row r="61" spans="1:21"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318"/>
      <c r="R61" s="194"/>
      <c r="S61" s="194"/>
      <c r="T61" s="194"/>
      <c r="U61" s="194"/>
    </row>
    <row r="62" spans="1:21"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318"/>
      <c r="R62" s="194"/>
      <c r="S62" s="194"/>
      <c r="T62" s="194"/>
      <c r="U62" s="194"/>
    </row>
    <row r="63" spans="1:21" x14ac:dyDescent="0.2">
      <c r="A63" s="58">
        <v>1147</v>
      </c>
      <c r="B63" s="3" t="s">
        <v>128</v>
      </c>
      <c r="C63" s="98">
        <f t="shared" si="4"/>
        <v>2369</v>
      </c>
      <c r="D63" s="220">
        <v>2369</v>
      </c>
      <c r="E63" s="807"/>
      <c r="F63" s="765">
        <f t="shared" si="50"/>
        <v>2369</v>
      </c>
      <c r="G63" s="220"/>
      <c r="H63" s="103"/>
      <c r="I63" s="221">
        <f t="shared" si="51"/>
        <v>0</v>
      </c>
      <c r="J63" s="103"/>
      <c r="K63" s="104"/>
      <c r="L63" s="221">
        <f t="shared" si="52"/>
        <v>0</v>
      </c>
      <c r="M63" s="222"/>
      <c r="N63" s="104"/>
      <c r="O63" s="221">
        <f t="shared" si="53"/>
        <v>0</v>
      </c>
      <c r="P63" s="318"/>
      <c r="R63" s="194"/>
      <c r="S63" s="194"/>
      <c r="T63" s="194"/>
      <c r="U63" s="194"/>
    </row>
    <row r="64" spans="1:21" x14ac:dyDescent="0.2">
      <c r="A64" s="58">
        <v>1148</v>
      </c>
      <c r="B64" s="3" t="s">
        <v>136</v>
      </c>
      <c r="C64" s="98">
        <f t="shared" si="4"/>
        <v>13967</v>
      </c>
      <c r="D64" s="220">
        <v>13967</v>
      </c>
      <c r="E64" s="807"/>
      <c r="F64" s="765">
        <f t="shared" si="50"/>
        <v>13967</v>
      </c>
      <c r="G64" s="220"/>
      <c r="H64" s="103"/>
      <c r="I64" s="221">
        <f t="shared" si="51"/>
        <v>0</v>
      </c>
      <c r="J64" s="103"/>
      <c r="K64" s="104"/>
      <c r="L64" s="221">
        <f t="shared" si="52"/>
        <v>0</v>
      </c>
      <c r="M64" s="222"/>
      <c r="N64" s="104"/>
      <c r="O64" s="221">
        <f t="shared" si="53"/>
        <v>0</v>
      </c>
      <c r="P64" s="318"/>
      <c r="R64" s="194"/>
      <c r="S64" s="194"/>
      <c r="T64" s="194"/>
      <c r="U64" s="194"/>
    </row>
    <row r="65" spans="1:21" ht="36" x14ac:dyDescent="0.2">
      <c r="A65" s="58">
        <v>1149</v>
      </c>
      <c r="B65" s="3" t="s">
        <v>215</v>
      </c>
      <c r="C65" s="98">
        <f>F65+I65+L65+O65</f>
        <v>5288</v>
      </c>
      <c r="D65" s="220">
        <v>270</v>
      </c>
      <c r="E65" s="807"/>
      <c r="F65" s="765">
        <f t="shared" si="50"/>
        <v>270</v>
      </c>
      <c r="G65" s="220">
        <f>5988-970</f>
        <v>5018</v>
      </c>
      <c r="H65" s="103"/>
      <c r="I65" s="221">
        <f t="shared" si="51"/>
        <v>5018</v>
      </c>
      <c r="J65" s="103"/>
      <c r="K65" s="104"/>
      <c r="L65" s="221">
        <f t="shared" si="52"/>
        <v>0</v>
      </c>
      <c r="M65" s="222"/>
      <c r="N65" s="104"/>
      <c r="O65" s="221">
        <f t="shared" si="53"/>
        <v>0</v>
      </c>
      <c r="P65" s="635"/>
      <c r="R65" s="194"/>
      <c r="S65" s="194"/>
      <c r="T65" s="194"/>
      <c r="U65" s="194"/>
    </row>
    <row r="66" spans="1:21" ht="36" x14ac:dyDescent="0.2">
      <c r="A66" s="210">
        <v>1150</v>
      </c>
      <c r="B66" s="154" t="s">
        <v>2</v>
      </c>
      <c r="C66" s="160">
        <f>F66+I66+L66+O66</f>
        <v>2138</v>
      </c>
      <c r="D66" s="228">
        <v>2138</v>
      </c>
      <c r="E66" s="809"/>
      <c r="F66" s="804">
        <f t="shared" si="50"/>
        <v>2138</v>
      </c>
      <c r="G66" s="228"/>
      <c r="H66" s="230"/>
      <c r="I66" s="214">
        <f t="shared" si="51"/>
        <v>0</v>
      </c>
      <c r="J66" s="230"/>
      <c r="K66" s="229"/>
      <c r="L66" s="214">
        <f t="shared" si="52"/>
        <v>0</v>
      </c>
      <c r="M66" s="231"/>
      <c r="N66" s="229"/>
      <c r="O66" s="214">
        <f t="shared" si="53"/>
        <v>0</v>
      </c>
      <c r="P66" s="317"/>
      <c r="R66" s="194"/>
      <c r="S66" s="194"/>
      <c r="T66" s="194"/>
      <c r="U66" s="194"/>
    </row>
    <row r="67" spans="1:21" ht="24" x14ac:dyDescent="0.2">
      <c r="A67" s="76">
        <v>1200</v>
      </c>
      <c r="B67" s="203" t="s">
        <v>216</v>
      </c>
      <c r="C67" s="77">
        <f t="shared" si="4"/>
        <v>135927</v>
      </c>
      <c r="D67" s="204">
        <f>SUM(D68:D69)</f>
        <v>70392</v>
      </c>
      <c r="E67" s="802">
        <f t="shared" ref="E67:F67" si="54">SUM(E68:E69)</f>
        <v>0</v>
      </c>
      <c r="F67" s="769">
        <f t="shared" si="54"/>
        <v>70392</v>
      </c>
      <c r="G67" s="204">
        <f>SUM(G68:G69)</f>
        <v>65535</v>
      </c>
      <c r="H67" s="86">
        <f t="shared" ref="H67:I67" si="55">SUM(H68:H69)</f>
        <v>0</v>
      </c>
      <c r="I67" s="205">
        <f t="shared" si="55"/>
        <v>65535</v>
      </c>
      <c r="J67" s="86">
        <f>SUM(J68:J69)</f>
        <v>0</v>
      </c>
      <c r="K67" s="87">
        <f t="shared" ref="K67:L67" si="56">SUM(K68:K69)</f>
        <v>0</v>
      </c>
      <c r="L67" s="205">
        <f t="shared" si="56"/>
        <v>0</v>
      </c>
      <c r="M67" s="77">
        <f>SUM(M68:M69)</f>
        <v>0</v>
      </c>
      <c r="N67" s="87">
        <f t="shared" ref="N67:O67" si="57">SUM(N68:N69)</f>
        <v>0</v>
      </c>
      <c r="O67" s="205">
        <f t="shared" si="57"/>
        <v>0</v>
      </c>
      <c r="P67" s="321"/>
      <c r="R67" s="194"/>
      <c r="S67" s="194"/>
      <c r="T67" s="194"/>
      <c r="U67" s="194"/>
    </row>
    <row r="68" spans="1:21" ht="24" x14ac:dyDescent="0.2">
      <c r="A68" s="886">
        <v>1210</v>
      </c>
      <c r="B68" s="1" t="s">
        <v>217</v>
      </c>
      <c r="C68" s="89">
        <f t="shared" si="4"/>
        <v>104705</v>
      </c>
      <c r="D68" s="216">
        <v>42070</v>
      </c>
      <c r="E68" s="805"/>
      <c r="F68" s="806">
        <f>D68+E68</f>
        <v>42070</v>
      </c>
      <c r="G68" s="216">
        <v>62635</v>
      </c>
      <c r="H68" s="94"/>
      <c r="I68" s="217">
        <f>G68+H68</f>
        <v>62635</v>
      </c>
      <c r="J68" s="94"/>
      <c r="K68" s="95"/>
      <c r="L68" s="217">
        <f>J68+K68</f>
        <v>0</v>
      </c>
      <c r="M68" s="218"/>
      <c r="N68" s="95"/>
      <c r="O68" s="217">
        <f>M68+N68</f>
        <v>0</v>
      </c>
      <c r="P68" s="635"/>
      <c r="R68" s="194"/>
      <c r="S68" s="194"/>
      <c r="T68" s="194"/>
      <c r="U68" s="194"/>
    </row>
    <row r="69" spans="1:21" ht="24" x14ac:dyDescent="0.2">
      <c r="A69" s="224">
        <v>1220</v>
      </c>
      <c r="B69" s="3" t="s">
        <v>105</v>
      </c>
      <c r="C69" s="98">
        <f t="shared" si="4"/>
        <v>31222</v>
      </c>
      <c r="D69" s="225">
        <f>SUM(D70:D74)</f>
        <v>28322</v>
      </c>
      <c r="E69" s="808">
        <f t="shared" ref="E69:F69" si="58">SUM(E70:E74)</f>
        <v>0</v>
      </c>
      <c r="F69" s="765">
        <f t="shared" si="58"/>
        <v>28322</v>
      </c>
      <c r="G69" s="225">
        <f>SUM(G70:G74)</f>
        <v>2900</v>
      </c>
      <c r="H69" s="227">
        <f t="shared" ref="H69:I69" si="59">SUM(H70:H74)</f>
        <v>0</v>
      </c>
      <c r="I69" s="221">
        <f t="shared" si="59"/>
        <v>2900</v>
      </c>
      <c r="J69" s="227">
        <f>SUM(J70:J74)</f>
        <v>0</v>
      </c>
      <c r="K69" s="226">
        <f t="shared" ref="K69:L69" si="60">SUM(K70:K74)</f>
        <v>0</v>
      </c>
      <c r="L69" s="221">
        <f t="shared" si="60"/>
        <v>0</v>
      </c>
      <c r="M69" s="98">
        <f>SUM(M70:M74)</f>
        <v>0</v>
      </c>
      <c r="N69" s="226">
        <f t="shared" ref="N69:O69" si="61">SUM(N70:N74)</f>
        <v>0</v>
      </c>
      <c r="O69" s="221">
        <f t="shared" si="61"/>
        <v>0</v>
      </c>
      <c r="P69" s="318"/>
      <c r="R69" s="194"/>
      <c r="S69" s="194"/>
      <c r="T69" s="194"/>
      <c r="U69" s="194"/>
    </row>
    <row r="70" spans="1:21" ht="48" x14ac:dyDescent="0.2">
      <c r="A70" s="58">
        <v>1221</v>
      </c>
      <c r="B70" s="3" t="s">
        <v>218</v>
      </c>
      <c r="C70" s="98">
        <f t="shared" si="4"/>
        <v>19571</v>
      </c>
      <c r="D70" s="220">
        <v>16671</v>
      </c>
      <c r="E70" s="807"/>
      <c r="F70" s="765">
        <f t="shared" ref="F70:F74" si="62">D70+E70</f>
        <v>16671</v>
      </c>
      <c r="G70" s="220">
        <f>1400+1500</f>
        <v>2900</v>
      </c>
      <c r="H70" s="103"/>
      <c r="I70" s="221">
        <f t="shared" ref="I70:I74" si="63">G70+H70</f>
        <v>2900</v>
      </c>
      <c r="J70" s="103"/>
      <c r="K70" s="104"/>
      <c r="L70" s="221">
        <f t="shared" ref="L70:L74" si="64">J70+K70</f>
        <v>0</v>
      </c>
      <c r="M70" s="222"/>
      <c r="N70" s="104"/>
      <c r="O70" s="221">
        <f t="shared" ref="O70:O74" si="65">M70+N70</f>
        <v>0</v>
      </c>
      <c r="P70" s="318"/>
      <c r="R70" s="194"/>
      <c r="S70" s="194"/>
      <c r="T70" s="194"/>
      <c r="U70" s="194"/>
    </row>
    <row r="71" spans="1:21"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318"/>
      <c r="R71" s="194"/>
      <c r="S71" s="194"/>
      <c r="T71" s="194"/>
      <c r="U71" s="194"/>
    </row>
    <row r="72" spans="1:21"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318"/>
      <c r="R72" s="194"/>
      <c r="S72" s="194"/>
      <c r="T72" s="194"/>
      <c r="U72" s="194"/>
    </row>
    <row r="73" spans="1:21" ht="36" x14ac:dyDescent="0.2">
      <c r="A73" s="58">
        <v>1227</v>
      </c>
      <c r="B73" s="3" t="s">
        <v>137</v>
      </c>
      <c r="C73" s="98">
        <f t="shared" si="4"/>
        <v>11099</v>
      </c>
      <c r="D73" s="220">
        <v>11099</v>
      </c>
      <c r="E73" s="807"/>
      <c r="F73" s="765">
        <f t="shared" si="62"/>
        <v>11099</v>
      </c>
      <c r="G73" s="220"/>
      <c r="H73" s="103"/>
      <c r="I73" s="221">
        <f t="shared" si="63"/>
        <v>0</v>
      </c>
      <c r="J73" s="103"/>
      <c r="K73" s="104"/>
      <c r="L73" s="221">
        <f t="shared" si="64"/>
        <v>0</v>
      </c>
      <c r="M73" s="222"/>
      <c r="N73" s="104"/>
      <c r="O73" s="221">
        <f t="shared" si="65"/>
        <v>0</v>
      </c>
      <c r="P73" s="318"/>
      <c r="R73" s="194"/>
      <c r="S73" s="194"/>
      <c r="T73" s="194"/>
      <c r="U73" s="194"/>
    </row>
    <row r="74" spans="1:21" ht="48" x14ac:dyDescent="0.2">
      <c r="A74" s="58">
        <v>1228</v>
      </c>
      <c r="B74" s="3" t="s">
        <v>221</v>
      </c>
      <c r="C74" s="98">
        <f t="shared" si="4"/>
        <v>552</v>
      </c>
      <c r="D74" s="220">
        <v>552</v>
      </c>
      <c r="E74" s="807"/>
      <c r="F74" s="765">
        <f t="shared" si="62"/>
        <v>552</v>
      </c>
      <c r="G74" s="220"/>
      <c r="H74" s="103"/>
      <c r="I74" s="221">
        <f t="shared" si="63"/>
        <v>0</v>
      </c>
      <c r="J74" s="103"/>
      <c r="K74" s="104"/>
      <c r="L74" s="221">
        <f t="shared" si="64"/>
        <v>0</v>
      </c>
      <c r="M74" s="222"/>
      <c r="N74" s="104"/>
      <c r="O74" s="221">
        <f t="shared" si="65"/>
        <v>0</v>
      </c>
      <c r="P74" s="318"/>
      <c r="R74" s="194"/>
      <c r="S74" s="194"/>
      <c r="T74" s="194"/>
      <c r="U74" s="194"/>
    </row>
    <row r="75" spans="1:21" x14ac:dyDescent="0.2">
      <c r="A75" s="196">
        <v>2000</v>
      </c>
      <c r="B75" s="196" t="s">
        <v>3</v>
      </c>
      <c r="C75" s="197">
        <f t="shared" si="4"/>
        <v>109651</v>
      </c>
      <c r="D75" s="198">
        <f>SUM(D76,D83,D130,D164,D165,D172)</f>
        <v>89638</v>
      </c>
      <c r="E75" s="800">
        <f t="shared" ref="E75:F75" si="66">SUM(E76,E83,E130,E164,E165,E172)</f>
        <v>0</v>
      </c>
      <c r="F75" s="801">
        <f t="shared" si="66"/>
        <v>89638</v>
      </c>
      <c r="G75" s="198">
        <f>SUM(G76,G83,G130,G164,G165,G172)</f>
        <v>0</v>
      </c>
      <c r="H75" s="200">
        <f t="shared" ref="H75:I75" si="67">SUM(H76,H83,H130,H164,H165,H172)</f>
        <v>2796</v>
      </c>
      <c r="I75" s="201">
        <f t="shared" si="67"/>
        <v>2796</v>
      </c>
      <c r="J75" s="200">
        <f>SUM(J76,J83,J130,J164,J165,J172)</f>
        <v>17054</v>
      </c>
      <c r="K75" s="199">
        <f t="shared" ref="K75:L75" si="68">SUM(K76,K83,K130,K164,K165,K172)</f>
        <v>0</v>
      </c>
      <c r="L75" s="201">
        <f t="shared" si="68"/>
        <v>17054</v>
      </c>
      <c r="M75" s="197">
        <f>SUM(M76,M83,M130,M164,M165,M172)</f>
        <v>163</v>
      </c>
      <c r="N75" s="199">
        <f t="shared" ref="N75:O75" si="69">SUM(N76,N83,N130,N164,N165,N172)</f>
        <v>0</v>
      </c>
      <c r="O75" s="201">
        <f t="shared" si="69"/>
        <v>163</v>
      </c>
      <c r="P75" s="639"/>
      <c r="R75" s="194"/>
      <c r="S75" s="194"/>
      <c r="T75" s="194"/>
      <c r="U75" s="194"/>
    </row>
    <row r="76" spans="1:21" ht="24" x14ac:dyDescent="0.2">
      <c r="A76" s="76">
        <v>2100</v>
      </c>
      <c r="B76" s="203" t="s">
        <v>117</v>
      </c>
      <c r="C76" s="77">
        <f t="shared" si="4"/>
        <v>130</v>
      </c>
      <c r="D76" s="204">
        <f>SUM(D77,D80)</f>
        <v>130</v>
      </c>
      <c r="E76" s="802">
        <f t="shared" ref="E76:F76" si="70">SUM(E77,E80)</f>
        <v>0</v>
      </c>
      <c r="F76" s="769">
        <f t="shared" si="70"/>
        <v>130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321"/>
      <c r="R76" s="194"/>
      <c r="S76" s="194"/>
      <c r="T76" s="194"/>
      <c r="U76" s="194"/>
    </row>
    <row r="77" spans="1:21" ht="24" x14ac:dyDescent="0.2">
      <c r="A77" s="886">
        <v>2110</v>
      </c>
      <c r="B77" s="1" t="s">
        <v>118</v>
      </c>
      <c r="C77" s="89">
        <f t="shared" si="4"/>
        <v>130</v>
      </c>
      <c r="D77" s="233">
        <f>SUM(D78:D79)</f>
        <v>130</v>
      </c>
      <c r="E77" s="810">
        <f t="shared" ref="E77:F77" si="74">SUM(E78:E79)</f>
        <v>0</v>
      </c>
      <c r="F77" s="806">
        <f t="shared" si="74"/>
        <v>130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635"/>
      <c r="R77" s="194"/>
      <c r="S77" s="194"/>
      <c r="T77" s="194"/>
      <c r="U77" s="194"/>
    </row>
    <row r="78" spans="1:21"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318"/>
      <c r="R78" s="194"/>
      <c r="S78" s="194"/>
      <c r="T78" s="194"/>
      <c r="U78" s="194"/>
    </row>
    <row r="79" spans="1:21" ht="24" x14ac:dyDescent="0.2">
      <c r="A79" s="58">
        <v>2112</v>
      </c>
      <c r="B79" s="3" t="s">
        <v>119</v>
      </c>
      <c r="C79" s="98">
        <f t="shared" si="4"/>
        <v>130</v>
      </c>
      <c r="D79" s="220">
        <v>130</v>
      </c>
      <c r="E79" s="807"/>
      <c r="F79" s="765">
        <f t="shared" si="78"/>
        <v>130</v>
      </c>
      <c r="G79" s="220"/>
      <c r="H79" s="103"/>
      <c r="I79" s="221">
        <f t="shared" si="79"/>
        <v>0</v>
      </c>
      <c r="J79" s="103"/>
      <c r="K79" s="104"/>
      <c r="L79" s="221">
        <f t="shared" si="80"/>
        <v>0</v>
      </c>
      <c r="M79" s="222"/>
      <c r="N79" s="104"/>
      <c r="O79" s="221">
        <f t="shared" si="81"/>
        <v>0</v>
      </c>
      <c r="P79" s="318"/>
      <c r="R79" s="194"/>
      <c r="S79" s="194"/>
      <c r="T79" s="194"/>
      <c r="U79" s="194"/>
    </row>
    <row r="80" spans="1:21"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318"/>
      <c r="R80" s="194"/>
      <c r="S80" s="194"/>
      <c r="T80" s="194"/>
      <c r="U80" s="194"/>
    </row>
    <row r="81" spans="1:21"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318"/>
      <c r="R81" s="194"/>
      <c r="S81" s="194"/>
      <c r="T81" s="194"/>
      <c r="U81" s="194"/>
    </row>
    <row r="82" spans="1:21"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318"/>
      <c r="R82" s="194"/>
      <c r="S82" s="194"/>
      <c r="T82" s="194"/>
      <c r="U82" s="194"/>
    </row>
    <row r="83" spans="1:21" x14ac:dyDescent="0.2">
      <c r="A83" s="76">
        <v>2200</v>
      </c>
      <c r="B83" s="203" t="s">
        <v>5</v>
      </c>
      <c r="C83" s="77">
        <f t="shared" si="4"/>
        <v>89299</v>
      </c>
      <c r="D83" s="204">
        <f>SUM(D84,D89,D95,D103,D112,D116,D122,D128)</f>
        <v>73170</v>
      </c>
      <c r="E83" s="802">
        <f t="shared" ref="E83:F83" si="90">SUM(E84,E89,E95,E103,E112,E116,E122,E128)</f>
        <v>0</v>
      </c>
      <c r="F83" s="769">
        <f t="shared" si="90"/>
        <v>73170</v>
      </c>
      <c r="G83" s="204">
        <f>SUM(G84,G89,G95,G103,G112,G116,G122,G128)</f>
        <v>0</v>
      </c>
      <c r="H83" s="86">
        <f t="shared" ref="H83:I83" si="91">SUM(H84,H89,H95,H103,H112,H116,H122,H128)</f>
        <v>0</v>
      </c>
      <c r="I83" s="205">
        <f t="shared" si="91"/>
        <v>0</v>
      </c>
      <c r="J83" s="86">
        <f>SUM(J84,J89,J95,J103,J112,J116,J122,J128)</f>
        <v>16129</v>
      </c>
      <c r="K83" s="87">
        <f t="shared" ref="K83:L83" si="92">SUM(K84,K89,K95,K103,K112,K116,K122,K128)</f>
        <v>0</v>
      </c>
      <c r="L83" s="205">
        <f t="shared" si="92"/>
        <v>16129</v>
      </c>
      <c r="M83" s="120">
        <f>SUM(M84,M89,M95,M103,M112,M116,M122,M128)</f>
        <v>0</v>
      </c>
      <c r="N83" s="236">
        <f t="shared" ref="N83:O83" si="93">SUM(N84,N89,N95,N103,N112,N116,N122,N128)</f>
        <v>0</v>
      </c>
      <c r="O83" s="237">
        <f t="shared" si="93"/>
        <v>0</v>
      </c>
      <c r="P83" s="640"/>
      <c r="R83" s="194"/>
      <c r="S83" s="194"/>
      <c r="T83" s="194"/>
      <c r="U83" s="194"/>
    </row>
    <row r="84" spans="1:21" ht="24" x14ac:dyDescent="0.2">
      <c r="A84" s="210">
        <v>2210</v>
      </c>
      <c r="B84" s="154" t="s">
        <v>6</v>
      </c>
      <c r="C84" s="160">
        <f t="shared" si="4"/>
        <v>2401</v>
      </c>
      <c r="D84" s="211">
        <f>SUM(D85:D88)</f>
        <v>2201</v>
      </c>
      <c r="E84" s="803">
        <f t="shared" ref="E84:F84" si="94">SUM(E85:E88)</f>
        <v>0</v>
      </c>
      <c r="F84" s="804">
        <f t="shared" si="94"/>
        <v>2201</v>
      </c>
      <c r="G84" s="211">
        <f>SUM(G85:G88)</f>
        <v>0</v>
      </c>
      <c r="H84" s="213">
        <f t="shared" ref="H84:I84" si="95">SUM(H85:H88)</f>
        <v>0</v>
      </c>
      <c r="I84" s="214">
        <f t="shared" si="95"/>
        <v>0</v>
      </c>
      <c r="J84" s="213">
        <f>SUM(J85:J88)</f>
        <v>200</v>
      </c>
      <c r="K84" s="212">
        <f t="shared" ref="K84:L84" si="96">SUM(K85:K88)</f>
        <v>0</v>
      </c>
      <c r="L84" s="214">
        <f t="shared" si="96"/>
        <v>200</v>
      </c>
      <c r="M84" s="160">
        <f>SUM(M85:M88)</f>
        <v>0</v>
      </c>
      <c r="N84" s="212">
        <f t="shared" ref="N84:O84" si="97">SUM(N85:N88)</f>
        <v>0</v>
      </c>
      <c r="O84" s="214">
        <f t="shared" si="97"/>
        <v>0</v>
      </c>
      <c r="P84" s="317"/>
      <c r="R84" s="194"/>
      <c r="S84" s="194"/>
      <c r="T84" s="194"/>
      <c r="U84" s="194"/>
    </row>
    <row r="85" spans="1:21"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635"/>
      <c r="R85" s="194"/>
      <c r="S85" s="194"/>
      <c r="T85" s="194"/>
      <c r="U85" s="194"/>
    </row>
    <row r="86" spans="1:21" ht="36" x14ac:dyDescent="0.2">
      <c r="A86" s="58">
        <v>2212</v>
      </c>
      <c r="B86" s="3" t="s">
        <v>85</v>
      </c>
      <c r="C86" s="98">
        <f t="shared" si="98"/>
        <v>1932</v>
      </c>
      <c r="D86" s="220">
        <v>1932</v>
      </c>
      <c r="E86" s="807"/>
      <c r="F86" s="765">
        <f t="shared" si="99"/>
        <v>1932</v>
      </c>
      <c r="G86" s="220"/>
      <c r="H86" s="103"/>
      <c r="I86" s="221">
        <f t="shared" si="100"/>
        <v>0</v>
      </c>
      <c r="J86" s="103"/>
      <c r="K86" s="104"/>
      <c r="L86" s="221">
        <f t="shared" si="101"/>
        <v>0</v>
      </c>
      <c r="M86" s="222"/>
      <c r="N86" s="104"/>
      <c r="O86" s="221">
        <f t="shared" si="102"/>
        <v>0</v>
      </c>
      <c r="P86" s="318"/>
      <c r="R86" s="194"/>
      <c r="S86" s="194"/>
      <c r="T86" s="194"/>
      <c r="U86" s="194"/>
    </row>
    <row r="87" spans="1:21" ht="24" x14ac:dyDescent="0.2">
      <c r="A87" s="58">
        <v>2214</v>
      </c>
      <c r="B87" s="3" t="s">
        <v>8</v>
      </c>
      <c r="C87" s="98">
        <f t="shared" si="98"/>
        <v>439</v>
      </c>
      <c r="D87" s="220">
        <v>239</v>
      </c>
      <c r="E87" s="807"/>
      <c r="F87" s="765">
        <f t="shared" si="99"/>
        <v>239</v>
      </c>
      <c r="G87" s="220"/>
      <c r="H87" s="103"/>
      <c r="I87" s="221">
        <f t="shared" si="100"/>
        <v>0</v>
      </c>
      <c r="J87" s="103">
        <v>200</v>
      </c>
      <c r="K87" s="104"/>
      <c r="L87" s="221">
        <f t="shared" si="101"/>
        <v>200</v>
      </c>
      <c r="M87" s="222"/>
      <c r="N87" s="104"/>
      <c r="O87" s="221">
        <f t="shared" si="102"/>
        <v>0</v>
      </c>
      <c r="P87" s="318"/>
      <c r="R87" s="194"/>
      <c r="S87" s="194"/>
      <c r="T87" s="194"/>
      <c r="U87" s="194"/>
    </row>
    <row r="88" spans="1:21" x14ac:dyDescent="0.2">
      <c r="A88" s="58">
        <v>2219</v>
      </c>
      <c r="B88" s="3" t="s">
        <v>9</v>
      </c>
      <c r="C88" s="98">
        <f t="shared" si="98"/>
        <v>30</v>
      </c>
      <c r="D88" s="220">
        <v>30</v>
      </c>
      <c r="E88" s="807"/>
      <c r="F88" s="765">
        <f t="shared" si="99"/>
        <v>30</v>
      </c>
      <c r="G88" s="220"/>
      <c r="H88" s="103"/>
      <c r="I88" s="221">
        <f t="shared" si="100"/>
        <v>0</v>
      </c>
      <c r="J88" s="103"/>
      <c r="K88" s="104"/>
      <c r="L88" s="221">
        <f t="shared" si="101"/>
        <v>0</v>
      </c>
      <c r="M88" s="222"/>
      <c r="N88" s="104"/>
      <c r="O88" s="221">
        <f t="shared" si="102"/>
        <v>0</v>
      </c>
      <c r="P88" s="318"/>
      <c r="R88" s="194"/>
      <c r="S88" s="194"/>
      <c r="T88" s="194"/>
      <c r="U88" s="194"/>
    </row>
    <row r="89" spans="1:21" ht="24" x14ac:dyDescent="0.2">
      <c r="A89" s="224">
        <v>2220</v>
      </c>
      <c r="B89" s="3" t="s">
        <v>10</v>
      </c>
      <c r="C89" s="98">
        <f t="shared" si="98"/>
        <v>79900</v>
      </c>
      <c r="D89" s="225">
        <f>SUM(D90:D94)</f>
        <v>63971</v>
      </c>
      <c r="E89" s="808">
        <f t="shared" ref="E89:F89" si="103">SUM(E90:E94)</f>
        <v>0</v>
      </c>
      <c r="F89" s="765">
        <f t="shared" si="103"/>
        <v>63971</v>
      </c>
      <c r="G89" s="225">
        <f>SUM(G90:G94)</f>
        <v>0</v>
      </c>
      <c r="H89" s="227">
        <f t="shared" ref="H89:I89" si="104">SUM(H90:H94)</f>
        <v>0</v>
      </c>
      <c r="I89" s="221">
        <f t="shared" si="104"/>
        <v>0</v>
      </c>
      <c r="J89" s="227">
        <f>SUM(J90:J94)</f>
        <v>15929</v>
      </c>
      <c r="K89" s="226">
        <f t="shared" ref="K89:L89" si="105">SUM(K90:K94)</f>
        <v>0</v>
      </c>
      <c r="L89" s="221">
        <f t="shared" si="105"/>
        <v>15929</v>
      </c>
      <c r="M89" s="98">
        <f>SUM(M90:M94)</f>
        <v>0</v>
      </c>
      <c r="N89" s="226">
        <f t="shared" ref="N89:O89" si="106">SUM(N90:N94)</f>
        <v>0</v>
      </c>
      <c r="O89" s="221">
        <f t="shared" si="106"/>
        <v>0</v>
      </c>
      <c r="P89" s="318"/>
      <c r="R89" s="194"/>
      <c r="S89" s="194"/>
      <c r="T89" s="194"/>
      <c r="U89" s="194"/>
    </row>
    <row r="90" spans="1:21" ht="24" x14ac:dyDescent="0.2">
      <c r="A90" s="58">
        <v>2221</v>
      </c>
      <c r="B90" s="3" t="s">
        <v>131</v>
      </c>
      <c r="C90" s="98">
        <f t="shared" si="98"/>
        <v>48656</v>
      </c>
      <c r="D90" s="220">
        <v>38859</v>
      </c>
      <c r="E90" s="807"/>
      <c r="F90" s="765">
        <f t="shared" ref="F90:F94" si="107">D90+E90</f>
        <v>38859</v>
      </c>
      <c r="G90" s="220"/>
      <c r="H90" s="103"/>
      <c r="I90" s="221">
        <f t="shared" ref="I90:I94" si="108">G90+H90</f>
        <v>0</v>
      </c>
      <c r="J90" s="103">
        <v>9797</v>
      </c>
      <c r="K90" s="104"/>
      <c r="L90" s="221">
        <f t="shared" ref="L90:L94" si="109">J90+K90</f>
        <v>9797</v>
      </c>
      <c r="M90" s="222"/>
      <c r="N90" s="104"/>
      <c r="O90" s="221">
        <f t="shared" ref="O90:O94" si="110">M90+N90</f>
        <v>0</v>
      </c>
      <c r="P90" s="318"/>
      <c r="R90" s="194"/>
      <c r="S90" s="194"/>
      <c r="T90" s="194"/>
      <c r="U90" s="194"/>
    </row>
    <row r="91" spans="1:21" x14ac:dyDescent="0.2">
      <c r="A91" s="58">
        <v>2222</v>
      </c>
      <c r="B91" s="3" t="s">
        <v>11</v>
      </c>
      <c r="C91" s="98">
        <f t="shared" si="98"/>
        <v>4307</v>
      </c>
      <c r="D91" s="220">
        <v>1901</v>
      </c>
      <c r="E91" s="807"/>
      <c r="F91" s="765">
        <f t="shared" si="107"/>
        <v>1901</v>
      </c>
      <c r="G91" s="220"/>
      <c r="H91" s="103"/>
      <c r="I91" s="221">
        <f t="shared" si="108"/>
        <v>0</v>
      </c>
      <c r="J91" s="103">
        <v>2406</v>
      </c>
      <c r="K91" s="104"/>
      <c r="L91" s="221">
        <f t="shared" si="109"/>
        <v>2406</v>
      </c>
      <c r="M91" s="222"/>
      <c r="N91" s="104"/>
      <c r="O91" s="221">
        <f t="shared" si="110"/>
        <v>0</v>
      </c>
      <c r="P91" s="318"/>
      <c r="R91" s="194"/>
      <c r="S91" s="194"/>
      <c r="T91" s="194"/>
      <c r="U91" s="194"/>
    </row>
    <row r="92" spans="1:21" x14ac:dyDescent="0.2">
      <c r="A92" s="58">
        <v>2223</v>
      </c>
      <c r="B92" s="3" t="s">
        <v>12</v>
      </c>
      <c r="C92" s="98">
        <f t="shared" si="98"/>
        <v>26133</v>
      </c>
      <c r="D92" s="220">
        <v>22607</v>
      </c>
      <c r="E92" s="807"/>
      <c r="F92" s="765">
        <f t="shared" si="107"/>
        <v>22607</v>
      </c>
      <c r="G92" s="220"/>
      <c r="H92" s="103"/>
      <c r="I92" s="221">
        <f t="shared" si="108"/>
        <v>0</v>
      </c>
      <c r="J92" s="103">
        <v>3526</v>
      </c>
      <c r="K92" s="104"/>
      <c r="L92" s="221">
        <f t="shared" si="109"/>
        <v>3526</v>
      </c>
      <c r="M92" s="222"/>
      <c r="N92" s="104"/>
      <c r="O92" s="221">
        <f t="shared" si="110"/>
        <v>0</v>
      </c>
      <c r="P92" s="318"/>
      <c r="R92" s="194"/>
      <c r="S92" s="194"/>
      <c r="T92" s="194"/>
      <c r="U92" s="194"/>
    </row>
    <row r="93" spans="1:21" ht="48" x14ac:dyDescent="0.2">
      <c r="A93" s="58">
        <v>2224</v>
      </c>
      <c r="B93" s="3" t="s">
        <v>222</v>
      </c>
      <c r="C93" s="98">
        <f t="shared" si="98"/>
        <v>804</v>
      </c>
      <c r="D93" s="220">
        <v>604</v>
      </c>
      <c r="E93" s="807"/>
      <c r="F93" s="765">
        <f t="shared" si="107"/>
        <v>604</v>
      </c>
      <c r="G93" s="220"/>
      <c r="H93" s="103"/>
      <c r="I93" s="221">
        <f t="shared" si="108"/>
        <v>0</v>
      </c>
      <c r="J93" s="103">
        <v>200</v>
      </c>
      <c r="K93" s="104"/>
      <c r="L93" s="221">
        <f t="shared" si="109"/>
        <v>200</v>
      </c>
      <c r="M93" s="222"/>
      <c r="N93" s="104"/>
      <c r="O93" s="221">
        <f t="shared" si="110"/>
        <v>0</v>
      </c>
      <c r="P93" s="318"/>
      <c r="R93" s="194"/>
      <c r="S93" s="194"/>
      <c r="T93" s="194"/>
      <c r="U93" s="194"/>
    </row>
    <row r="94" spans="1:21"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318"/>
      <c r="R94" s="194"/>
      <c r="S94" s="194"/>
      <c r="T94" s="194"/>
      <c r="U94" s="194"/>
    </row>
    <row r="95" spans="1:21" ht="36" x14ac:dyDescent="0.2">
      <c r="A95" s="224">
        <v>2230</v>
      </c>
      <c r="B95" s="3" t="s">
        <v>14</v>
      </c>
      <c r="C95" s="98">
        <f t="shared" si="98"/>
        <v>2015</v>
      </c>
      <c r="D95" s="225">
        <f>SUM(D96:D102)</f>
        <v>2015</v>
      </c>
      <c r="E95" s="808">
        <f t="shared" ref="E95:F95" si="111">SUM(E96:E102)</f>
        <v>0</v>
      </c>
      <c r="F95" s="765">
        <f t="shared" si="111"/>
        <v>2015</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318"/>
      <c r="R95" s="194"/>
      <c r="S95" s="194"/>
      <c r="T95" s="194"/>
      <c r="U95" s="194"/>
    </row>
    <row r="96" spans="1:21"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318"/>
      <c r="R96" s="194"/>
      <c r="S96" s="194"/>
      <c r="T96" s="194"/>
      <c r="U96" s="194"/>
    </row>
    <row r="97" spans="1:21"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318"/>
      <c r="R97" s="194"/>
      <c r="S97" s="194"/>
      <c r="T97" s="194"/>
      <c r="U97" s="194"/>
    </row>
    <row r="98" spans="1:21"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635"/>
      <c r="R98" s="194"/>
      <c r="S98" s="194"/>
      <c r="T98" s="194"/>
      <c r="U98" s="194"/>
    </row>
    <row r="99" spans="1:21" ht="36" x14ac:dyDescent="0.2">
      <c r="A99" s="58">
        <v>2234</v>
      </c>
      <c r="B99" s="3" t="s">
        <v>16</v>
      </c>
      <c r="C99" s="98">
        <f t="shared" si="98"/>
        <v>65</v>
      </c>
      <c r="D99" s="220">
        <v>65</v>
      </c>
      <c r="E99" s="807"/>
      <c r="F99" s="765">
        <f t="shared" si="115"/>
        <v>65</v>
      </c>
      <c r="G99" s="220"/>
      <c r="H99" s="103"/>
      <c r="I99" s="221">
        <f t="shared" si="116"/>
        <v>0</v>
      </c>
      <c r="J99" s="103"/>
      <c r="K99" s="104"/>
      <c r="L99" s="221">
        <f t="shared" si="117"/>
        <v>0</v>
      </c>
      <c r="M99" s="222"/>
      <c r="N99" s="104"/>
      <c r="O99" s="221">
        <f t="shared" si="118"/>
        <v>0</v>
      </c>
      <c r="P99" s="318"/>
      <c r="R99" s="194"/>
      <c r="S99" s="194"/>
      <c r="T99" s="194"/>
      <c r="U99" s="194"/>
    </row>
    <row r="100" spans="1:21"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318"/>
      <c r="R100" s="194"/>
      <c r="S100" s="194"/>
      <c r="T100" s="194"/>
      <c r="U100" s="194"/>
    </row>
    <row r="101" spans="1:21"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318"/>
      <c r="R101" s="194"/>
      <c r="S101" s="194"/>
      <c r="T101" s="194"/>
      <c r="U101" s="194"/>
    </row>
    <row r="102" spans="1:21" ht="24" x14ac:dyDescent="0.2">
      <c r="A102" s="58">
        <v>2239</v>
      </c>
      <c r="B102" s="3" t="s">
        <v>91</v>
      </c>
      <c r="C102" s="98">
        <f t="shared" si="98"/>
        <v>1950</v>
      </c>
      <c r="D102" s="220">
        <v>1950</v>
      </c>
      <c r="E102" s="807"/>
      <c r="F102" s="765">
        <f t="shared" si="115"/>
        <v>1950</v>
      </c>
      <c r="G102" s="220"/>
      <c r="H102" s="103"/>
      <c r="I102" s="221">
        <f t="shared" si="116"/>
        <v>0</v>
      </c>
      <c r="J102" s="103"/>
      <c r="K102" s="104"/>
      <c r="L102" s="221">
        <f t="shared" si="117"/>
        <v>0</v>
      </c>
      <c r="M102" s="222"/>
      <c r="N102" s="104"/>
      <c r="O102" s="221">
        <f t="shared" si="118"/>
        <v>0</v>
      </c>
      <c r="P102" s="318"/>
      <c r="R102" s="194"/>
      <c r="S102" s="194"/>
      <c r="T102" s="194"/>
      <c r="U102" s="194"/>
    </row>
    <row r="103" spans="1:21" ht="36" x14ac:dyDescent="0.2">
      <c r="A103" s="224">
        <v>2240</v>
      </c>
      <c r="B103" s="3" t="s">
        <v>223</v>
      </c>
      <c r="C103" s="98">
        <f t="shared" si="98"/>
        <v>4436</v>
      </c>
      <c r="D103" s="225">
        <f>SUM(D104:D111)</f>
        <v>4436</v>
      </c>
      <c r="E103" s="808">
        <f t="shared" ref="E103:F103" si="119">SUM(E104:E111)</f>
        <v>0</v>
      </c>
      <c r="F103" s="765">
        <f t="shared" si="119"/>
        <v>4436</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318"/>
      <c r="R103" s="194"/>
      <c r="S103" s="194"/>
      <c r="T103" s="194"/>
      <c r="U103" s="194"/>
    </row>
    <row r="104" spans="1:21"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318"/>
      <c r="R104" s="194"/>
      <c r="S104" s="194"/>
      <c r="T104" s="194"/>
      <c r="U104" s="194"/>
    </row>
    <row r="105" spans="1:21"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318"/>
      <c r="R105" s="194"/>
      <c r="S105" s="194"/>
      <c r="T105" s="194"/>
      <c r="U105" s="194"/>
    </row>
    <row r="106" spans="1:21" ht="24" x14ac:dyDescent="0.2">
      <c r="A106" s="58">
        <v>2243</v>
      </c>
      <c r="B106" s="3" t="s">
        <v>19</v>
      </c>
      <c r="C106" s="98">
        <f t="shared" si="98"/>
        <v>518</v>
      </c>
      <c r="D106" s="220">
        <v>518</v>
      </c>
      <c r="E106" s="807"/>
      <c r="F106" s="765">
        <f t="shared" si="123"/>
        <v>518</v>
      </c>
      <c r="G106" s="220"/>
      <c r="H106" s="103"/>
      <c r="I106" s="221">
        <f t="shared" si="124"/>
        <v>0</v>
      </c>
      <c r="J106" s="103"/>
      <c r="K106" s="104"/>
      <c r="L106" s="221">
        <f t="shared" si="125"/>
        <v>0</v>
      </c>
      <c r="M106" s="222"/>
      <c r="N106" s="104"/>
      <c r="O106" s="221">
        <f t="shared" si="126"/>
        <v>0</v>
      </c>
      <c r="P106" s="318"/>
      <c r="R106" s="194"/>
      <c r="S106" s="194"/>
      <c r="T106" s="194"/>
      <c r="U106" s="194"/>
    </row>
    <row r="107" spans="1:21" x14ac:dyDescent="0.2">
      <c r="A107" s="58">
        <v>2244</v>
      </c>
      <c r="B107" s="3" t="s">
        <v>123</v>
      </c>
      <c r="C107" s="98">
        <f t="shared" si="98"/>
        <v>3918</v>
      </c>
      <c r="D107" s="220">
        <v>3918</v>
      </c>
      <c r="E107" s="807"/>
      <c r="F107" s="765">
        <f t="shared" si="123"/>
        <v>3918</v>
      </c>
      <c r="G107" s="220"/>
      <c r="H107" s="103"/>
      <c r="I107" s="221">
        <f t="shared" si="124"/>
        <v>0</v>
      </c>
      <c r="J107" s="103"/>
      <c r="K107" s="104"/>
      <c r="L107" s="221">
        <f t="shared" si="125"/>
        <v>0</v>
      </c>
      <c r="M107" s="222"/>
      <c r="N107" s="104"/>
      <c r="O107" s="221">
        <f t="shared" si="126"/>
        <v>0</v>
      </c>
      <c r="P107" s="318"/>
      <c r="R107" s="194"/>
      <c r="S107" s="194"/>
      <c r="T107" s="194"/>
      <c r="U107" s="194"/>
    </row>
    <row r="108" spans="1:21"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318"/>
      <c r="R108" s="194"/>
      <c r="S108" s="194"/>
      <c r="T108" s="194"/>
      <c r="U108" s="194"/>
    </row>
    <row r="109" spans="1:21"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318"/>
      <c r="R109" s="194"/>
      <c r="S109" s="194"/>
      <c r="T109" s="194"/>
      <c r="U109" s="194"/>
    </row>
    <row r="110" spans="1:21"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318"/>
      <c r="R110" s="194"/>
      <c r="S110" s="194"/>
      <c r="T110" s="194"/>
      <c r="U110" s="194"/>
    </row>
    <row r="111" spans="1:21"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318"/>
      <c r="R111" s="194"/>
      <c r="S111" s="194"/>
      <c r="T111" s="194"/>
      <c r="U111" s="194"/>
    </row>
    <row r="112" spans="1:21" x14ac:dyDescent="0.2">
      <c r="A112" s="224">
        <v>2250</v>
      </c>
      <c r="B112" s="3" t="s">
        <v>21</v>
      </c>
      <c r="C112" s="98">
        <f t="shared" si="98"/>
        <v>521</v>
      </c>
      <c r="D112" s="225">
        <f>SUM(D113:D115)</f>
        <v>521</v>
      </c>
      <c r="E112" s="808">
        <f t="shared" ref="E112:F112" si="127">SUM(E113:E115)</f>
        <v>0</v>
      </c>
      <c r="F112" s="765">
        <f t="shared" si="127"/>
        <v>521</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318"/>
      <c r="R112" s="194"/>
      <c r="S112" s="194"/>
      <c r="T112" s="194"/>
      <c r="U112" s="194"/>
    </row>
    <row r="113" spans="1:21" x14ac:dyDescent="0.2">
      <c r="A113" s="58">
        <v>2251</v>
      </c>
      <c r="B113" s="3" t="s">
        <v>22</v>
      </c>
      <c r="C113" s="98">
        <f t="shared" si="98"/>
        <v>85</v>
      </c>
      <c r="D113" s="220">
        <v>85</v>
      </c>
      <c r="E113" s="807"/>
      <c r="F113" s="765">
        <f t="shared" ref="F113:F115" si="131">D113+E113</f>
        <v>85</v>
      </c>
      <c r="G113" s="220"/>
      <c r="H113" s="103"/>
      <c r="I113" s="221">
        <f t="shared" ref="I113:I115" si="132">G113+H113</f>
        <v>0</v>
      </c>
      <c r="J113" s="103"/>
      <c r="K113" s="104"/>
      <c r="L113" s="221">
        <f t="shared" ref="L113:L115" si="133">J113+K113</f>
        <v>0</v>
      </c>
      <c r="M113" s="222"/>
      <c r="N113" s="104"/>
      <c r="O113" s="221">
        <f t="shared" ref="O113:O115" si="134">M113+N113</f>
        <v>0</v>
      </c>
      <c r="P113" s="318"/>
      <c r="R113" s="194"/>
      <c r="S113" s="194"/>
      <c r="T113" s="194"/>
      <c r="U113" s="194"/>
    </row>
    <row r="114" spans="1:21"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318"/>
      <c r="R114" s="194"/>
      <c r="S114" s="194"/>
      <c r="T114" s="194"/>
      <c r="U114" s="194"/>
    </row>
    <row r="115" spans="1:21" ht="24" x14ac:dyDescent="0.2">
      <c r="A115" s="58">
        <v>2259</v>
      </c>
      <c r="B115" s="3" t="s">
        <v>24</v>
      </c>
      <c r="C115" s="98">
        <f t="shared" si="98"/>
        <v>436</v>
      </c>
      <c r="D115" s="220">
        <v>436</v>
      </c>
      <c r="E115" s="807"/>
      <c r="F115" s="765">
        <f t="shared" si="131"/>
        <v>436</v>
      </c>
      <c r="G115" s="220"/>
      <c r="H115" s="103"/>
      <c r="I115" s="221">
        <f t="shared" si="132"/>
        <v>0</v>
      </c>
      <c r="J115" s="103"/>
      <c r="K115" s="104"/>
      <c r="L115" s="221">
        <f t="shared" si="133"/>
        <v>0</v>
      </c>
      <c r="M115" s="222"/>
      <c r="N115" s="104"/>
      <c r="O115" s="221">
        <f t="shared" si="134"/>
        <v>0</v>
      </c>
      <c r="P115" s="318"/>
      <c r="R115" s="194"/>
      <c r="S115" s="194"/>
      <c r="T115" s="194"/>
      <c r="U115" s="194"/>
    </row>
    <row r="116" spans="1:21" x14ac:dyDescent="0.2">
      <c r="A116" s="224">
        <v>2260</v>
      </c>
      <c r="B116" s="3" t="s">
        <v>25</v>
      </c>
      <c r="C116" s="98">
        <f t="shared" si="98"/>
        <v>26</v>
      </c>
      <c r="D116" s="225">
        <f>SUM(D117:D121)</f>
        <v>26</v>
      </c>
      <c r="E116" s="808">
        <f t="shared" ref="E116:F116" si="135">SUM(E117:E121)</f>
        <v>0</v>
      </c>
      <c r="F116" s="765">
        <f t="shared" si="135"/>
        <v>26</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318"/>
      <c r="R116" s="194"/>
      <c r="S116" s="194"/>
      <c r="T116" s="194"/>
      <c r="U116" s="194"/>
    </row>
    <row r="117" spans="1:21"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318"/>
      <c r="R117" s="194"/>
      <c r="S117" s="194"/>
      <c r="T117" s="194"/>
      <c r="U117" s="194"/>
    </row>
    <row r="118" spans="1:21"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318"/>
      <c r="R118" s="194"/>
      <c r="S118" s="194"/>
      <c r="T118" s="194"/>
      <c r="U118" s="194"/>
    </row>
    <row r="119" spans="1:21"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318"/>
      <c r="R119" s="194"/>
      <c r="S119" s="194"/>
      <c r="T119" s="194"/>
      <c r="U119" s="194"/>
    </row>
    <row r="120" spans="1:21"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318"/>
      <c r="R120" s="194"/>
      <c r="S120" s="194"/>
      <c r="T120" s="194"/>
      <c r="U120" s="194"/>
    </row>
    <row r="121" spans="1:21" x14ac:dyDescent="0.2">
      <c r="A121" s="58">
        <v>2269</v>
      </c>
      <c r="B121" s="3" t="s">
        <v>29</v>
      </c>
      <c r="C121" s="98">
        <f t="shared" si="98"/>
        <v>26</v>
      </c>
      <c r="D121" s="220">
        <v>26</v>
      </c>
      <c r="E121" s="807"/>
      <c r="F121" s="765">
        <f t="shared" si="139"/>
        <v>26</v>
      </c>
      <c r="G121" s="220"/>
      <c r="H121" s="103"/>
      <c r="I121" s="221">
        <f t="shared" si="140"/>
        <v>0</v>
      </c>
      <c r="J121" s="103"/>
      <c r="K121" s="104"/>
      <c r="L121" s="221">
        <f t="shared" si="141"/>
        <v>0</v>
      </c>
      <c r="M121" s="222"/>
      <c r="N121" s="104"/>
      <c r="O121" s="221">
        <f t="shared" si="142"/>
        <v>0</v>
      </c>
      <c r="P121" s="318"/>
      <c r="R121" s="194"/>
      <c r="S121" s="194"/>
      <c r="T121" s="194"/>
      <c r="U121" s="194"/>
    </row>
    <row r="122" spans="1:21"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318"/>
      <c r="R122" s="194"/>
      <c r="S122" s="194"/>
      <c r="T122" s="194"/>
      <c r="U122" s="194"/>
    </row>
    <row r="123" spans="1:21"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318"/>
      <c r="R123" s="194"/>
      <c r="S123" s="194"/>
      <c r="T123" s="194"/>
      <c r="U123" s="194"/>
    </row>
    <row r="124" spans="1:21"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318"/>
      <c r="R124" s="194"/>
      <c r="S124" s="194"/>
      <c r="T124" s="194"/>
      <c r="U124" s="194"/>
    </row>
    <row r="125" spans="1:21"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318"/>
      <c r="R125" s="194"/>
      <c r="S125" s="194"/>
      <c r="T125" s="194"/>
      <c r="U125" s="194"/>
    </row>
    <row r="126" spans="1:21"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318"/>
      <c r="R126" s="194"/>
      <c r="S126" s="194"/>
      <c r="T126" s="194"/>
      <c r="U126" s="194"/>
    </row>
    <row r="127" spans="1:21" ht="24" hidden="1" x14ac:dyDescent="0.2">
      <c r="A127" s="58">
        <v>2279</v>
      </c>
      <c r="B127" s="3" t="s">
        <v>32</v>
      </c>
      <c r="C127" s="98">
        <f t="shared" si="98"/>
        <v>0</v>
      </c>
      <c r="D127" s="220"/>
      <c r="E127" s="807"/>
      <c r="F127" s="765">
        <f t="shared" si="147"/>
        <v>0</v>
      </c>
      <c r="G127" s="220"/>
      <c r="H127" s="103"/>
      <c r="I127" s="221">
        <f t="shared" si="148"/>
        <v>0</v>
      </c>
      <c r="J127" s="103"/>
      <c r="K127" s="104"/>
      <c r="L127" s="221">
        <f t="shared" si="149"/>
        <v>0</v>
      </c>
      <c r="M127" s="222"/>
      <c r="N127" s="104"/>
      <c r="O127" s="221">
        <f t="shared" si="150"/>
        <v>0</v>
      </c>
      <c r="P127" s="318"/>
      <c r="R127" s="194"/>
      <c r="S127" s="194"/>
      <c r="T127" s="194"/>
      <c r="U127" s="194"/>
    </row>
    <row r="128" spans="1:21" ht="24" hidden="1" x14ac:dyDescent="0.2">
      <c r="A128" s="886">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318"/>
      <c r="R128" s="194"/>
      <c r="S128" s="194"/>
      <c r="T128" s="194"/>
      <c r="U128" s="194"/>
    </row>
    <row r="129" spans="1:21"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318"/>
      <c r="R129" s="194"/>
      <c r="S129" s="194"/>
      <c r="T129" s="194"/>
      <c r="U129" s="194"/>
    </row>
    <row r="130" spans="1:21" ht="38.25" customHeight="1" x14ac:dyDescent="0.2">
      <c r="A130" s="76">
        <v>2300</v>
      </c>
      <c r="B130" s="203" t="s">
        <v>33</v>
      </c>
      <c r="C130" s="77">
        <f t="shared" si="98"/>
        <v>20222</v>
      </c>
      <c r="D130" s="204">
        <f>SUM(D131,D136,D140,D141,D144,D151,D159,D160,D163)</f>
        <v>16338</v>
      </c>
      <c r="E130" s="802">
        <f t="shared" ref="E130:F130" si="152">SUM(E131,E136,E140,E141,E144,E151,E159,E160,E163)</f>
        <v>0</v>
      </c>
      <c r="F130" s="769">
        <f t="shared" si="152"/>
        <v>16338</v>
      </c>
      <c r="G130" s="204">
        <f>SUM(G131,G136,G140,G141,G144,G151,G159,G160,G163)</f>
        <v>0</v>
      </c>
      <c r="H130" s="86">
        <f t="shared" ref="H130:I130" si="153">SUM(H131,H136,H140,H141,H144,H151,H159,H160,H163)</f>
        <v>2796</v>
      </c>
      <c r="I130" s="205">
        <f t="shared" si="153"/>
        <v>2796</v>
      </c>
      <c r="J130" s="86">
        <f>SUM(J131,J136,J140,J141,J144,J151,J159,J160,J163)</f>
        <v>925</v>
      </c>
      <c r="K130" s="87">
        <f t="shared" ref="K130:L130" si="154">SUM(K131,K136,K140,K141,K144,K151,K159,K160,K163)</f>
        <v>0</v>
      </c>
      <c r="L130" s="205">
        <f t="shared" si="154"/>
        <v>925</v>
      </c>
      <c r="M130" s="77">
        <f>SUM(M131,M136,M140,M141,M144,M151,M159,M160,M163)</f>
        <v>163</v>
      </c>
      <c r="N130" s="87">
        <f t="shared" ref="N130:O130" si="155">SUM(N131,N136,N140,N141,N144,N151,N159,N160,N163)</f>
        <v>0</v>
      </c>
      <c r="O130" s="205">
        <f t="shared" si="155"/>
        <v>163</v>
      </c>
      <c r="P130" s="321"/>
      <c r="R130" s="194"/>
      <c r="S130" s="194"/>
      <c r="T130" s="194"/>
      <c r="U130" s="194"/>
    </row>
    <row r="131" spans="1:21" ht="24" x14ac:dyDescent="0.2">
      <c r="A131" s="886">
        <v>2310</v>
      </c>
      <c r="B131" s="1" t="s">
        <v>124</v>
      </c>
      <c r="C131" s="89">
        <f t="shared" si="98"/>
        <v>6331</v>
      </c>
      <c r="D131" s="233">
        <f t="shared" ref="D131:O131" si="156">SUM(D132:D135)</f>
        <v>6018</v>
      </c>
      <c r="E131" s="810">
        <f t="shared" si="156"/>
        <v>0</v>
      </c>
      <c r="F131" s="806">
        <f t="shared" si="156"/>
        <v>6018</v>
      </c>
      <c r="G131" s="233">
        <f t="shared" si="156"/>
        <v>0</v>
      </c>
      <c r="H131" s="235">
        <f t="shared" si="156"/>
        <v>0</v>
      </c>
      <c r="I131" s="217">
        <f t="shared" si="156"/>
        <v>0</v>
      </c>
      <c r="J131" s="235">
        <f t="shared" si="156"/>
        <v>150</v>
      </c>
      <c r="K131" s="234">
        <f t="shared" si="156"/>
        <v>0</v>
      </c>
      <c r="L131" s="217">
        <f t="shared" si="156"/>
        <v>150</v>
      </c>
      <c r="M131" s="89">
        <f t="shared" si="156"/>
        <v>163</v>
      </c>
      <c r="N131" s="234">
        <f t="shared" si="156"/>
        <v>0</v>
      </c>
      <c r="O131" s="217">
        <f t="shared" si="156"/>
        <v>163</v>
      </c>
      <c r="P131" s="635"/>
      <c r="R131" s="194"/>
      <c r="S131" s="194"/>
      <c r="T131" s="194"/>
      <c r="U131" s="194"/>
    </row>
    <row r="132" spans="1:21" x14ac:dyDescent="0.2">
      <c r="A132" s="58">
        <v>2311</v>
      </c>
      <c r="B132" s="3" t="s">
        <v>34</v>
      </c>
      <c r="C132" s="98">
        <f t="shared" si="98"/>
        <v>2046</v>
      </c>
      <c r="D132" s="220">
        <v>1988</v>
      </c>
      <c r="E132" s="807"/>
      <c r="F132" s="765">
        <f t="shared" ref="F132:F135" si="157">D132+E132</f>
        <v>1988</v>
      </c>
      <c r="G132" s="220"/>
      <c r="H132" s="103"/>
      <c r="I132" s="221">
        <f t="shared" ref="I132:I135" si="158">G132+H132</f>
        <v>0</v>
      </c>
      <c r="J132" s="103"/>
      <c r="K132" s="104"/>
      <c r="L132" s="221">
        <f t="shared" ref="L132:L135" si="159">J132+K132</f>
        <v>0</v>
      </c>
      <c r="M132" s="222">
        <v>58</v>
      </c>
      <c r="N132" s="104"/>
      <c r="O132" s="221">
        <f t="shared" ref="O132:O135" si="160">M132+N132</f>
        <v>58</v>
      </c>
      <c r="P132" s="318"/>
      <c r="R132" s="194"/>
      <c r="S132" s="194"/>
      <c r="T132" s="194"/>
      <c r="U132" s="194"/>
    </row>
    <row r="133" spans="1:21" x14ac:dyDescent="0.2">
      <c r="A133" s="58">
        <v>2312</v>
      </c>
      <c r="B133" s="3" t="s">
        <v>35</v>
      </c>
      <c r="C133" s="98">
        <f t="shared" si="98"/>
        <v>4030</v>
      </c>
      <c r="D133" s="220">
        <v>4030</v>
      </c>
      <c r="E133" s="807"/>
      <c r="F133" s="765">
        <f t="shared" si="157"/>
        <v>4030</v>
      </c>
      <c r="G133" s="220"/>
      <c r="H133" s="103"/>
      <c r="I133" s="221">
        <f t="shared" si="158"/>
        <v>0</v>
      </c>
      <c r="J133" s="103"/>
      <c r="K133" s="104"/>
      <c r="L133" s="221">
        <f t="shared" si="159"/>
        <v>0</v>
      </c>
      <c r="M133" s="222"/>
      <c r="N133" s="104"/>
      <c r="O133" s="221">
        <f t="shared" si="160"/>
        <v>0</v>
      </c>
      <c r="P133" s="318"/>
      <c r="R133" s="194"/>
      <c r="S133" s="194"/>
      <c r="T133" s="194"/>
      <c r="U133" s="194"/>
    </row>
    <row r="134" spans="1:21"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318"/>
      <c r="R134" s="194"/>
      <c r="S134" s="194"/>
      <c r="T134" s="194"/>
      <c r="U134" s="194"/>
    </row>
    <row r="135" spans="1:21" ht="36" customHeight="1" x14ac:dyDescent="0.2">
      <c r="A135" s="58">
        <v>2314</v>
      </c>
      <c r="B135" s="3" t="s">
        <v>133</v>
      </c>
      <c r="C135" s="98">
        <f t="shared" si="98"/>
        <v>255</v>
      </c>
      <c r="D135" s="220"/>
      <c r="E135" s="807"/>
      <c r="F135" s="765">
        <f t="shared" si="157"/>
        <v>0</v>
      </c>
      <c r="G135" s="220"/>
      <c r="H135" s="103"/>
      <c r="I135" s="221">
        <f t="shared" si="158"/>
        <v>0</v>
      </c>
      <c r="J135" s="103">
        <v>150</v>
      </c>
      <c r="K135" s="104"/>
      <c r="L135" s="221">
        <f t="shared" si="159"/>
        <v>150</v>
      </c>
      <c r="M135" s="222">
        <v>105</v>
      </c>
      <c r="N135" s="104"/>
      <c r="O135" s="221">
        <f t="shared" si="160"/>
        <v>105</v>
      </c>
      <c r="P135" s="318"/>
      <c r="R135" s="194"/>
      <c r="S135" s="194"/>
      <c r="T135" s="194"/>
      <c r="U135" s="194"/>
    </row>
    <row r="136" spans="1:21" x14ac:dyDescent="0.2">
      <c r="A136" s="224">
        <v>2320</v>
      </c>
      <c r="B136" s="3" t="s">
        <v>37</v>
      </c>
      <c r="C136" s="98">
        <f t="shared" si="98"/>
        <v>267</v>
      </c>
      <c r="D136" s="225">
        <f>SUM(D137:D139)</f>
        <v>267</v>
      </c>
      <c r="E136" s="808">
        <f t="shared" ref="E136:F136" si="161">SUM(E137:E139)</f>
        <v>0</v>
      </c>
      <c r="F136" s="765">
        <f t="shared" si="161"/>
        <v>267</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318"/>
      <c r="R136" s="194"/>
      <c r="S136" s="194"/>
      <c r="T136" s="194"/>
      <c r="U136" s="194"/>
    </row>
    <row r="137" spans="1:21"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318"/>
      <c r="R137" s="194"/>
      <c r="S137" s="194"/>
      <c r="T137" s="194"/>
      <c r="U137" s="194"/>
    </row>
    <row r="138" spans="1:21" x14ac:dyDescent="0.2">
      <c r="A138" s="58">
        <v>2322</v>
      </c>
      <c r="B138" s="3" t="s">
        <v>39</v>
      </c>
      <c r="C138" s="98">
        <f t="shared" si="98"/>
        <v>267</v>
      </c>
      <c r="D138" s="220">
        <v>267</v>
      </c>
      <c r="E138" s="807"/>
      <c r="F138" s="765">
        <f t="shared" si="165"/>
        <v>267</v>
      </c>
      <c r="G138" s="220"/>
      <c r="H138" s="103"/>
      <c r="I138" s="221">
        <f t="shared" si="166"/>
        <v>0</v>
      </c>
      <c r="J138" s="103"/>
      <c r="K138" s="104"/>
      <c r="L138" s="221">
        <f t="shared" si="167"/>
        <v>0</v>
      </c>
      <c r="M138" s="222"/>
      <c r="N138" s="104"/>
      <c r="O138" s="221">
        <f t="shared" si="168"/>
        <v>0</v>
      </c>
      <c r="P138" s="318"/>
      <c r="R138" s="194"/>
      <c r="S138" s="194"/>
      <c r="T138" s="194"/>
      <c r="U138" s="194"/>
    </row>
    <row r="139" spans="1:21"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318"/>
      <c r="R139" s="194"/>
      <c r="S139" s="194"/>
      <c r="T139" s="194"/>
      <c r="U139" s="194"/>
    </row>
    <row r="140" spans="1:21"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318"/>
      <c r="R140" s="194"/>
      <c r="S140" s="194"/>
      <c r="T140" s="194"/>
      <c r="U140" s="194"/>
    </row>
    <row r="141" spans="1:21" ht="48" x14ac:dyDescent="0.2">
      <c r="A141" s="224">
        <v>2340</v>
      </c>
      <c r="B141" s="3" t="s">
        <v>229</v>
      </c>
      <c r="C141" s="98">
        <f t="shared" si="98"/>
        <v>130</v>
      </c>
      <c r="D141" s="225">
        <f>SUM(D142:D143)</f>
        <v>130</v>
      </c>
      <c r="E141" s="808">
        <f t="shared" ref="E141:F141" si="169">SUM(E142:E143)</f>
        <v>0</v>
      </c>
      <c r="F141" s="765">
        <f t="shared" si="169"/>
        <v>130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318"/>
      <c r="R141" s="194"/>
      <c r="S141" s="194"/>
      <c r="T141" s="194"/>
      <c r="U141" s="194"/>
    </row>
    <row r="142" spans="1:21" x14ac:dyDescent="0.2">
      <c r="A142" s="58">
        <v>2341</v>
      </c>
      <c r="B142" s="3" t="s">
        <v>42</v>
      </c>
      <c r="C142" s="98">
        <f t="shared" si="98"/>
        <v>130</v>
      </c>
      <c r="D142" s="220">
        <v>130</v>
      </c>
      <c r="E142" s="807"/>
      <c r="F142" s="765">
        <f t="shared" ref="F142:F143" si="173">D142+E142</f>
        <v>130</v>
      </c>
      <c r="G142" s="220"/>
      <c r="H142" s="103"/>
      <c r="I142" s="221">
        <f t="shared" ref="I142:I143" si="174">G142+H142</f>
        <v>0</v>
      </c>
      <c r="J142" s="103"/>
      <c r="K142" s="104"/>
      <c r="L142" s="221">
        <f t="shared" ref="L142:L143" si="175">J142+K142</f>
        <v>0</v>
      </c>
      <c r="M142" s="222"/>
      <c r="N142" s="104"/>
      <c r="O142" s="221">
        <f t="shared" ref="O142:O143" si="176">M142+N142</f>
        <v>0</v>
      </c>
      <c r="P142" s="318"/>
      <c r="R142" s="194"/>
      <c r="S142" s="194"/>
      <c r="T142" s="194"/>
      <c r="U142" s="194"/>
    </row>
    <row r="143" spans="1:21"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318"/>
      <c r="R143" s="194"/>
      <c r="S143" s="194"/>
      <c r="T143" s="194"/>
      <c r="U143" s="194"/>
    </row>
    <row r="144" spans="1:21" ht="24" x14ac:dyDescent="0.2">
      <c r="A144" s="210">
        <v>2350</v>
      </c>
      <c r="B144" s="154" t="s">
        <v>44</v>
      </c>
      <c r="C144" s="160">
        <f t="shared" si="98"/>
        <v>3041</v>
      </c>
      <c r="D144" s="211">
        <f>SUM(D145:D150)</f>
        <v>2266</v>
      </c>
      <c r="E144" s="803">
        <f t="shared" ref="E144:F144" si="177">SUM(E145:E150)</f>
        <v>0</v>
      </c>
      <c r="F144" s="804">
        <f t="shared" si="177"/>
        <v>2266</v>
      </c>
      <c r="G144" s="211">
        <f>SUM(G145:G150)</f>
        <v>0</v>
      </c>
      <c r="H144" s="213">
        <f t="shared" ref="H144:I144" si="178">SUM(H145:H150)</f>
        <v>0</v>
      </c>
      <c r="I144" s="214">
        <f t="shared" si="178"/>
        <v>0</v>
      </c>
      <c r="J144" s="213">
        <f>SUM(J145:J150)</f>
        <v>775</v>
      </c>
      <c r="K144" s="212">
        <f t="shared" ref="K144:L144" si="179">SUM(K145:K150)</f>
        <v>0</v>
      </c>
      <c r="L144" s="214">
        <f t="shared" si="179"/>
        <v>775</v>
      </c>
      <c r="M144" s="160">
        <f>SUM(M145:M150)</f>
        <v>0</v>
      </c>
      <c r="N144" s="212">
        <f t="shared" ref="N144:O144" si="180">SUM(N145:N150)</f>
        <v>0</v>
      </c>
      <c r="O144" s="214">
        <f t="shared" si="180"/>
        <v>0</v>
      </c>
      <c r="P144" s="317"/>
      <c r="R144" s="194"/>
      <c r="S144" s="194"/>
      <c r="T144" s="194"/>
      <c r="U144" s="194"/>
    </row>
    <row r="145" spans="1:21" x14ac:dyDescent="0.2">
      <c r="A145" s="49">
        <v>2351</v>
      </c>
      <c r="B145" s="1" t="s">
        <v>45</v>
      </c>
      <c r="C145" s="89">
        <f t="shared" si="98"/>
        <v>712</v>
      </c>
      <c r="D145" s="216">
        <v>712</v>
      </c>
      <c r="E145" s="805"/>
      <c r="F145" s="806">
        <f t="shared" ref="F145:F150" si="181">D145+E145</f>
        <v>712</v>
      </c>
      <c r="G145" s="216"/>
      <c r="H145" s="94"/>
      <c r="I145" s="217">
        <f t="shared" ref="I145:I150" si="182">G145+H145</f>
        <v>0</v>
      </c>
      <c r="J145" s="94"/>
      <c r="K145" s="95"/>
      <c r="L145" s="217">
        <f t="shared" ref="L145:L150" si="183">J145+K145</f>
        <v>0</v>
      </c>
      <c r="M145" s="218"/>
      <c r="N145" s="95"/>
      <c r="O145" s="217">
        <f t="shared" ref="O145:O150" si="184">M145+N145</f>
        <v>0</v>
      </c>
      <c r="P145" s="635"/>
      <c r="R145" s="194"/>
      <c r="S145" s="194"/>
      <c r="T145" s="194"/>
      <c r="U145" s="194"/>
    </row>
    <row r="146" spans="1:21" x14ac:dyDescent="0.2">
      <c r="A146" s="58">
        <v>2352</v>
      </c>
      <c r="B146" s="3" t="s">
        <v>46</v>
      </c>
      <c r="C146" s="98">
        <f t="shared" si="98"/>
        <v>1629</v>
      </c>
      <c r="D146" s="220">
        <v>854</v>
      </c>
      <c r="E146" s="807"/>
      <c r="F146" s="765">
        <f t="shared" si="181"/>
        <v>854</v>
      </c>
      <c r="G146" s="220"/>
      <c r="H146" s="103"/>
      <c r="I146" s="221">
        <f t="shared" si="182"/>
        <v>0</v>
      </c>
      <c r="J146" s="103">
        <v>775</v>
      </c>
      <c r="K146" s="104"/>
      <c r="L146" s="221">
        <f t="shared" si="183"/>
        <v>775</v>
      </c>
      <c r="M146" s="222"/>
      <c r="N146" s="104"/>
      <c r="O146" s="221">
        <f t="shared" si="184"/>
        <v>0</v>
      </c>
      <c r="P146" s="318"/>
      <c r="R146" s="194"/>
      <c r="S146" s="194"/>
      <c r="T146" s="194"/>
      <c r="U146" s="194"/>
    </row>
    <row r="147" spans="1:21" ht="24" x14ac:dyDescent="0.2">
      <c r="A147" s="58">
        <v>2353</v>
      </c>
      <c r="B147" s="3" t="s">
        <v>47</v>
      </c>
      <c r="C147" s="98">
        <f t="shared" si="98"/>
        <v>200</v>
      </c>
      <c r="D147" s="220">
        <v>200</v>
      </c>
      <c r="E147" s="807"/>
      <c r="F147" s="765">
        <f t="shared" si="181"/>
        <v>200</v>
      </c>
      <c r="G147" s="220"/>
      <c r="H147" s="103"/>
      <c r="I147" s="221">
        <f t="shared" si="182"/>
        <v>0</v>
      </c>
      <c r="J147" s="103"/>
      <c r="K147" s="104"/>
      <c r="L147" s="221">
        <f t="shared" si="183"/>
        <v>0</v>
      </c>
      <c r="M147" s="222"/>
      <c r="N147" s="104"/>
      <c r="O147" s="221">
        <f t="shared" si="184"/>
        <v>0</v>
      </c>
      <c r="P147" s="318"/>
      <c r="R147" s="194"/>
      <c r="S147" s="194"/>
      <c r="T147" s="194"/>
      <c r="U147" s="194"/>
    </row>
    <row r="148" spans="1:21"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318"/>
      <c r="R148" s="194"/>
      <c r="S148" s="194"/>
      <c r="T148" s="194"/>
      <c r="U148" s="194"/>
    </row>
    <row r="149" spans="1:21" ht="24" x14ac:dyDescent="0.2">
      <c r="A149" s="58">
        <v>2355</v>
      </c>
      <c r="B149" s="3" t="s">
        <v>49</v>
      </c>
      <c r="C149" s="98">
        <f t="shared" ref="C149:C212" si="185">F149+I149+L149+O149</f>
        <v>500</v>
      </c>
      <c r="D149" s="220">
        <v>500</v>
      </c>
      <c r="E149" s="807"/>
      <c r="F149" s="765">
        <f t="shared" si="181"/>
        <v>500</v>
      </c>
      <c r="G149" s="220"/>
      <c r="H149" s="103"/>
      <c r="I149" s="221">
        <f t="shared" si="182"/>
        <v>0</v>
      </c>
      <c r="J149" s="103"/>
      <c r="K149" s="104"/>
      <c r="L149" s="221">
        <f t="shared" si="183"/>
        <v>0</v>
      </c>
      <c r="M149" s="222"/>
      <c r="N149" s="104"/>
      <c r="O149" s="221">
        <f t="shared" si="184"/>
        <v>0</v>
      </c>
      <c r="P149" s="318"/>
      <c r="R149" s="194"/>
      <c r="S149" s="194"/>
      <c r="T149" s="194"/>
      <c r="U149" s="194"/>
    </row>
    <row r="150" spans="1:21"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318"/>
      <c r="R150" s="194"/>
      <c r="S150" s="194"/>
      <c r="T150" s="194"/>
      <c r="U150" s="194"/>
    </row>
    <row r="151" spans="1:21"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318"/>
      <c r="R151" s="194"/>
      <c r="S151" s="194"/>
      <c r="T151" s="194"/>
      <c r="U151" s="194"/>
    </row>
    <row r="152" spans="1:21"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318"/>
      <c r="R152" s="194"/>
      <c r="S152" s="194"/>
      <c r="T152" s="194"/>
      <c r="U152" s="194"/>
    </row>
    <row r="153" spans="1:21"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318"/>
      <c r="R153" s="194"/>
      <c r="S153" s="194"/>
      <c r="T153" s="194"/>
      <c r="U153" s="194"/>
    </row>
    <row r="154" spans="1:21"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318"/>
      <c r="R154" s="194"/>
      <c r="S154" s="194"/>
      <c r="T154" s="194"/>
      <c r="U154" s="194"/>
    </row>
    <row r="155" spans="1:21"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318"/>
      <c r="R155" s="194"/>
      <c r="S155" s="194"/>
      <c r="T155" s="194"/>
      <c r="U155" s="194"/>
    </row>
    <row r="156" spans="1:21"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318"/>
      <c r="R156" s="194"/>
      <c r="S156" s="194"/>
      <c r="T156" s="194"/>
      <c r="U156" s="194"/>
    </row>
    <row r="157" spans="1:21"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318"/>
      <c r="R157" s="194"/>
      <c r="S157" s="194"/>
      <c r="T157" s="194"/>
      <c r="U157" s="194"/>
    </row>
    <row r="158" spans="1:21"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318"/>
      <c r="R158" s="194"/>
      <c r="S158" s="194"/>
      <c r="T158" s="194"/>
      <c r="U158" s="194"/>
    </row>
    <row r="159" spans="1:21" x14ac:dyDescent="0.2">
      <c r="A159" s="210">
        <v>2370</v>
      </c>
      <c r="B159" s="154" t="s">
        <v>56</v>
      </c>
      <c r="C159" s="160">
        <f t="shared" si="185"/>
        <v>10453</v>
      </c>
      <c r="D159" s="228">
        <v>7657</v>
      </c>
      <c r="E159" s="809"/>
      <c r="F159" s="804">
        <f t="shared" si="190"/>
        <v>7657</v>
      </c>
      <c r="G159" s="228"/>
      <c r="H159" s="230">
        <v>2796</v>
      </c>
      <c r="I159" s="214">
        <f t="shared" si="191"/>
        <v>2796</v>
      </c>
      <c r="J159" s="230"/>
      <c r="K159" s="229"/>
      <c r="L159" s="214">
        <f t="shared" si="192"/>
        <v>0</v>
      </c>
      <c r="M159" s="231"/>
      <c r="N159" s="229"/>
      <c r="O159" s="214">
        <f t="shared" si="193"/>
        <v>0</v>
      </c>
      <c r="P159" s="317"/>
      <c r="R159" s="194"/>
      <c r="S159" s="194"/>
      <c r="T159" s="194"/>
      <c r="U159" s="194"/>
    </row>
    <row r="160" spans="1:21"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317"/>
      <c r="R160" s="194"/>
      <c r="S160" s="194"/>
      <c r="T160" s="194"/>
      <c r="U160" s="194"/>
    </row>
    <row r="161" spans="1:21"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635"/>
      <c r="R161" s="194"/>
      <c r="S161" s="194"/>
      <c r="T161" s="194"/>
      <c r="U161" s="194"/>
    </row>
    <row r="162" spans="1:21"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318"/>
      <c r="R162" s="194"/>
      <c r="S162" s="194"/>
      <c r="T162" s="194"/>
      <c r="U162" s="194"/>
    </row>
    <row r="163" spans="1:21"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317"/>
      <c r="R163" s="194"/>
      <c r="S163" s="194"/>
      <c r="T163" s="194"/>
      <c r="U163" s="194"/>
    </row>
    <row r="164" spans="1:21"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321"/>
      <c r="R164" s="194"/>
      <c r="S164" s="194"/>
      <c r="T164" s="194"/>
      <c r="U164" s="194"/>
    </row>
    <row r="165" spans="1:21"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641"/>
      <c r="R165" s="194"/>
      <c r="S165" s="194"/>
      <c r="T165" s="194"/>
      <c r="U165" s="194"/>
    </row>
    <row r="166" spans="1:21" ht="16.5" hidden="1" customHeight="1" x14ac:dyDescent="0.2">
      <c r="A166" s="886">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642"/>
      <c r="R166" s="194"/>
      <c r="S166" s="194"/>
      <c r="T166" s="194"/>
      <c r="U166" s="194"/>
    </row>
    <row r="167" spans="1:21"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318"/>
      <c r="R167" s="194"/>
      <c r="S167" s="194"/>
      <c r="T167" s="194"/>
      <c r="U167" s="194"/>
    </row>
    <row r="168" spans="1:21"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318"/>
      <c r="R168" s="194"/>
      <c r="S168" s="194"/>
      <c r="T168" s="194"/>
      <c r="U168" s="194"/>
    </row>
    <row r="169" spans="1:21"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318"/>
      <c r="R169" s="194"/>
      <c r="S169" s="194"/>
      <c r="T169" s="194"/>
      <c r="U169" s="194"/>
    </row>
    <row r="170" spans="1:21"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318"/>
      <c r="R170" s="194"/>
      <c r="S170" s="194"/>
      <c r="T170" s="194"/>
      <c r="U170" s="194"/>
    </row>
    <row r="171" spans="1:21"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318"/>
      <c r="R171" s="194"/>
      <c r="S171" s="194"/>
      <c r="T171" s="194"/>
      <c r="U171" s="194"/>
    </row>
    <row r="172" spans="1:21"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643"/>
      <c r="R172" s="194"/>
      <c r="S172" s="194"/>
      <c r="T172" s="194"/>
      <c r="U172" s="194"/>
    </row>
    <row r="173" spans="1:21"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639"/>
      <c r="R173" s="194"/>
      <c r="S173" s="194"/>
      <c r="T173" s="194"/>
      <c r="U173" s="194"/>
    </row>
    <row r="174" spans="1:21"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641"/>
      <c r="R174" s="194"/>
      <c r="S174" s="194"/>
      <c r="T174" s="194"/>
      <c r="U174" s="194"/>
    </row>
    <row r="175" spans="1:21" ht="36" hidden="1" x14ac:dyDescent="0.2">
      <c r="A175" s="886">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635"/>
      <c r="R175" s="194"/>
      <c r="S175" s="194"/>
      <c r="T175" s="194"/>
      <c r="U175" s="194"/>
    </row>
    <row r="176" spans="1:21"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318"/>
      <c r="R176" s="194"/>
      <c r="S176" s="194"/>
      <c r="T176" s="194"/>
      <c r="U176" s="194"/>
    </row>
    <row r="177" spans="1:21"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318"/>
      <c r="R177" s="194"/>
      <c r="S177" s="194"/>
      <c r="T177" s="194"/>
      <c r="U177" s="194"/>
    </row>
    <row r="178" spans="1:21"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318"/>
      <c r="R178" s="194"/>
      <c r="S178" s="194"/>
      <c r="T178" s="194"/>
      <c r="U178" s="194"/>
    </row>
    <row r="179" spans="1:21" ht="84" hidden="1" x14ac:dyDescent="0.2">
      <c r="A179" s="886">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644"/>
      <c r="R179" s="194"/>
      <c r="S179" s="194"/>
      <c r="T179" s="194"/>
      <c r="U179" s="194"/>
    </row>
    <row r="180" spans="1:21"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318"/>
      <c r="R180" s="194"/>
      <c r="S180" s="194"/>
      <c r="T180" s="194"/>
      <c r="U180" s="194"/>
    </row>
    <row r="181" spans="1:21"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318"/>
      <c r="R181" s="194"/>
      <c r="S181" s="194"/>
      <c r="T181" s="194"/>
      <c r="U181" s="194"/>
    </row>
    <row r="182" spans="1:21"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318"/>
      <c r="R182" s="194"/>
      <c r="S182" s="194"/>
      <c r="T182" s="194"/>
      <c r="U182" s="194"/>
    </row>
    <row r="183" spans="1:21"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644"/>
      <c r="R183" s="194"/>
      <c r="S183" s="194"/>
      <c r="T183" s="194"/>
      <c r="U183" s="194"/>
    </row>
    <row r="184" spans="1:21"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641"/>
      <c r="R184" s="194"/>
      <c r="S184" s="194"/>
      <c r="T184" s="194"/>
      <c r="U184" s="194"/>
    </row>
    <row r="185" spans="1:21"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317"/>
      <c r="R185" s="194"/>
      <c r="S185" s="194"/>
      <c r="T185" s="194"/>
      <c r="U185" s="194"/>
    </row>
    <row r="186" spans="1:21"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635"/>
      <c r="R186" s="194"/>
      <c r="S186" s="194"/>
      <c r="T186" s="194"/>
      <c r="U186" s="194"/>
    </row>
    <row r="187" spans="1:21"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639"/>
      <c r="R187" s="194"/>
      <c r="S187" s="194"/>
      <c r="T187" s="194"/>
      <c r="U187" s="194"/>
    </row>
    <row r="188" spans="1:21"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321"/>
      <c r="R188" s="194"/>
      <c r="S188" s="194"/>
      <c r="T188" s="194"/>
      <c r="U188" s="194"/>
    </row>
    <row r="189" spans="1:21" ht="36" hidden="1" x14ac:dyDescent="0.2">
      <c r="A189" s="886">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635"/>
      <c r="R189" s="194"/>
      <c r="S189" s="194"/>
      <c r="T189" s="194"/>
      <c r="U189" s="194"/>
    </row>
    <row r="190" spans="1:21"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318"/>
      <c r="R190" s="194"/>
      <c r="S190" s="194"/>
      <c r="T190" s="194"/>
      <c r="U190" s="194"/>
    </row>
    <row r="191" spans="1:21"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321"/>
      <c r="R191" s="194"/>
      <c r="S191" s="194"/>
      <c r="T191" s="194"/>
      <c r="U191" s="194"/>
    </row>
    <row r="192" spans="1:21" ht="24" hidden="1" x14ac:dyDescent="0.2">
      <c r="A192" s="886">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635"/>
      <c r="R192" s="194"/>
      <c r="S192" s="194"/>
      <c r="T192" s="194"/>
      <c r="U192" s="194"/>
    </row>
    <row r="193" spans="1:21"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318"/>
      <c r="R193" s="194"/>
      <c r="S193" s="194"/>
      <c r="T193" s="194"/>
      <c r="U193" s="194"/>
    </row>
    <row r="194" spans="1:21" s="29" customFormat="1" ht="24" x14ac:dyDescent="0.2">
      <c r="A194" s="263"/>
      <c r="B194" s="23" t="s">
        <v>255</v>
      </c>
      <c r="C194" s="189">
        <f t="shared" si="185"/>
        <v>12308</v>
      </c>
      <c r="D194" s="190">
        <f>SUM(D195,D230,D269)</f>
        <v>9327</v>
      </c>
      <c r="E194" s="798">
        <f t="shared" ref="E194:F194" si="251">SUM(E195,E230,E269)</f>
        <v>0</v>
      </c>
      <c r="F194" s="799">
        <f t="shared" si="251"/>
        <v>9327</v>
      </c>
      <c r="G194" s="190">
        <f>SUM(G195,G230,G269)</f>
        <v>0</v>
      </c>
      <c r="H194" s="192">
        <f t="shared" ref="H194:I194" si="252">SUM(H195,H230,H269)</f>
        <v>2839</v>
      </c>
      <c r="I194" s="193">
        <f t="shared" si="252"/>
        <v>2839</v>
      </c>
      <c r="J194" s="192">
        <f>SUM(J195,J230,J269)</f>
        <v>142</v>
      </c>
      <c r="K194" s="191">
        <f t="shared" ref="K194:L194" si="253">SUM(K195,K230,K269)</f>
        <v>0</v>
      </c>
      <c r="L194" s="193">
        <f t="shared" si="253"/>
        <v>142</v>
      </c>
      <c r="M194" s="264">
        <f>SUM(M195,M230,M269)</f>
        <v>0</v>
      </c>
      <c r="N194" s="265">
        <f t="shared" ref="N194:O194" si="254">SUM(N195,N230,N269)</f>
        <v>0</v>
      </c>
      <c r="O194" s="266">
        <f t="shared" si="254"/>
        <v>0</v>
      </c>
      <c r="P194" s="645"/>
      <c r="R194" s="194"/>
      <c r="S194" s="194"/>
      <c r="T194" s="194"/>
      <c r="U194" s="194"/>
    </row>
    <row r="195" spans="1:21" x14ac:dyDescent="0.2">
      <c r="A195" s="196">
        <v>5000</v>
      </c>
      <c r="B195" s="196" t="s">
        <v>61</v>
      </c>
      <c r="C195" s="197">
        <f t="shared" si="185"/>
        <v>12166</v>
      </c>
      <c r="D195" s="198">
        <f>D196+D204</f>
        <v>9327</v>
      </c>
      <c r="E195" s="800">
        <f t="shared" ref="E195:F195" si="255">E196+E204</f>
        <v>0</v>
      </c>
      <c r="F195" s="801">
        <f t="shared" si="255"/>
        <v>9327</v>
      </c>
      <c r="G195" s="198">
        <f>G196+G204</f>
        <v>0</v>
      </c>
      <c r="H195" s="200">
        <f t="shared" ref="H195:I195" si="256">H196+H204</f>
        <v>2839</v>
      </c>
      <c r="I195" s="201">
        <f t="shared" si="256"/>
        <v>2839</v>
      </c>
      <c r="J195" s="200">
        <f>J196+J204</f>
        <v>0</v>
      </c>
      <c r="K195" s="199">
        <f t="shared" ref="K195:L195" si="257">K196+K204</f>
        <v>0</v>
      </c>
      <c r="L195" s="201">
        <f t="shared" si="257"/>
        <v>0</v>
      </c>
      <c r="M195" s="197">
        <f>M196+M204</f>
        <v>0</v>
      </c>
      <c r="N195" s="199">
        <f t="shared" ref="N195:O195" si="258">N196+N204</f>
        <v>0</v>
      </c>
      <c r="O195" s="201">
        <f t="shared" si="258"/>
        <v>0</v>
      </c>
      <c r="P195" s="639"/>
      <c r="R195" s="194"/>
      <c r="S195" s="194"/>
      <c r="T195" s="194"/>
      <c r="U195" s="194"/>
    </row>
    <row r="196" spans="1:21"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321"/>
      <c r="R196" s="194"/>
      <c r="S196" s="194"/>
      <c r="T196" s="194"/>
      <c r="U196" s="194"/>
    </row>
    <row r="197" spans="1:21" hidden="1" x14ac:dyDescent="0.2">
      <c r="A197" s="886">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635"/>
      <c r="R197" s="194"/>
      <c r="S197" s="194"/>
      <c r="T197" s="194"/>
      <c r="U197" s="194"/>
    </row>
    <row r="198" spans="1:21"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318"/>
      <c r="R198" s="194"/>
      <c r="S198" s="194"/>
      <c r="T198" s="194"/>
      <c r="U198" s="194"/>
    </row>
    <row r="199" spans="1:21"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318"/>
      <c r="R199" s="194"/>
      <c r="S199" s="194"/>
      <c r="T199" s="194"/>
      <c r="U199" s="194"/>
    </row>
    <row r="200" spans="1:21"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318"/>
      <c r="R200" s="194"/>
      <c r="S200" s="194"/>
      <c r="T200" s="194"/>
      <c r="U200" s="194"/>
    </row>
    <row r="201" spans="1:21"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318"/>
      <c r="R201" s="194"/>
      <c r="S201" s="194"/>
      <c r="T201" s="194"/>
      <c r="U201" s="194"/>
    </row>
    <row r="202" spans="1:21"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318"/>
      <c r="R202" s="194"/>
      <c r="S202" s="194"/>
      <c r="T202" s="194"/>
      <c r="U202" s="194"/>
    </row>
    <row r="203" spans="1:21"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318"/>
      <c r="R203" s="194"/>
      <c r="S203" s="194"/>
      <c r="T203" s="194"/>
      <c r="U203" s="194"/>
    </row>
    <row r="204" spans="1:21" x14ac:dyDescent="0.2">
      <c r="A204" s="76">
        <v>5200</v>
      </c>
      <c r="B204" s="203" t="s">
        <v>67</v>
      </c>
      <c r="C204" s="77">
        <f t="shared" si="185"/>
        <v>12166</v>
      </c>
      <c r="D204" s="204">
        <f>D205+D215+D216+D225+D226+D227+D229</f>
        <v>9327</v>
      </c>
      <c r="E204" s="802">
        <f t="shared" ref="E204:F204" si="271">E205+E215+E216+E225+E226+E227+E229</f>
        <v>0</v>
      </c>
      <c r="F204" s="769">
        <f t="shared" si="271"/>
        <v>9327</v>
      </c>
      <c r="G204" s="204">
        <f>G205+G215+G216+G225+G226+G227+G229</f>
        <v>0</v>
      </c>
      <c r="H204" s="86">
        <f t="shared" ref="H204:I204" si="272">H205+H215+H216+H225+H226+H227+H229</f>
        <v>2839</v>
      </c>
      <c r="I204" s="205">
        <f t="shared" si="272"/>
        <v>2839</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321"/>
      <c r="R204" s="194"/>
      <c r="S204" s="194"/>
      <c r="T204" s="194"/>
      <c r="U204" s="194"/>
    </row>
    <row r="205" spans="1:21"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317"/>
      <c r="R205" s="194"/>
      <c r="S205" s="194"/>
      <c r="T205" s="194"/>
      <c r="U205" s="194"/>
    </row>
    <row r="206" spans="1:21"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635"/>
      <c r="R206" s="194"/>
      <c r="S206" s="194"/>
      <c r="T206" s="194"/>
      <c r="U206" s="194"/>
    </row>
    <row r="207" spans="1:21"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318"/>
      <c r="R207" s="194"/>
      <c r="S207" s="194"/>
      <c r="T207" s="194"/>
      <c r="U207" s="194"/>
    </row>
    <row r="208" spans="1:21"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318"/>
      <c r="R208" s="194"/>
      <c r="S208" s="194"/>
      <c r="T208" s="194"/>
      <c r="U208" s="194"/>
    </row>
    <row r="209" spans="1:21"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318"/>
      <c r="R209" s="194"/>
      <c r="S209" s="194"/>
      <c r="T209" s="194"/>
      <c r="U209" s="194"/>
    </row>
    <row r="210" spans="1:21"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318"/>
      <c r="R210" s="194"/>
      <c r="S210" s="194"/>
      <c r="T210" s="194"/>
      <c r="U210" s="194"/>
    </row>
    <row r="211" spans="1:21"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318"/>
      <c r="R211" s="194"/>
      <c r="S211" s="194"/>
      <c r="T211" s="194"/>
      <c r="U211" s="194"/>
    </row>
    <row r="212" spans="1:21"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318"/>
      <c r="R212" s="194"/>
      <c r="S212" s="194"/>
      <c r="T212" s="194"/>
      <c r="U212" s="194"/>
    </row>
    <row r="213" spans="1:21"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318"/>
      <c r="R213" s="194"/>
      <c r="S213" s="194"/>
      <c r="T213" s="194"/>
      <c r="U213" s="194"/>
    </row>
    <row r="214" spans="1:21"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318"/>
      <c r="R214" s="194"/>
      <c r="S214" s="194"/>
      <c r="T214" s="194"/>
      <c r="U214" s="194"/>
    </row>
    <row r="215" spans="1:21"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318"/>
      <c r="R215" s="194"/>
      <c r="S215" s="194"/>
      <c r="T215" s="194"/>
      <c r="U215" s="194"/>
    </row>
    <row r="216" spans="1:21" x14ac:dyDescent="0.2">
      <c r="A216" s="224">
        <v>5230</v>
      </c>
      <c r="B216" s="3" t="s">
        <v>69</v>
      </c>
      <c r="C216" s="98">
        <f t="shared" si="283"/>
        <v>12166</v>
      </c>
      <c r="D216" s="225">
        <f>SUM(D217:D224)</f>
        <v>9327</v>
      </c>
      <c r="E216" s="808">
        <f t="shared" ref="E216:F216" si="284">SUM(E217:E224)</f>
        <v>0</v>
      </c>
      <c r="F216" s="765">
        <f t="shared" si="284"/>
        <v>9327</v>
      </c>
      <c r="G216" s="225">
        <f>SUM(G217:G224)</f>
        <v>0</v>
      </c>
      <c r="H216" s="227">
        <f t="shared" ref="H216:I216" si="285">SUM(H217:H224)</f>
        <v>2839</v>
      </c>
      <c r="I216" s="221">
        <f t="shared" si="285"/>
        <v>2839</v>
      </c>
      <c r="J216" s="227">
        <f>SUM(J217:J224)</f>
        <v>0</v>
      </c>
      <c r="K216" s="226">
        <f t="shared" ref="K216:L216" si="286">SUM(K217:K224)</f>
        <v>0</v>
      </c>
      <c r="L216" s="221">
        <f t="shared" si="286"/>
        <v>0</v>
      </c>
      <c r="M216" s="98">
        <f>SUM(M217:M224)</f>
        <v>0</v>
      </c>
      <c r="N216" s="226">
        <f t="shared" ref="N216:O216" si="287">SUM(N217:N224)</f>
        <v>0</v>
      </c>
      <c r="O216" s="221">
        <f t="shared" si="287"/>
        <v>0</v>
      </c>
      <c r="P216" s="318"/>
      <c r="R216" s="194"/>
      <c r="S216" s="194"/>
      <c r="T216" s="194"/>
      <c r="U216" s="194"/>
    </row>
    <row r="217" spans="1:21"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318"/>
      <c r="R217" s="194"/>
      <c r="S217" s="194"/>
      <c r="T217" s="194"/>
      <c r="U217" s="194"/>
    </row>
    <row r="218" spans="1:21"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318"/>
      <c r="R218" s="194"/>
      <c r="S218" s="194"/>
      <c r="T218" s="194"/>
      <c r="U218" s="194"/>
    </row>
    <row r="219" spans="1:21" x14ac:dyDescent="0.2">
      <c r="A219" s="58">
        <v>5233</v>
      </c>
      <c r="B219" s="3" t="s">
        <v>72</v>
      </c>
      <c r="C219" s="98">
        <f t="shared" si="283"/>
        <v>6824</v>
      </c>
      <c r="D219" s="220">
        <v>3985</v>
      </c>
      <c r="E219" s="807"/>
      <c r="F219" s="765">
        <f t="shared" si="288"/>
        <v>3985</v>
      </c>
      <c r="G219" s="220"/>
      <c r="H219" s="103">
        <v>2839</v>
      </c>
      <c r="I219" s="221">
        <f t="shared" si="289"/>
        <v>2839</v>
      </c>
      <c r="J219" s="103"/>
      <c r="K219" s="104"/>
      <c r="L219" s="221">
        <f t="shared" si="290"/>
        <v>0</v>
      </c>
      <c r="M219" s="222"/>
      <c r="N219" s="104"/>
      <c r="O219" s="221">
        <f t="shared" si="291"/>
        <v>0</v>
      </c>
      <c r="P219" s="318"/>
      <c r="R219" s="194"/>
      <c r="S219" s="194"/>
      <c r="T219" s="194"/>
      <c r="U219" s="194"/>
    </row>
    <row r="220" spans="1:21"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318"/>
      <c r="R220" s="194"/>
      <c r="S220" s="194"/>
      <c r="T220" s="194"/>
      <c r="U220" s="194"/>
    </row>
    <row r="221" spans="1:21"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318"/>
      <c r="R221" s="194"/>
      <c r="S221" s="194"/>
      <c r="T221" s="194"/>
      <c r="U221" s="194"/>
    </row>
    <row r="222" spans="1:21"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318"/>
      <c r="R222" s="194"/>
      <c r="S222" s="194"/>
      <c r="T222" s="194"/>
      <c r="U222" s="194"/>
    </row>
    <row r="223" spans="1:21" ht="24" x14ac:dyDescent="0.2">
      <c r="A223" s="58">
        <v>5238</v>
      </c>
      <c r="B223" s="3" t="s">
        <v>76</v>
      </c>
      <c r="C223" s="98">
        <f t="shared" si="283"/>
        <v>3700</v>
      </c>
      <c r="D223" s="220">
        <v>3700</v>
      </c>
      <c r="E223" s="807"/>
      <c r="F223" s="765">
        <f t="shared" si="288"/>
        <v>3700</v>
      </c>
      <c r="G223" s="220"/>
      <c r="H223" s="103"/>
      <c r="I223" s="221">
        <f t="shared" si="289"/>
        <v>0</v>
      </c>
      <c r="J223" s="103"/>
      <c r="K223" s="104"/>
      <c r="L223" s="221">
        <f t="shared" si="290"/>
        <v>0</v>
      </c>
      <c r="M223" s="222"/>
      <c r="N223" s="104"/>
      <c r="O223" s="221">
        <f t="shared" si="291"/>
        <v>0</v>
      </c>
      <c r="P223" s="318"/>
      <c r="R223" s="194"/>
      <c r="S223" s="194"/>
      <c r="T223" s="194"/>
      <c r="U223" s="194"/>
    </row>
    <row r="224" spans="1:21" ht="24" x14ac:dyDescent="0.2">
      <c r="A224" s="58">
        <v>5239</v>
      </c>
      <c r="B224" s="3" t="s">
        <v>77</v>
      </c>
      <c r="C224" s="98">
        <f t="shared" si="283"/>
        <v>1642</v>
      </c>
      <c r="D224" s="220">
        <v>1642</v>
      </c>
      <c r="E224" s="807"/>
      <c r="F224" s="765">
        <f t="shared" si="288"/>
        <v>1642</v>
      </c>
      <c r="G224" s="220"/>
      <c r="H224" s="103"/>
      <c r="I224" s="221">
        <f t="shared" si="289"/>
        <v>0</v>
      </c>
      <c r="J224" s="103"/>
      <c r="K224" s="104"/>
      <c r="L224" s="221">
        <f t="shared" si="290"/>
        <v>0</v>
      </c>
      <c r="M224" s="222"/>
      <c r="N224" s="104"/>
      <c r="O224" s="221">
        <f t="shared" si="291"/>
        <v>0</v>
      </c>
      <c r="P224" s="318"/>
      <c r="R224" s="194"/>
      <c r="S224" s="194"/>
      <c r="T224" s="194"/>
      <c r="U224" s="194"/>
    </row>
    <row r="225" spans="1:21"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318"/>
      <c r="R225" s="194"/>
      <c r="S225" s="194"/>
      <c r="T225" s="194"/>
      <c r="U225" s="194"/>
    </row>
    <row r="226" spans="1:21"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318"/>
      <c r="R226" s="194"/>
      <c r="S226" s="194"/>
      <c r="T226" s="194"/>
      <c r="U226" s="194"/>
    </row>
    <row r="227" spans="1:21"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318"/>
      <c r="R227" s="194"/>
      <c r="S227" s="194"/>
      <c r="T227" s="194"/>
      <c r="U227" s="194"/>
    </row>
    <row r="228" spans="1:21"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318"/>
      <c r="R228" s="194"/>
      <c r="S228" s="194"/>
      <c r="T228" s="194"/>
      <c r="U228" s="194"/>
    </row>
    <row r="229" spans="1:21"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317"/>
      <c r="R229" s="194"/>
      <c r="S229" s="194"/>
      <c r="T229" s="194"/>
      <c r="U229" s="194"/>
    </row>
    <row r="230" spans="1:21"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639"/>
      <c r="R230" s="194"/>
      <c r="S230" s="194"/>
      <c r="T230" s="194"/>
      <c r="U230" s="194"/>
    </row>
    <row r="231" spans="1:21"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641"/>
      <c r="R231" s="194"/>
      <c r="S231" s="194"/>
      <c r="T231" s="194"/>
      <c r="U231" s="194"/>
    </row>
    <row r="232" spans="1:21" ht="24" hidden="1" x14ac:dyDescent="0.2">
      <c r="A232" s="886">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635"/>
      <c r="R232" s="194"/>
      <c r="S232" s="194"/>
      <c r="T232" s="194"/>
      <c r="U232" s="194"/>
    </row>
    <row r="233" spans="1:21"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318"/>
      <c r="R233" s="194"/>
      <c r="S233" s="194"/>
      <c r="T233" s="194"/>
      <c r="U233" s="194"/>
    </row>
    <row r="234" spans="1:21"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635"/>
      <c r="R234" s="194"/>
      <c r="S234" s="194"/>
      <c r="T234" s="194"/>
      <c r="U234" s="194"/>
    </row>
    <row r="235" spans="1:21"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318"/>
      <c r="R235" s="194"/>
      <c r="S235" s="194"/>
      <c r="T235" s="194"/>
      <c r="U235" s="194"/>
    </row>
    <row r="236" spans="1:21"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318"/>
      <c r="R236" s="194"/>
      <c r="S236" s="194"/>
      <c r="T236" s="194"/>
      <c r="U236" s="194"/>
    </row>
    <row r="237" spans="1:21"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318"/>
      <c r="R237" s="194"/>
      <c r="S237" s="194"/>
      <c r="T237" s="194"/>
      <c r="U237" s="194"/>
    </row>
    <row r="238" spans="1:21"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318"/>
      <c r="R238" s="194"/>
      <c r="S238" s="194"/>
      <c r="T238" s="194"/>
      <c r="U238" s="194"/>
    </row>
    <row r="239" spans="1:21"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318"/>
      <c r="R239" s="194"/>
      <c r="S239" s="194"/>
      <c r="T239" s="194"/>
      <c r="U239" s="194"/>
    </row>
    <row r="240" spans="1:21"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318"/>
      <c r="R240" s="194"/>
      <c r="S240" s="194"/>
      <c r="T240" s="194"/>
      <c r="U240" s="194"/>
    </row>
    <row r="241" spans="1:21"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318"/>
      <c r="R241" s="194"/>
      <c r="S241" s="194"/>
      <c r="T241" s="194"/>
      <c r="U241" s="194"/>
    </row>
    <row r="242" spans="1:21"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318"/>
      <c r="R242" s="194"/>
      <c r="S242" s="194"/>
      <c r="T242" s="194"/>
      <c r="U242" s="194"/>
    </row>
    <row r="243" spans="1:21"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318"/>
      <c r="R243" s="194"/>
      <c r="S243" s="194"/>
      <c r="T243" s="194"/>
      <c r="U243" s="194"/>
    </row>
    <row r="244" spans="1:21"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318"/>
      <c r="R244" s="194"/>
      <c r="S244" s="194"/>
      <c r="T244" s="194"/>
      <c r="U244" s="194"/>
    </row>
    <row r="245" spans="1:21"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318"/>
      <c r="R245" s="194"/>
      <c r="S245" s="194"/>
      <c r="T245" s="194"/>
      <c r="U245" s="194"/>
    </row>
    <row r="246" spans="1:21" ht="24" hidden="1" x14ac:dyDescent="0.2">
      <c r="A246" s="886">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644"/>
      <c r="R246" s="194"/>
      <c r="S246" s="194"/>
      <c r="T246" s="194"/>
      <c r="U246" s="194"/>
    </row>
    <row r="247" spans="1:21"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318"/>
      <c r="R247" s="194"/>
      <c r="S247" s="194"/>
      <c r="T247" s="194"/>
      <c r="U247" s="194"/>
    </row>
    <row r="248" spans="1:21"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318"/>
      <c r="R248" s="194"/>
      <c r="S248" s="194"/>
      <c r="T248" s="194"/>
      <c r="U248" s="194"/>
    </row>
    <row r="249" spans="1:21"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318"/>
      <c r="R249" s="194"/>
      <c r="S249" s="194"/>
      <c r="T249" s="194"/>
      <c r="U249" s="194"/>
    </row>
    <row r="250" spans="1:21"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318"/>
      <c r="R250" s="194"/>
      <c r="S250" s="194"/>
      <c r="T250" s="194"/>
      <c r="U250" s="194"/>
    </row>
    <row r="251" spans="1:21"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640"/>
      <c r="R251" s="194"/>
      <c r="S251" s="194"/>
      <c r="T251" s="194"/>
      <c r="U251" s="194"/>
    </row>
    <row r="252" spans="1:21" ht="24" hidden="1" x14ac:dyDescent="0.2">
      <c r="A252" s="886">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635"/>
      <c r="R252" s="194"/>
      <c r="S252" s="194"/>
      <c r="T252" s="194"/>
      <c r="U252" s="194"/>
    </row>
    <row r="253" spans="1:21"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318"/>
      <c r="R253" s="194"/>
      <c r="S253" s="194"/>
      <c r="T253" s="194"/>
      <c r="U253" s="194"/>
    </row>
    <row r="254" spans="1:21"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318"/>
      <c r="R254" s="194"/>
      <c r="S254" s="194"/>
      <c r="T254" s="194"/>
      <c r="U254" s="194"/>
    </row>
    <row r="255" spans="1:21"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318"/>
      <c r="R255" s="194"/>
      <c r="S255" s="194"/>
      <c r="T255" s="194"/>
      <c r="U255" s="194"/>
    </row>
    <row r="256" spans="1:21"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635"/>
      <c r="R256" s="194"/>
      <c r="S256" s="194"/>
      <c r="T256" s="194"/>
      <c r="U256" s="194"/>
    </row>
    <row r="257" spans="1:21"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644"/>
      <c r="R257" s="194"/>
      <c r="S257" s="194"/>
      <c r="T257" s="194"/>
      <c r="U257" s="194"/>
    </row>
    <row r="258" spans="1:21"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318"/>
      <c r="R258" s="194"/>
      <c r="S258" s="194"/>
      <c r="T258" s="194"/>
      <c r="U258" s="194"/>
    </row>
    <row r="259" spans="1:21"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640"/>
      <c r="R259" s="194"/>
      <c r="S259" s="194"/>
      <c r="T259" s="194"/>
      <c r="U259" s="194"/>
    </row>
    <row r="260" spans="1:21" ht="24" hidden="1" x14ac:dyDescent="0.2">
      <c r="A260" s="886">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642"/>
      <c r="R260" s="194"/>
      <c r="S260" s="194"/>
      <c r="T260" s="194"/>
      <c r="U260" s="194"/>
    </row>
    <row r="261" spans="1:21"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318"/>
      <c r="R261" s="194"/>
      <c r="S261" s="194"/>
      <c r="T261" s="194"/>
      <c r="U261" s="194"/>
    </row>
    <row r="262" spans="1:21"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318"/>
      <c r="R262" s="194"/>
      <c r="S262" s="194"/>
      <c r="T262" s="194"/>
      <c r="U262" s="194"/>
    </row>
    <row r="263" spans="1:21"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318"/>
      <c r="R263" s="194"/>
      <c r="S263" s="194"/>
      <c r="T263" s="194"/>
      <c r="U263" s="194"/>
    </row>
    <row r="264" spans="1:21"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318"/>
      <c r="R264" s="194"/>
      <c r="S264" s="194"/>
      <c r="T264" s="194"/>
      <c r="U264" s="194"/>
    </row>
    <row r="265" spans="1:21"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318"/>
      <c r="R265" s="194"/>
      <c r="S265" s="194"/>
      <c r="T265" s="194"/>
      <c r="U265" s="194"/>
    </row>
    <row r="266" spans="1:21"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318"/>
      <c r="R266" s="194"/>
      <c r="S266" s="194"/>
      <c r="T266" s="194"/>
      <c r="U266" s="194"/>
    </row>
    <row r="267" spans="1:21"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318"/>
      <c r="R267" s="194"/>
      <c r="S267" s="194"/>
      <c r="T267" s="194"/>
      <c r="U267" s="194"/>
    </row>
    <row r="268" spans="1:21"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318"/>
      <c r="R268" s="194"/>
      <c r="S268" s="194"/>
      <c r="T268" s="194"/>
      <c r="U268" s="194"/>
    </row>
    <row r="269" spans="1:21" ht="36" x14ac:dyDescent="0.2">
      <c r="A269" s="270">
        <v>7000</v>
      </c>
      <c r="B269" s="270" t="s">
        <v>102</v>
      </c>
      <c r="C269" s="271">
        <f t="shared" si="283"/>
        <v>142</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142</v>
      </c>
      <c r="K269" s="273">
        <f t="shared" ref="K269:L269" si="352">SUM(K270,K281)</f>
        <v>0</v>
      </c>
      <c r="L269" s="275">
        <f t="shared" si="352"/>
        <v>142</v>
      </c>
      <c r="M269" s="276">
        <f>SUM(M270,M281)</f>
        <v>0</v>
      </c>
      <c r="N269" s="277">
        <f t="shared" ref="N269:O269" si="353">SUM(N270,N281)</f>
        <v>0</v>
      </c>
      <c r="O269" s="278">
        <f t="shared" si="353"/>
        <v>0</v>
      </c>
      <c r="P269" s="646"/>
      <c r="R269" s="194"/>
      <c r="S269" s="194"/>
      <c r="T269" s="194"/>
      <c r="U269" s="194"/>
    </row>
    <row r="270" spans="1:21" ht="24" x14ac:dyDescent="0.2">
      <c r="A270" s="76">
        <v>7200</v>
      </c>
      <c r="B270" s="203" t="s">
        <v>106</v>
      </c>
      <c r="C270" s="77">
        <f t="shared" si="283"/>
        <v>142</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142</v>
      </c>
      <c r="K270" s="87">
        <f t="shared" ref="K270:L270" si="356">SUM(K271,K272,K275,K276,K280)</f>
        <v>0</v>
      </c>
      <c r="L270" s="205">
        <f t="shared" si="356"/>
        <v>142</v>
      </c>
      <c r="M270" s="206">
        <f>SUM(M271,M272,M275,M276,M280)</f>
        <v>0</v>
      </c>
      <c r="N270" s="207">
        <f t="shared" ref="N270:O270" si="357">SUM(N271,N272,N275,N276,N280)</f>
        <v>0</v>
      </c>
      <c r="O270" s="208">
        <f t="shared" si="357"/>
        <v>0</v>
      </c>
      <c r="P270" s="641"/>
      <c r="R270" s="194"/>
      <c r="S270" s="194"/>
      <c r="T270" s="194"/>
      <c r="U270" s="194"/>
    </row>
    <row r="271" spans="1:21" ht="24" hidden="1" x14ac:dyDescent="0.2">
      <c r="A271" s="886">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635"/>
      <c r="R271" s="194"/>
      <c r="S271" s="194"/>
      <c r="T271" s="194"/>
      <c r="U271" s="194"/>
    </row>
    <row r="272" spans="1:21"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318"/>
      <c r="R272" s="194"/>
      <c r="S272" s="194"/>
      <c r="T272" s="194"/>
      <c r="U272" s="194"/>
    </row>
    <row r="273" spans="1:21"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318"/>
      <c r="R273" s="194"/>
      <c r="S273" s="194"/>
      <c r="T273" s="194"/>
      <c r="U273" s="194"/>
    </row>
    <row r="274" spans="1:21"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318"/>
      <c r="R274" s="194"/>
      <c r="S274" s="194"/>
      <c r="T274" s="194"/>
      <c r="U274" s="194"/>
    </row>
    <row r="275" spans="1:21" ht="24" x14ac:dyDescent="0.2">
      <c r="A275" s="224">
        <v>7230</v>
      </c>
      <c r="B275" s="3" t="s">
        <v>134</v>
      </c>
      <c r="C275" s="98">
        <f t="shared" si="283"/>
        <v>142</v>
      </c>
      <c r="D275" s="220"/>
      <c r="E275" s="807"/>
      <c r="F275" s="765">
        <f t="shared" si="362"/>
        <v>0</v>
      </c>
      <c r="G275" s="220"/>
      <c r="H275" s="103"/>
      <c r="I275" s="221">
        <f t="shared" si="363"/>
        <v>0</v>
      </c>
      <c r="J275" s="103">
        <v>142</v>
      </c>
      <c r="K275" s="104"/>
      <c r="L275" s="221">
        <f t="shared" si="364"/>
        <v>142</v>
      </c>
      <c r="M275" s="222"/>
      <c r="N275" s="104"/>
      <c r="O275" s="221">
        <f t="shared" si="365"/>
        <v>0</v>
      </c>
      <c r="P275" s="318"/>
      <c r="R275" s="194"/>
      <c r="S275" s="194"/>
      <c r="T275" s="194"/>
      <c r="U275" s="194"/>
    </row>
    <row r="276" spans="1:21"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318"/>
      <c r="R276" s="194"/>
      <c r="S276" s="194"/>
      <c r="T276" s="194"/>
      <c r="U276" s="194"/>
    </row>
    <row r="277" spans="1:21"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318"/>
      <c r="R277" s="194"/>
      <c r="S277" s="194"/>
      <c r="T277" s="194"/>
      <c r="U277" s="194"/>
    </row>
    <row r="278" spans="1:21"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318"/>
      <c r="R278" s="194"/>
      <c r="S278" s="194"/>
      <c r="T278" s="194"/>
      <c r="U278" s="194"/>
    </row>
    <row r="279" spans="1:21"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318"/>
      <c r="R279" s="194"/>
      <c r="S279" s="194"/>
      <c r="T279" s="194"/>
      <c r="U279" s="194"/>
    </row>
    <row r="280" spans="1:21" ht="24" hidden="1" x14ac:dyDescent="0.2">
      <c r="A280" s="886">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635"/>
      <c r="R280" s="194"/>
      <c r="S280" s="194"/>
      <c r="T280" s="194"/>
      <c r="U280" s="194"/>
    </row>
    <row r="281" spans="1:21"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640"/>
      <c r="R281" s="194"/>
      <c r="S281" s="194"/>
      <c r="T281" s="194"/>
      <c r="U281" s="194"/>
    </row>
    <row r="282" spans="1:21"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642"/>
      <c r="R282" s="194"/>
      <c r="S282" s="194"/>
      <c r="T282" s="194"/>
      <c r="U282" s="194"/>
    </row>
    <row r="283" spans="1:21"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318"/>
      <c r="R283" s="194"/>
      <c r="S283" s="194"/>
      <c r="T283" s="194"/>
      <c r="U283" s="194"/>
    </row>
    <row r="284" spans="1:21"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318"/>
      <c r="R284" s="194"/>
      <c r="S284" s="194"/>
      <c r="T284" s="194"/>
      <c r="U284" s="194"/>
    </row>
    <row r="285" spans="1:21"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635"/>
      <c r="R285" s="194"/>
      <c r="S285" s="194"/>
      <c r="T285" s="194"/>
      <c r="U285" s="194"/>
    </row>
    <row r="286" spans="1:21" ht="12.75" thickBot="1" x14ac:dyDescent="0.25">
      <c r="A286" s="286"/>
      <c r="B286" s="286" t="s">
        <v>300</v>
      </c>
      <c r="C286" s="287">
        <f t="shared" si="368"/>
        <v>672959</v>
      </c>
      <c r="D286" s="288">
        <f t="shared" ref="D286:O286" si="382">SUM(D283,D269,D230,D195,D187,D173,D75,D53)</f>
        <v>327326</v>
      </c>
      <c r="E286" s="820">
        <f t="shared" si="382"/>
        <v>0</v>
      </c>
      <c r="F286" s="821">
        <f t="shared" si="382"/>
        <v>327326</v>
      </c>
      <c r="G286" s="288">
        <f t="shared" si="382"/>
        <v>322639</v>
      </c>
      <c r="H286" s="290">
        <f t="shared" si="382"/>
        <v>5635</v>
      </c>
      <c r="I286" s="291">
        <f t="shared" si="382"/>
        <v>328274</v>
      </c>
      <c r="J286" s="290">
        <f t="shared" si="382"/>
        <v>17196</v>
      </c>
      <c r="K286" s="289">
        <f t="shared" si="382"/>
        <v>0</v>
      </c>
      <c r="L286" s="291">
        <f t="shared" si="382"/>
        <v>17196</v>
      </c>
      <c r="M286" s="287">
        <f t="shared" si="382"/>
        <v>163</v>
      </c>
      <c r="N286" s="289">
        <f t="shared" si="382"/>
        <v>0</v>
      </c>
      <c r="O286" s="291">
        <f t="shared" si="382"/>
        <v>163</v>
      </c>
      <c r="P286" s="647"/>
      <c r="R286" s="194"/>
      <c r="S286" s="194"/>
      <c r="T286" s="194"/>
      <c r="U286" s="194"/>
    </row>
    <row r="287" spans="1:21" s="29" customFormat="1" ht="13.5" thickTop="1" thickBot="1" x14ac:dyDescent="0.25">
      <c r="A287" s="1348" t="s">
        <v>301</v>
      </c>
      <c r="B287" s="1349"/>
      <c r="C287" s="293">
        <f t="shared" si="368"/>
        <v>-6839</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-6776</v>
      </c>
      <c r="K287" s="295">
        <f t="shared" ref="K287:L287" si="385">(K26+K43)-K51</f>
        <v>0</v>
      </c>
      <c r="L287" s="297">
        <f t="shared" si="385"/>
        <v>-6776</v>
      </c>
      <c r="M287" s="293">
        <f>M45-M51</f>
        <v>-63</v>
      </c>
      <c r="N287" s="295">
        <f t="shared" ref="N287:O287" si="386">N45-N51</f>
        <v>0</v>
      </c>
      <c r="O287" s="297">
        <f t="shared" si="386"/>
        <v>-63</v>
      </c>
      <c r="P287" s="648"/>
      <c r="R287" s="194"/>
      <c r="S287" s="194"/>
      <c r="T287" s="194"/>
      <c r="U287" s="194"/>
    </row>
    <row r="288" spans="1:21" s="29" customFormat="1" ht="12.75" thickTop="1" x14ac:dyDescent="0.2">
      <c r="A288" s="1350" t="s">
        <v>302</v>
      </c>
      <c r="B288" s="1351"/>
      <c r="C288" s="299">
        <f t="shared" si="368"/>
        <v>6839</v>
      </c>
      <c r="D288" s="300">
        <f t="shared" ref="D288:O288" si="387">SUM(D289,D290)-D297+D298</f>
        <v>0</v>
      </c>
      <c r="E288" s="824">
        <f t="shared" si="387"/>
        <v>0</v>
      </c>
      <c r="F288" s="825">
        <f t="shared" si="387"/>
        <v>0</v>
      </c>
      <c r="G288" s="300">
        <f t="shared" si="387"/>
        <v>0</v>
      </c>
      <c r="H288" s="302">
        <f t="shared" si="387"/>
        <v>0</v>
      </c>
      <c r="I288" s="303">
        <f t="shared" si="387"/>
        <v>0</v>
      </c>
      <c r="J288" s="302">
        <f t="shared" si="387"/>
        <v>6776</v>
      </c>
      <c r="K288" s="301">
        <f t="shared" si="387"/>
        <v>0</v>
      </c>
      <c r="L288" s="303">
        <f t="shared" si="387"/>
        <v>6776</v>
      </c>
      <c r="M288" s="299">
        <f t="shared" si="387"/>
        <v>63</v>
      </c>
      <c r="N288" s="301">
        <f t="shared" si="387"/>
        <v>0</v>
      </c>
      <c r="O288" s="303">
        <f t="shared" si="387"/>
        <v>63</v>
      </c>
      <c r="P288" s="649"/>
      <c r="R288" s="194"/>
      <c r="S288" s="194"/>
      <c r="T288" s="194"/>
      <c r="U288" s="194"/>
    </row>
    <row r="289" spans="1:21" s="29" customFormat="1" ht="12.75" thickBot="1" x14ac:dyDescent="0.25">
      <c r="A289" s="173" t="s">
        <v>303</v>
      </c>
      <c r="B289" s="173" t="s">
        <v>304</v>
      </c>
      <c r="C289" s="174">
        <f t="shared" si="368"/>
        <v>6839</v>
      </c>
      <c r="D289" s="175">
        <f t="shared" ref="D289:O289" si="388">D21-D283</f>
        <v>0</v>
      </c>
      <c r="E289" s="794">
        <f t="shared" si="388"/>
        <v>0</v>
      </c>
      <c r="F289" s="795">
        <f t="shared" si="388"/>
        <v>0</v>
      </c>
      <c r="G289" s="175">
        <f t="shared" si="388"/>
        <v>0</v>
      </c>
      <c r="H289" s="177">
        <f t="shared" si="388"/>
        <v>0</v>
      </c>
      <c r="I289" s="178">
        <f t="shared" si="388"/>
        <v>0</v>
      </c>
      <c r="J289" s="177">
        <f t="shared" si="388"/>
        <v>6776</v>
      </c>
      <c r="K289" s="176">
        <f t="shared" si="388"/>
        <v>0</v>
      </c>
      <c r="L289" s="178">
        <f t="shared" si="388"/>
        <v>6776</v>
      </c>
      <c r="M289" s="174">
        <f t="shared" si="388"/>
        <v>63</v>
      </c>
      <c r="N289" s="176">
        <f t="shared" si="388"/>
        <v>0</v>
      </c>
      <c r="O289" s="178">
        <f t="shared" si="388"/>
        <v>63</v>
      </c>
      <c r="P289" s="650"/>
      <c r="R289" s="194"/>
      <c r="S289" s="194"/>
      <c r="T289" s="194"/>
      <c r="U289" s="194"/>
    </row>
    <row r="290" spans="1:21"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649"/>
      <c r="R290" s="194"/>
      <c r="S290" s="194"/>
      <c r="T290" s="194"/>
      <c r="U290" s="194"/>
    </row>
    <row r="291" spans="1:21"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642"/>
      <c r="R291" s="194"/>
      <c r="S291" s="194"/>
      <c r="T291" s="194"/>
      <c r="U291" s="194"/>
    </row>
    <row r="292" spans="1:21"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318"/>
      <c r="R292" s="194"/>
      <c r="S292" s="194"/>
      <c r="T292" s="194"/>
      <c r="U292" s="194"/>
    </row>
    <row r="293" spans="1:21"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318"/>
      <c r="R293" s="194"/>
      <c r="S293" s="194"/>
      <c r="T293" s="194"/>
      <c r="U293" s="194"/>
    </row>
    <row r="294" spans="1:21"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318"/>
      <c r="R294" s="194"/>
      <c r="S294" s="194"/>
      <c r="T294" s="194"/>
      <c r="U294" s="194"/>
    </row>
    <row r="295" spans="1:21"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318"/>
      <c r="R295" s="194"/>
      <c r="S295" s="194"/>
      <c r="T295" s="194"/>
      <c r="U295" s="194"/>
    </row>
    <row r="296" spans="1:21"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644"/>
      <c r="R296" s="194"/>
      <c r="S296" s="194"/>
      <c r="T296" s="194"/>
      <c r="U296" s="194"/>
    </row>
    <row r="297" spans="1:21"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648"/>
      <c r="R297" s="194"/>
      <c r="S297" s="194"/>
      <c r="T297" s="194"/>
      <c r="U297" s="194"/>
    </row>
    <row r="298" spans="1:21"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321"/>
      <c r="R298" s="194"/>
      <c r="S298" s="194"/>
      <c r="T298" s="194"/>
      <c r="U298" s="194"/>
    </row>
    <row r="299" spans="1:21" ht="12.75" thickTop="1" x14ac:dyDescent="0.2">
      <c r="A299" s="6"/>
      <c r="B299" s="6"/>
      <c r="C299" s="6"/>
      <c r="D299" s="6"/>
      <c r="E299" s="6"/>
      <c r="F299" s="6"/>
      <c r="G299" s="6"/>
      <c r="H299" s="6"/>
      <c r="I299" s="6"/>
      <c r="J299" s="6"/>
      <c r="K299" s="6"/>
      <c r="L299" s="6"/>
      <c r="M299" s="6"/>
    </row>
    <row r="300" spans="1:21" x14ac:dyDescent="0.2">
      <c r="A300" s="6"/>
      <c r="B300" s="6"/>
      <c r="C300" s="6"/>
      <c r="D300" s="6"/>
      <c r="E300" s="6"/>
      <c r="F300" s="6"/>
      <c r="G300" s="6"/>
      <c r="H300" s="6"/>
      <c r="I300" s="6"/>
      <c r="J300" s="6"/>
      <c r="K300" s="6"/>
      <c r="L300" s="6"/>
      <c r="M300" s="6"/>
    </row>
    <row r="301" spans="1:21" x14ac:dyDescent="0.2">
      <c r="A301" s="6"/>
      <c r="B301" s="6"/>
      <c r="C301" s="6"/>
      <c r="D301" s="6"/>
      <c r="E301" s="6"/>
      <c r="F301" s="6"/>
      <c r="G301" s="6"/>
      <c r="H301" s="6"/>
      <c r="I301" s="6"/>
      <c r="J301" s="6"/>
      <c r="K301" s="6"/>
      <c r="L301" s="6"/>
      <c r="M301" s="6"/>
    </row>
    <row r="302" spans="1:21" x14ac:dyDescent="0.2">
      <c r="A302" s="6"/>
      <c r="B302" s="6"/>
      <c r="C302" s="6"/>
      <c r="D302" s="6"/>
      <c r="E302" s="6"/>
      <c r="F302" s="6"/>
      <c r="G302" s="6"/>
      <c r="H302" s="6"/>
      <c r="I302" s="6"/>
      <c r="J302" s="6"/>
      <c r="K302" s="6"/>
      <c r="L302" s="6"/>
      <c r="M302" s="6"/>
    </row>
    <row r="303" spans="1:21" x14ac:dyDescent="0.2">
      <c r="A303" s="6"/>
      <c r="B303" s="6"/>
      <c r="C303" s="6"/>
      <c r="D303" s="6"/>
      <c r="E303" s="6"/>
      <c r="F303" s="6"/>
      <c r="G303" s="6"/>
      <c r="H303" s="6"/>
      <c r="I303" s="6"/>
      <c r="J303" s="6"/>
      <c r="K303" s="6"/>
      <c r="L303" s="6"/>
      <c r="M303" s="6"/>
    </row>
    <row r="304" spans="1:21" x14ac:dyDescent="0.2">
      <c r="A304" s="6"/>
      <c r="B304" s="6"/>
      <c r="C304" s="6"/>
      <c r="D304" s="6"/>
      <c r="E304" s="6"/>
      <c r="F304" s="6"/>
      <c r="G304" s="6"/>
      <c r="H304" s="6"/>
      <c r="I304" s="6"/>
      <c r="J304" s="6"/>
      <c r="K304" s="6"/>
      <c r="L304" s="6"/>
      <c r="M304" s="6"/>
    </row>
  </sheetData>
  <sheetProtection algorithmName="SHA-512" hashValue="38ZgFMcSzkjt8RE8eJZ5acTd6GO5mkF9pVcA8gsO+jwTHFPLTs+Q2pBbmlYa3sHmZYKTFH/Z7ELOZZaMtpQjPA==" saltValue="ogbercW6ThcI6XSSWRm92A==" spinCount="100000" sheet="1" objects="1" scenarios="1" formatCells="0" formatColumns="0" formatRows="0"/>
  <autoFilter ref="A18:P298">
    <filterColumn colId="2">
      <filters blank="1">
        <filter val="1 093"/>
        <filter val="1 629"/>
        <filter val="1 642"/>
        <filter val="1 932"/>
        <filter val="1 950"/>
        <filter val="10 220"/>
        <filter val="10 453"/>
        <filter val="100"/>
        <filter val="104 705"/>
        <filter val="109 651"/>
        <filter val="11 099"/>
        <filter val="12 166"/>
        <filter val="12 308"/>
        <filter val="13 967"/>
        <filter val="130"/>
        <filter val="135 927"/>
        <filter val="142"/>
        <filter val="19 571"/>
        <filter val="2 015"/>
        <filter val="2 046"/>
        <filter val="2 138"/>
        <filter val="2 369"/>
        <filter val="2 401"/>
        <filter val="20 222"/>
        <filter val="200"/>
        <filter val="255"/>
        <filter val="26"/>
        <filter val="26 133"/>
        <filter val="26 870"/>
        <filter val="267"/>
        <filter val="3 041"/>
        <filter val="3 243"/>
        <filter val="3 700"/>
        <filter val="3 918"/>
        <filter val="30"/>
        <filter val="31 222"/>
        <filter val="386 065"/>
        <filter val="4 030"/>
        <filter val="4 153"/>
        <filter val="4 307"/>
        <filter val="4 436"/>
        <filter val="415 073"/>
        <filter val="436"/>
        <filter val="439"/>
        <filter val="48 656"/>
        <filter val="5 288"/>
        <filter val="500"/>
        <filter val="518"/>
        <filter val="521"/>
        <filter val="551 000"/>
        <filter val="552"/>
        <filter val="6 331"/>
        <filter val="6 824"/>
        <filter val="6 839"/>
        <filter val="-6 839"/>
        <filter val="6 977"/>
        <filter val="65"/>
        <filter val="655 600"/>
        <filter val="660 651"/>
        <filter val="672 959"/>
        <filter val="712"/>
        <filter val="79 900"/>
        <filter val="804"/>
        <filter val="85"/>
        <filter val="89 29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30.pielikums Jūrmalas pilsētas domes
2018.gada 24.maija saistošajiem noteikumiem Nr.22
(protokols Nr.8,  9.punkts)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view="pageLayout" zoomScaleNormal="100" workbookViewId="0">
      <selection activeCell="T3" sqref="T3"/>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885"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889</v>
      </c>
      <c r="P1" s="852"/>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969</v>
      </c>
      <c r="D3" s="1391"/>
      <c r="E3" s="1391"/>
      <c r="F3" s="1391"/>
      <c r="G3" s="1391"/>
      <c r="H3" s="1391"/>
      <c r="I3" s="1391"/>
      <c r="J3" s="1391"/>
      <c r="K3" s="1391"/>
      <c r="L3" s="1391"/>
      <c r="M3" s="1391"/>
      <c r="N3" s="1391"/>
      <c r="O3" s="1391"/>
      <c r="P3" s="1392"/>
      <c r="Q3" s="754"/>
    </row>
    <row r="4" spans="1:17" ht="12.75" customHeight="1" x14ac:dyDescent="0.2">
      <c r="A4" s="7" t="s">
        <v>150</v>
      </c>
      <c r="B4" s="8"/>
      <c r="C4" s="1391" t="s">
        <v>890</v>
      </c>
      <c r="D4" s="1391"/>
      <c r="E4" s="1391"/>
      <c r="F4" s="1391"/>
      <c r="G4" s="1391"/>
      <c r="H4" s="1391"/>
      <c r="I4" s="1391"/>
      <c r="J4" s="1391"/>
      <c r="K4" s="1391"/>
      <c r="L4" s="1391"/>
      <c r="M4" s="1391"/>
      <c r="N4" s="1391"/>
      <c r="O4" s="1391"/>
      <c r="P4" s="1392"/>
      <c r="Q4" s="754"/>
    </row>
    <row r="5" spans="1:17" ht="12.75" customHeight="1" x14ac:dyDescent="0.2">
      <c r="A5" s="9" t="s">
        <v>151</v>
      </c>
      <c r="B5" s="10"/>
      <c r="C5" s="1386" t="s">
        <v>891</v>
      </c>
      <c r="D5" s="1386"/>
      <c r="E5" s="1386"/>
      <c r="F5" s="1386"/>
      <c r="G5" s="1386"/>
      <c r="H5" s="1386"/>
      <c r="I5" s="1386"/>
      <c r="J5" s="1386"/>
      <c r="K5" s="1386"/>
      <c r="L5" s="1386"/>
      <c r="M5" s="1386"/>
      <c r="N5" s="1386"/>
      <c r="O5" s="1386"/>
      <c r="P5" s="1387"/>
      <c r="Q5" s="754"/>
    </row>
    <row r="6" spans="1:17" ht="12.75" customHeight="1" x14ac:dyDescent="0.2">
      <c r="A6" s="9" t="s">
        <v>87</v>
      </c>
      <c r="B6" s="10"/>
      <c r="C6" s="1386" t="s">
        <v>892</v>
      </c>
      <c r="D6" s="1386"/>
      <c r="E6" s="1386"/>
      <c r="F6" s="1386"/>
      <c r="G6" s="1386"/>
      <c r="H6" s="1386"/>
      <c r="I6" s="1386"/>
      <c r="J6" s="1386"/>
      <c r="K6" s="1386"/>
      <c r="L6" s="1386"/>
      <c r="M6" s="1386"/>
      <c r="N6" s="1386"/>
      <c r="O6" s="1386"/>
      <c r="P6" s="1387"/>
      <c r="Q6" s="754"/>
    </row>
    <row r="7" spans="1:17" ht="15" customHeight="1" x14ac:dyDescent="0.2">
      <c r="A7" s="9" t="s">
        <v>152</v>
      </c>
      <c r="B7" s="10"/>
      <c r="C7" s="1391" t="s">
        <v>968</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893</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41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41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853">
        <v>16</v>
      </c>
    </row>
    <row r="19" spans="1:16" s="29" customFormat="1" x14ac:dyDescent="0.2">
      <c r="A19" s="22"/>
      <c r="B19" s="23" t="s">
        <v>176</v>
      </c>
      <c r="C19" s="24"/>
      <c r="D19" s="25"/>
      <c r="E19" s="757"/>
      <c r="F19" s="188"/>
      <c r="G19" s="25"/>
      <c r="H19" s="27"/>
      <c r="I19" s="28"/>
      <c r="J19" s="27"/>
      <c r="K19" s="26"/>
      <c r="L19" s="28"/>
      <c r="M19" s="30"/>
      <c r="N19" s="26"/>
      <c r="O19" s="28"/>
      <c r="P19" s="854"/>
    </row>
    <row r="20" spans="1:16" s="29" customFormat="1" ht="12.75" thickBot="1" x14ac:dyDescent="0.25">
      <c r="A20" s="32"/>
      <c r="B20" s="33" t="s">
        <v>177</v>
      </c>
      <c r="C20" s="34">
        <f>F20+I20+L20+O20</f>
        <v>3158</v>
      </c>
      <c r="D20" s="35">
        <f>SUM(D21,D24,D25,D41,D43)</f>
        <v>3204</v>
      </c>
      <c r="E20" s="758">
        <f t="shared" ref="E20:F20" si="0">SUM(E21,E24,E25,E41,E43)</f>
        <v>-46</v>
      </c>
      <c r="F20" s="759">
        <f t="shared" si="0"/>
        <v>3158</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855"/>
    </row>
    <row r="21" spans="1:16" ht="12.75" thickTop="1" x14ac:dyDescent="0.2">
      <c r="A21" s="40"/>
      <c r="B21" s="41" t="s">
        <v>178</v>
      </c>
      <c r="C21" s="42">
        <f t="shared" ref="C21:C84" si="4">F21+I21+L21+O21</f>
        <v>423</v>
      </c>
      <c r="D21" s="43">
        <f>SUM(D22:D23)</f>
        <v>471</v>
      </c>
      <c r="E21" s="760">
        <f t="shared" ref="E21" si="5">SUM(E22:E23)</f>
        <v>-48</v>
      </c>
      <c r="F21" s="761">
        <f>SUM(F22:F23)</f>
        <v>423</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856"/>
    </row>
    <row r="22" spans="1:16" hidden="1" x14ac:dyDescent="0.2">
      <c r="A22" s="48"/>
      <c r="B22" s="49" t="s">
        <v>179</v>
      </c>
      <c r="C22" s="50">
        <f t="shared" si="4"/>
        <v>0</v>
      </c>
      <c r="D22" s="52"/>
      <c r="E22" s="762"/>
      <c r="F22" s="763">
        <f>D22+E22</f>
        <v>0</v>
      </c>
      <c r="G22" s="51"/>
      <c r="H22" s="53"/>
      <c r="I22" s="54">
        <f>G22+H22</f>
        <v>0</v>
      </c>
      <c r="J22" s="53"/>
      <c r="K22" s="52"/>
      <c r="L22" s="54">
        <f>J22+K22</f>
        <v>0</v>
      </c>
      <c r="M22" s="55"/>
      <c r="N22" s="52"/>
      <c r="O22" s="54">
        <f>M22+N22</f>
        <v>0</v>
      </c>
      <c r="P22" s="857"/>
    </row>
    <row r="23" spans="1:16" x14ac:dyDescent="0.2">
      <c r="A23" s="57"/>
      <c r="B23" s="58" t="s">
        <v>180</v>
      </c>
      <c r="C23" s="59">
        <f t="shared" si="4"/>
        <v>423</v>
      </c>
      <c r="D23" s="60">
        <v>471</v>
      </c>
      <c r="E23" s="764">
        <v>-48</v>
      </c>
      <c r="F23" s="765">
        <f>D23+E23</f>
        <v>423</v>
      </c>
      <c r="G23" s="60"/>
      <c r="H23" s="62"/>
      <c r="I23" s="63">
        <f>G23+H23</f>
        <v>0</v>
      </c>
      <c r="J23" s="62"/>
      <c r="K23" s="61"/>
      <c r="L23" s="63">
        <f>J23+K23</f>
        <v>0</v>
      </c>
      <c r="M23" s="64"/>
      <c r="N23" s="61"/>
      <c r="O23" s="63">
        <f>M23+N23</f>
        <v>0</v>
      </c>
      <c r="P23" s="858" t="s">
        <v>894</v>
      </c>
    </row>
    <row r="24" spans="1:16" s="29" customFormat="1" ht="24.75" hidden="1" thickBot="1" x14ac:dyDescent="0.25">
      <c r="A24" s="65">
        <v>19300</v>
      </c>
      <c r="B24" s="65" t="s">
        <v>181</v>
      </c>
      <c r="C24" s="66">
        <f>F24+I24</f>
        <v>0</v>
      </c>
      <c r="D24" s="67"/>
      <c r="E24" s="920"/>
      <c r="F24" s="927">
        <f>D24+E24</f>
        <v>0</v>
      </c>
      <c r="G24" s="859"/>
      <c r="H24" s="860"/>
      <c r="I24" s="861">
        <f>G24+H24</f>
        <v>0</v>
      </c>
      <c r="J24" s="862" t="s">
        <v>182</v>
      </c>
      <c r="K24" s="863" t="s">
        <v>182</v>
      </c>
      <c r="L24" s="865" t="s">
        <v>182</v>
      </c>
      <c r="M24" s="864" t="s">
        <v>182</v>
      </c>
      <c r="N24" s="863" t="s">
        <v>182</v>
      </c>
      <c r="O24" s="865" t="s">
        <v>182</v>
      </c>
      <c r="P24" s="866"/>
    </row>
    <row r="25" spans="1:16" s="29" customFormat="1" ht="24" x14ac:dyDescent="0.2">
      <c r="A25" s="75">
        <v>18630</v>
      </c>
      <c r="B25" s="76" t="s">
        <v>183</v>
      </c>
      <c r="C25" s="77">
        <f>F25</f>
        <v>2735</v>
      </c>
      <c r="D25" s="79">
        <v>2733</v>
      </c>
      <c r="E25" s="768">
        <v>2</v>
      </c>
      <c r="F25" s="769">
        <f>D25+E25</f>
        <v>2735</v>
      </c>
      <c r="G25" s="80" t="s">
        <v>182</v>
      </c>
      <c r="H25" s="81" t="s">
        <v>182</v>
      </c>
      <c r="I25" s="82" t="s">
        <v>182</v>
      </c>
      <c r="J25" s="81" t="s">
        <v>182</v>
      </c>
      <c r="K25" s="83" t="s">
        <v>182</v>
      </c>
      <c r="L25" s="82" t="s">
        <v>182</v>
      </c>
      <c r="M25" s="84" t="s">
        <v>182</v>
      </c>
      <c r="N25" s="83" t="s">
        <v>182</v>
      </c>
      <c r="O25" s="82" t="s">
        <v>182</v>
      </c>
      <c r="P25" s="867" t="s">
        <v>895</v>
      </c>
    </row>
    <row r="26" spans="1:16" s="29" customFormat="1" ht="36" hidden="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68"/>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68"/>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85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858"/>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858"/>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68"/>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869"/>
    </row>
    <row r="33" spans="1:16" s="29" customFormat="1" hidden="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68"/>
    </row>
    <row r="34" spans="1:16" hidden="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857"/>
    </row>
    <row r="35" spans="1:16"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858"/>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68"/>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857"/>
    </row>
    <row r="38" spans="1:16"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858"/>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858"/>
    </row>
    <row r="40" spans="1:16" ht="24" hidden="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870"/>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871"/>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870"/>
    </row>
    <row r="43" spans="1:16" s="29" customFormat="1" ht="24" hidden="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68"/>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869"/>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868"/>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871"/>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871"/>
    </row>
    <row r="48" spans="1:16" x14ac:dyDescent="0.2">
      <c r="A48" s="159"/>
      <c r="B48" s="154"/>
      <c r="C48" s="160"/>
      <c r="D48" s="161"/>
      <c r="E48" s="791"/>
      <c r="F48" s="790"/>
      <c r="G48" s="161"/>
      <c r="H48" s="162"/>
      <c r="I48" s="63"/>
      <c r="J48" s="163"/>
      <c r="K48" s="156"/>
      <c r="L48" s="157"/>
      <c r="M48" s="155"/>
      <c r="N48" s="156"/>
      <c r="O48" s="157"/>
      <c r="P48" s="871"/>
    </row>
    <row r="49" spans="1:16" s="29" customFormat="1" x14ac:dyDescent="0.2">
      <c r="A49" s="164"/>
      <c r="B49" s="165" t="s">
        <v>206</v>
      </c>
      <c r="C49" s="166"/>
      <c r="D49" s="167"/>
      <c r="E49" s="792"/>
      <c r="F49" s="793"/>
      <c r="G49" s="167"/>
      <c r="H49" s="169"/>
      <c r="I49" s="170"/>
      <c r="J49" s="169"/>
      <c r="K49" s="168"/>
      <c r="L49" s="170"/>
      <c r="M49" s="171"/>
      <c r="N49" s="168"/>
      <c r="O49" s="170"/>
      <c r="P49" s="872"/>
    </row>
    <row r="50" spans="1:16" s="29" customFormat="1" ht="12.75" thickBot="1" x14ac:dyDescent="0.25">
      <c r="A50" s="173"/>
      <c r="B50" s="32" t="s">
        <v>207</v>
      </c>
      <c r="C50" s="174">
        <f t="shared" si="4"/>
        <v>3158</v>
      </c>
      <c r="D50" s="175">
        <f>SUM(D51,D285)</f>
        <v>3204</v>
      </c>
      <c r="E50" s="174">
        <f t="shared" ref="E50:F50" si="19">SUM(E51,E285)</f>
        <v>-46</v>
      </c>
      <c r="F50" s="175">
        <f t="shared" si="19"/>
        <v>3158</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855"/>
    </row>
    <row r="51" spans="1:16" s="29" customFormat="1" ht="36.75" thickTop="1" x14ac:dyDescent="0.2">
      <c r="A51" s="180"/>
      <c r="B51" s="181" t="s">
        <v>208</v>
      </c>
      <c r="C51" s="182">
        <f t="shared" si="4"/>
        <v>426</v>
      </c>
      <c r="D51" s="183">
        <f>SUM(D52,D194)</f>
        <v>471</v>
      </c>
      <c r="E51" s="796">
        <f t="shared" ref="E51:F51" si="23">SUM(E52,E194)</f>
        <v>-45</v>
      </c>
      <c r="F51" s="797">
        <f t="shared" si="23"/>
        <v>426</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873"/>
    </row>
    <row r="52" spans="1:16" s="29" customFormat="1" ht="24" x14ac:dyDescent="0.2">
      <c r="A52" s="188"/>
      <c r="B52" s="22" t="s">
        <v>209</v>
      </c>
      <c r="C52" s="189">
        <f t="shared" si="4"/>
        <v>3</v>
      </c>
      <c r="D52" s="190">
        <f>SUM(D53,D75,D173,D187)</f>
        <v>0</v>
      </c>
      <c r="E52" s="798">
        <f t="shared" ref="E52:F52" si="27">SUM(E53,E75,E173,E187)</f>
        <v>3</v>
      </c>
      <c r="F52" s="799">
        <f t="shared" si="27"/>
        <v>3</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874"/>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875"/>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876"/>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871"/>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857"/>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858"/>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858"/>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858"/>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858"/>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858"/>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858"/>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858"/>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858"/>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858"/>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871"/>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868"/>
    </row>
    <row r="68" spans="1:16" ht="24" hidden="1" x14ac:dyDescent="0.2">
      <c r="A68" s="830">
        <v>1210</v>
      </c>
      <c r="B68" s="1" t="s">
        <v>217</v>
      </c>
      <c r="C68" s="89">
        <f t="shared" si="4"/>
        <v>0</v>
      </c>
      <c r="D68" s="216"/>
      <c r="E68" s="805"/>
      <c r="F68" s="806">
        <f>D68+E68</f>
        <v>0</v>
      </c>
      <c r="G68" s="216"/>
      <c r="H68" s="94"/>
      <c r="I68" s="217">
        <f>G68+H68</f>
        <v>0</v>
      </c>
      <c r="J68" s="94"/>
      <c r="K68" s="95"/>
      <c r="L68" s="217">
        <f>J68+K68</f>
        <v>0</v>
      </c>
      <c r="M68" s="218"/>
      <c r="N68" s="95"/>
      <c r="O68" s="217">
        <f>M68+N68</f>
        <v>0</v>
      </c>
      <c r="P68" s="857"/>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858"/>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858"/>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858"/>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858"/>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858"/>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858"/>
    </row>
    <row r="75" spans="1:16" x14ac:dyDescent="0.2">
      <c r="A75" s="196">
        <v>2000</v>
      </c>
      <c r="B75" s="196" t="s">
        <v>3</v>
      </c>
      <c r="C75" s="197">
        <f t="shared" si="4"/>
        <v>3</v>
      </c>
      <c r="D75" s="198">
        <f>SUM(D76,D83,D130,D164,D165,D172)</f>
        <v>0</v>
      </c>
      <c r="E75" s="800">
        <f t="shared" ref="E75:F75" si="66">SUM(E76,E83,E130,E164,E165,E172)</f>
        <v>3</v>
      </c>
      <c r="F75" s="801">
        <f t="shared" si="66"/>
        <v>3</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875"/>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868"/>
    </row>
    <row r="77" spans="1:16" ht="24" hidden="1" x14ac:dyDescent="0.2">
      <c r="A77" s="830">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857"/>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858"/>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858"/>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858"/>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858"/>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858"/>
    </row>
    <row r="83" spans="1:16" x14ac:dyDescent="0.2">
      <c r="A83" s="76">
        <v>2200</v>
      </c>
      <c r="B83" s="203" t="s">
        <v>5</v>
      </c>
      <c r="C83" s="77">
        <f t="shared" si="4"/>
        <v>3</v>
      </c>
      <c r="D83" s="204">
        <f>SUM(D84,D89,D95,D103,D112,D116,D122,D128)</f>
        <v>0</v>
      </c>
      <c r="E83" s="802">
        <f t="shared" ref="E83:F83" si="90">SUM(E84,E89,E95,E103,E112,E116,E122,E128)</f>
        <v>3</v>
      </c>
      <c r="F83" s="769">
        <f t="shared" si="90"/>
        <v>3</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870"/>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871"/>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857"/>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858"/>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858"/>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858"/>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858"/>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858"/>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858"/>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858"/>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858"/>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858"/>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858"/>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858"/>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858"/>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857"/>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858"/>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858"/>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858"/>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858"/>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858"/>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858"/>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858"/>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858"/>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858"/>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858"/>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858"/>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858"/>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858"/>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858"/>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858"/>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858"/>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858"/>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858"/>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858"/>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858"/>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858"/>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858"/>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858"/>
    </row>
    <row r="122" spans="1:16" x14ac:dyDescent="0.2">
      <c r="A122" s="224">
        <v>2270</v>
      </c>
      <c r="B122" s="3" t="s">
        <v>30</v>
      </c>
      <c r="C122" s="98">
        <f t="shared" si="98"/>
        <v>3</v>
      </c>
      <c r="D122" s="225">
        <f>SUM(D123:D127)</f>
        <v>0</v>
      </c>
      <c r="E122" s="808">
        <f t="shared" ref="E122:F122" si="143">SUM(E123:E127)</f>
        <v>3</v>
      </c>
      <c r="F122" s="765">
        <f t="shared" si="143"/>
        <v>3</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858"/>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858"/>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858"/>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858"/>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858"/>
    </row>
    <row r="127" spans="1:16" ht="24" x14ac:dyDescent="0.2">
      <c r="A127" s="58">
        <v>2279</v>
      </c>
      <c r="B127" s="3" t="s">
        <v>32</v>
      </c>
      <c r="C127" s="98">
        <f t="shared" si="98"/>
        <v>3</v>
      </c>
      <c r="D127" s="220"/>
      <c r="E127" s="807">
        <v>3</v>
      </c>
      <c r="F127" s="765">
        <f t="shared" si="147"/>
        <v>3</v>
      </c>
      <c r="G127" s="220"/>
      <c r="H127" s="103"/>
      <c r="I127" s="221">
        <f t="shared" si="148"/>
        <v>0</v>
      </c>
      <c r="J127" s="103"/>
      <c r="K127" s="104"/>
      <c r="L127" s="221">
        <f t="shared" si="149"/>
        <v>0</v>
      </c>
      <c r="M127" s="222"/>
      <c r="N127" s="104"/>
      <c r="O127" s="221">
        <f t="shared" si="150"/>
        <v>0</v>
      </c>
      <c r="P127" s="742" t="s">
        <v>896</v>
      </c>
    </row>
    <row r="128" spans="1:16" ht="24" hidden="1" x14ac:dyDescent="0.2">
      <c r="A128" s="830">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858"/>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858"/>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868"/>
    </row>
    <row r="131" spans="1:16" ht="24" hidden="1" x14ac:dyDescent="0.2">
      <c r="A131" s="830">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857"/>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858"/>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858"/>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858"/>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858"/>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858"/>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858"/>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858"/>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858"/>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858"/>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858"/>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858"/>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858"/>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871"/>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857"/>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858"/>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858"/>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858"/>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858"/>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858"/>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858"/>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858"/>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858"/>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858"/>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858"/>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858"/>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858"/>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858"/>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871"/>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871"/>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857"/>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858"/>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871"/>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868"/>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876"/>
    </row>
    <row r="166" spans="1:16" ht="16.5" hidden="1" customHeight="1" x14ac:dyDescent="0.2">
      <c r="A166" s="830">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869"/>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858"/>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858"/>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858"/>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858"/>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858"/>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857"/>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875"/>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876"/>
    </row>
    <row r="175" spans="1:16" ht="36" hidden="1" x14ac:dyDescent="0.2">
      <c r="A175" s="830">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857"/>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858"/>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858"/>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858"/>
    </row>
    <row r="179" spans="1:16" ht="84" hidden="1" x14ac:dyDescent="0.2">
      <c r="A179" s="830">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877"/>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858"/>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858"/>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858"/>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877"/>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876"/>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871"/>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857"/>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875"/>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868"/>
    </row>
    <row r="189" spans="1:16" ht="36" hidden="1" x14ac:dyDescent="0.2">
      <c r="A189" s="830">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857"/>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858"/>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868"/>
    </row>
    <row r="192" spans="1:16" ht="24" hidden="1" x14ac:dyDescent="0.2">
      <c r="A192" s="830">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857"/>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858"/>
    </row>
    <row r="194" spans="1:16" s="29" customFormat="1" ht="24" x14ac:dyDescent="0.2">
      <c r="A194" s="263"/>
      <c r="B194" s="23" t="s">
        <v>255</v>
      </c>
      <c r="C194" s="189">
        <f t="shared" si="185"/>
        <v>423</v>
      </c>
      <c r="D194" s="190">
        <f>SUM(D195,D230,D269)</f>
        <v>471</v>
      </c>
      <c r="E194" s="798">
        <f t="shared" ref="E194:F194" si="251">SUM(E195,E230,E269)</f>
        <v>-48</v>
      </c>
      <c r="F194" s="799">
        <f t="shared" si="251"/>
        <v>423</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878"/>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875"/>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868"/>
    </row>
    <row r="197" spans="1:16" hidden="1" x14ac:dyDescent="0.2">
      <c r="A197" s="830">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857"/>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858"/>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858"/>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858"/>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858"/>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858"/>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858"/>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868"/>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871"/>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857"/>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858"/>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858"/>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858"/>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858"/>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858"/>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858"/>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858"/>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858"/>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858"/>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858"/>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858"/>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858"/>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858"/>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858"/>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858"/>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858"/>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858"/>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858"/>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858"/>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858"/>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858"/>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858"/>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871"/>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875"/>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876"/>
    </row>
    <row r="232" spans="1:16" ht="24" hidden="1" x14ac:dyDescent="0.2">
      <c r="A232" s="830">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857"/>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858"/>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857"/>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858"/>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858"/>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858"/>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858"/>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858"/>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858"/>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858"/>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858"/>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858"/>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858"/>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858"/>
    </row>
    <row r="246" spans="1:16" ht="24" hidden="1" x14ac:dyDescent="0.2">
      <c r="A246" s="830">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877"/>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858"/>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858"/>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858"/>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858"/>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870"/>
    </row>
    <row r="252" spans="1:16" ht="24" hidden="1" x14ac:dyDescent="0.2">
      <c r="A252" s="830">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857"/>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858"/>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858"/>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858"/>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857"/>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877"/>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858"/>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870"/>
    </row>
    <row r="260" spans="1:16" ht="24" hidden="1" x14ac:dyDescent="0.2">
      <c r="A260" s="830">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869"/>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858"/>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858"/>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858"/>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858"/>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858"/>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858"/>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858"/>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858"/>
    </row>
    <row r="269" spans="1:16" ht="36" x14ac:dyDescent="0.2">
      <c r="A269" s="270">
        <v>7000</v>
      </c>
      <c r="B269" s="270" t="s">
        <v>102</v>
      </c>
      <c r="C269" s="271">
        <f t="shared" si="283"/>
        <v>423</v>
      </c>
      <c r="D269" s="272">
        <f>SUM(D270,D281)</f>
        <v>471</v>
      </c>
      <c r="E269" s="816">
        <f t="shared" ref="E269:F269" si="350">SUM(E270,E281)</f>
        <v>-48</v>
      </c>
      <c r="F269" s="817">
        <f t="shared" si="350"/>
        <v>423</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879"/>
    </row>
    <row r="270" spans="1:16" ht="24" x14ac:dyDescent="0.2">
      <c r="A270" s="76">
        <v>7200</v>
      </c>
      <c r="B270" s="203" t="s">
        <v>106</v>
      </c>
      <c r="C270" s="77">
        <f t="shared" si="283"/>
        <v>423</v>
      </c>
      <c r="D270" s="204">
        <f>SUM(D271,D272,D275,D276,D280)</f>
        <v>471</v>
      </c>
      <c r="E270" s="802">
        <f t="shared" ref="E270:F270" si="354">SUM(E271,E272,E275,E276,E280)</f>
        <v>-48</v>
      </c>
      <c r="F270" s="769">
        <f t="shared" si="354"/>
        <v>423</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876"/>
    </row>
    <row r="271" spans="1:16" ht="24" hidden="1" x14ac:dyDescent="0.2">
      <c r="A271" s="830">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857"/>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858"/>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858"/>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858"/>
    </row>
    <row r="275" spans="1:16" ht="24" x14ac:dyDescent="0.2">
      <c r="A275" s="224">
        <v>7230</v>
      </c>
      <c r="B275" s="3" t="s">
        <v>134</v>
      </c>
      <c r="C275" s="98">
        <f t="shared" si="283"/>
        <v>423</v>
      </c>
      <c r="D275" s="747">
        <v>471</v>
      </c>
      <c r="E275" s="807">
        <v>-48</v>
      </c>
      <c r="F275" s="765">
        <f t="shared" si="362"/>
        <v>423</v>
      </c>
      <c r="G275" s="220"/>
      <c r="H275" s="103"/>
      <c r="I275" s="221">
        <f t="shared" si="363"/>
        <v>0</v>
      </c>
      <c r="J275" s="103"/>
      <c r="K275" s="104"/>
      <c r="L275" s="221">
        <f t="shared" si="364"/>
        <v>0</v>
      </c>
      <c r="M275" s="222"/>
      <c r="N275" s="104"/>
      <c r="O275" s="221">
        <f t="shared" si="365"/>
        <v>0</v>
      </c>
      <c r="P275" s="858" t="s">
        <v>894</v>
      </c>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858"/>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858"/>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858"/>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858"/>
    </row>
    <row r="280" spans="1:16" ht="24" hidden="1" x14ac:dyDescent="0.2">
      <c r="A280" s="830">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857"/>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870"/>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880"/>
    </row>
    <row r="283" spans="1:16" x14ac:dyDescent="0.2">
      <c r="A283" s="2"/>
      <c r="B283" s="3" t="s">
        <v>112</v>
      </c>
      <c r="C283" s="98">
        <f t="shared" si="368"/>
        <v>2732</v>
      </c>
      <c r="D283" s="225">
        <f t="shared" ref="D283:F283" si="374">SUM(D284:D285)</f>
        <v>2733</v>
      </c>
      <c r="E283" s="808">
        <f t="shared" si="374"/>
        <v>-1</v>
      </c>
      <c r="F283" s="765">
        <f t="shared" si="374"/>
        <v>2732</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858"/>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858"/>
    </row>
    <row r="285" spans="1:16" ht="24" x14ac:dyDescent="0.2">
      <c r="A285" s="2" t="s">
        <v>115</v>
      </c>
      <c r="B285" s="285" t="s">
        <v>116</v>
      </c>
      <c r="C285" s="89">
        <f t="shared" si="368"/>
        <v>2732</v>
      </c>
      <c r="D285" s="95">
        <v>2733</v>
      </c>
      <c r="E285" s="805">
        <v>-1</v>
      </c>
      <c r="F285" s="806">
        <f t="shared" si="378"/>
        <v>2732</v>
      </c>
      <c r="G285" s="216"/>
      <c r="H285" s="94"/>
      <c r="I285" s="217">
        <f t="shared" si="379"/>
        <v>0</v>
      </c>
      <c r="J285" s="94"/>
      <c r="K285" s="95"/>
      <c r="L285" s="217">
        <f t="shared" si="380"/>
        <v>0</v>
      </c>
      <c r="M285" s="218"/>
      <c r="N285" s="95"/>
      <c r="O285" s="217">
        <f t="shared" si="381"/>
        <v>0</v>
      </c>
      <c r="P285" s="881" t="s">
        <v>897</v>
      </c>
    </row>
    <row r="286" spans="1:16" ht="12.75" thickBot="1" x14ac:dyDescent="0.25">
      <c r="A286" s="286"/>
      <c r="B286" s="286" t="s">
        <v>300</v>
      </c>
      <c r="C286" s="287">
        <f t="shared" si="368"/>
        <v>3158</v>
      </c>
      <c r="D286" s="288">
        <f t="shared" ref="D286:O286" si="382">SUM(D283,D269,D230,D195,D187,D173,D75,D53)</f>
        <v>3204</v>
      </c>
      <c r="E286" s="820">
        <f t="shared" si="382"/>
        <v>-46</v>
      </c>
      <c r="F286" s="821">
        <f t="shared" si="382"/>
        <v>3158</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882"/>
    </row>
    <row r="287" spans="1:16" s="29" customFormat="1" ht="13.5" thickTop="1" thickBot="1" x14ac:dyDescent="0.25">
      <c r="A287" s="1348" t="s">
        <v>301</v>
      </c>
      <c r="B287" s="1349"/>
      <c r="C287" s="293">
        <f t="shared" si="368"/>
        <v>2309</v>
      </c>
      <c r="D287" s="294">
        <f>SUM(D24,D25,D41)-D51</f>
        <v>2262</v>
      </c>
      <c r="E287" s="822">
        <f t="shared" ref="E287:F287" si="383">SUM(E24,E25,E41)-E51</f>
        <v>47</v>
      </c>
      <c r="F287" s="823">
        <f t="shared" si="383"/>
        <v>2309</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883"/>
    </row>
    <row r="288" spans="1:16" s="29" customFormat="1" ht="12.75" thickTop="1" x14ac:dyDescent="0.2">
      <c r="A288" s="1350" t="s">
        <v>302</v>
      </c>
      <c r="B288" s="1351"/>
      <c r="C288" s="299">
        <f t="shared" si="368"/>
        <v>-2309</v>
      </c>
      <c r="D288" s="300">
        <f t="shared" ref="D288:O288" si="387">SUM(D289,D290)-D297+D298</f>
        <v>-2262</v>
      </c>
      <c r="E288" s="824">
        <f t="shared" si="387"/>
        <v>-47</v>
      </c>
      <c r="F288" s="825">
        <f t="shared" si="387"/>
        <v>-2309</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884"/>
    </row>
    <row r="289" spans="1:16" s="29" customFormat="1" ht="12.75" thickBot="1" x14ac:dyDescent="0.25">
      <c r="A289" s="173" t="s">
        <v>303</v>
      </c>
      <c r="B289" s="173" t="s">
        <v>304</v>
      </c>
      <c r="C289" s="174">
        <f t="shared" si="368"/>
        <v>-2309</v>
      </c>
      <c r="D289" s="175">
        <f t="shared" ref="D289:O289" si="388">D21-D283</f>
        <v>-2262</v>
      </c>
      <c r="E289" s="794">
        <f t="shared" si="388"/>
        <v>-47</v>
      </c>
      <c r="F289" s="795">
        <f t="shared" si="388"/>
        <v>-2309</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855"/>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88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869"/>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858"/>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858"/>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858"/>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858"/>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877"/>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883"/>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868"/>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sheetData>
  <sheetProtection algorithmName="SHA-512" hashValue="4TLynJtBvjQWPooK+7f4S280J6TJ3G5wjCwKOnAJYmVDpyRk3SBLaXxhRImdYSezgZL1Zwpk6NQCR00VYRWFWg==" saltValue="4v3/liowgx8v+C6EPPXm5w==" spinCount="100000" sheet="1" objects="1" scenarios="1" formatCells="0" formatColumns="0" formatRows="0"/>
  <autoFilter ref="A18:P298">
    <filterColumn colId="2">
      <filters blank="1">
        <filter val="2 309"/>
        <filter val="-2 309"/>
        <filter val="2 732"/>
        <filter val="2 735"/>
        <filter val="3"/>
        <filter val="3 158"/>
        <filter val="423"/>
        <filter val="426"/>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31.pielikums Jūrmalas pilsētas domes
2018.gada 24.maija saistošajiem noteikumiem Nr.22
(protokols Nr.8,  9.punkts)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4" sqref="U4"/>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1094</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1095</v>
      </c>
      <c r="D4" s="1391"/>
      <c r="E4" s="1391"/>
      <c r="F4" s="1391"/>
      <c r="G4" s="1391"/>
      <c r="H4" s="1391"/>
      <c r="I4" s="1391"/>
      <c r="J4" s="1391"/>
      <c r="K4" s="1391"/>
      <c r="L4" s="1391"/>
      <c r="M4" s="1391"/>
      <c r="N4" s="1391"/>
      <c r="O4" s="1391"/>
      <c r="P4" s="1392"/>
      <c r="Q4" s="754"/>
    </row>
    <row r="5" spans="1:17" ht="12.75" customHeight="1" x14ac:dyDescent="0.2">
      <c r="A5" s="9" t="s">
        <v>151</v>
      </c>
      <c r="B5" s="10"/>
      <c r="C5" s="1386" t="s">
        <v>1096</v>
      </c>
      <c r="D5" s="1386"/>
      <c r="E5" s="1386"/>
      <c r="F5" s="1386"/>
      <c r="G5" s="1386"/>
      <c r="H5" s="1386"/>
      <c r="I5" s="1386"/>
      <c r="J5" s="1386"/>
      <c r="K5" s="1386"/>
      <c r="L5" s="1386"/>
      <c r="M5" s="1386"/>
      <c r="N5" s="1386"/>
      <c r="O5" s="1386"/>
      <c r="P5" s="1387"/>
      <c r="Q5" s="754"/>
    </row>
    <row r="6" spans="1:17" ht="12.75" customHeight="1" x14ac:dyDescent="0.2">
      <c r="A6" s="9" t="s">
        <v>87</v>
      </c>
      <c r="B6" s="10"/>
      <c r="C6" s="1386" t="s">
        <v>1097</v>
      </c>
      <c r="D6" s="1386"/>
      <c r="E6" s="1386"/>
      <c r="F6" s="1386"/>
      <c r="G6" s="1386"/>
      <c r="H6" s="1386"/>
      <c r="I6" s="1386"/>
      <c r="J6" s="1386"/>
      <c r="K6" s="1386"/>
      <c r="L6" s="1386"/>
      <c r="M6" s="1386"/>
      <c r="N6" s="1386"/>
      <c r="O6" s="1386"/>
      <c r="P6" s="1387"/>
      <c r="Q6" s="754"/>
    </row>
    <row r="7" spans="1:17" ht="27" customHeight="1" x14ac:dyDescent="0.2">
      <c r="A7" s="9" t="s">
        <v>152</v>
      </c>
      <c r="B7" s="10"/>
      <c r="C7" s="1391" t="s">
        <v>1098</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1099</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41572</v>
      </c>
      <c r="D20" s="35">
        <f>SUM(D21,D24,D25,D41,D43)</f>
        <v>41202</v>
      </c>
      <c r="E20" s="758">
        <f>SUM(E21,E24,E25,E41,E43)</f>
        <v>370</v>
      </c>
      <c r="F20" s="759">
        <f>SUM(F21,F24,F25,F41,F43)</f>
        <v>41572</v>
      </c>
      <c r="G20" s="35">
        <f>SUM(G21,G24,G43)</f>
        <v>0</v>
      </c>
      <c r="H20" s="37">
        <f>SUM(H21,H24,H43)</f>
        <v>0</v>
      </c>
      <c r="I20" s="38">
        <f>SUM(I21,I24,I43)</f>
        <v>0</v>
      </c>
      <c r="J20" s="37">
        <f>SUM(J21,J26,J43)</f>
        <v>0</v>
      </c>
      <c r="K20" s="36">
        <f>SUM(K21,K26,K43)</f>
        <v>0</v>
      </c>
      <c r="L20" s="38">
        <f>SUM(L21,L26,L43)</f>
        <v>0</v>
      </c>
      <c r="M20" s="34">
        <f>SUM(M21,M45)</f>
        <v>0</v>
      </c>
      <c r="N20" s="36">
        <f>SUM(N21,N45)</f>
        <v>0</v>
      </c>
      <c r="O20" s="38">
        <f>SUM(O21,O45)</f>
        <v>0</v>
      </c>
      <c r="P20" s="39"/>
    </row>
    <row r="21" spans="1:16" ht="12.75" thickTop="1" x14ac:dyDescent="0.2">
      <c r="A21" s="40"/>
      <c r="B21" s="41" t="s">
        <v>178</v>
      </c>
      <c r="C21" s="42">
        <f>F21+I21+L21+O21</f>
        <v>1491</v>
      </c>
      <c r="D21" s="43">
        <f t="shared" ref="D21:O21" si="0">SUM(D22:D23)</f>
        <v>1120</v>
      </c>
      <c r="E21" s="760">
        <f t="shared" si="0"/>
        <v>371</v>
      </c>
      <c r="F21" s="761">
        <f t="shared" si="0"/>
        <v>1491</v>
      </c>
      <c r="G21" s="43">
        <f t="shared" si="0"/>
        <v>0</v>
      </c>
      <c r="H21" s="45">
        <f t="shared" si="0"/>
        <v>0</v>
      </c>
      <c r="I21" s="46">
        <f t="shared" si="0"/>
        <v>0</v>
      </c>
      <c r="J21" s="45">
        <f t="shared" si="0"/>
        <v>0</v>
      </c>
      <c r="K21" s="44">
        <f t="shared" si="0"/>
        <v>0</v>
      </c>
      <c r="L21" s="46">
        <f t="shared" si="0"/>
        <v>0</v>
      </c>
      <c r="M21" s="42">
        <f t="shared" si="0"/>
        <v>0</v>
      </c>
      <c r="N21" s="44">
        <f t="shared" si="0"/>
        <v>0</v>
      </c>
      <c r="O21" s="46">
        <f t="shared" si="0"/>
        <v>0</v>
      </c>
      <c r="P21" s="47"/>
    </row>
    <row r="22" spans="1:16" hidden="1" x14ac:dyDescent="0.2">
      <c r="A22" s="48"/>
      <c r="B22" s="49" t="s">
        <v>179</v>
      </c>
      <c r="C22" s="50">
        <f>F22+I22+L22+O22</f>
        <v>0</v>
      </c>
      <c r="D22" s="51"/>
      <c r="E22" s="762"/>
      <c r="F22" s="763">
        <f>D22+E22</f>
        <v>0</v>
      </c>
      <c r="G22" s="51"/>
      <c r="H22" s="53"/>
      <c r="I22" s="54">
        <f>G22+H22</f>
        <v>0</v>
      </c>
      <c r="J22" s="53"/>
      <c r="K22" s="52"/>
      <c r="L22" s="54">
        <f>J22+K22</f>
        <v>0</v>
      </c>
      <c r="M22" s="55"/>
      <c r="N22" s="52"/>
      <c r="O22" s="54">
        <f>M22+N22</f>
        <v>0</v>
      </c>
      <c r="P22" s="56"/>
    </row>
    <row r="23" spans="1:16" ht="36" x14ac:dyDescent="0.2">
      <c r="A23" s="57"/>
      <c r="B23" s="58" t="s">
        <v>180</v>
      </c>
      <c r="C23" s="59">
        <f>F23+I23+L23+O23</f>
        <v>1491</v>
      </c>
      <c r="D23" s="60">
        <v>1120</v>
      </c>
      <c r="E23" s="764">
        <v>371</v>
      </c>
      <c r="F23" s="765">
        <f>D23+E23</f>
        <v>1491</v>
      </c>
      <c r="G23" s="60"/>
      <c r="H23" s="62"/>
      <c r="I23" s="63">
        <f>G23+H23</f>
        <v>0</v>
      </c>
      <c r="J23" s="62"/>
      <c r="K23" s="61"/>
      <c r="L23" s="63">
        <f>J23+K23</f>
        <v>0</v>
      </c>
      <c r="M23" s="64"/>
      <c r="N23" s="61"/>
      <c r="O23" s="63">
        <f>M23+N23</f>
        <v>0</v>
      </c>
      <c r="P23" s="320" t="s">
        <v>1100</v>
      </c>
    </row>
    <row r="24" spans="1:16" s="29" customFormat="1" ht="24.75" thickBot="1" x14ac:dyDescent="0.25">
      <c r="A24" s="65">
        <v>19300</v>
      </c>
      <c r="B24" s="65" t="s">
        <v>181</v>
      </c>
      <c r="C24" s="66">
        <f>F24+I24</f>
        <v>4667</v>
      </c>
      <c r="D24" s="67">
        <v>4667</v>
      </c>
      <c r="E24" s="766"/>
      <c r="F24" s="767">
        <f>D24+E24</f>
        <v>4667</v>
      </c>
      <c r="G24" s="67"/>
      <c r="H24" s="68"/>
      <c r="I24" s="69">
        <f>G24+H24</f>
        <v>0</v>
      </c>
      <c r="J24" s="70" t="s">
        <v>182</v>
      </c>
      <c r="K24" s="71" t="s">
        <v>182</v>
      </c>
      <c r="L24" s="73" t="s">
        <v>182</v>
      </c>
      <c r="M24" s="72" t="s">
        <v>182</v>
      </c>
      <c r="N24" s="71" t="s">
        <v>182</v>
      </c>
      <c r="O24" s="73" t="s">
        <v>182</v>
      </c>
      <c r="P24" s="74"/>
    </row>
    <row r="25" spans="1:16" s="29" customFormat="1" ht="36.75" thickTop="1" x14ac:dyDescent="0.2">
      <c r="A25" s="75">
        <v>18630</v>
      </c>
      <c r="B25" s="76" t="s">
        <v>183</v>
      </c>
      <c r="C25" s="77">
        <f>F25</f>
        <v>35414</v>
      </c>
      <c r="D25" s="78">
        <v>35415</v>
      </c>
      <c r="E25" s="768">
        <v>-1</v>
      </c>
      <c r="F25" s="769">
        <f>D25+E25</f>
        <v>35414</v>
      </c>
      <c r="G25" s="80" t="s">
        <v>182</v>
      </c>
      <c r="H25" s="81" t="s">
        <v>182</v>
      </c>
      <c r="I25" s="82" t="s">
        <v>182</v>
      </c>
      <c r="J25" s="81" t="s">
        <v>182</v>
      </c>
      <c r="K25" s="83" t="s">
        <v>182</v>
      </c>
      <c r="L25" s="82" t="s">
        <v>182</v>
      </c>
      <c r="M25" s="84" t="s">
        <v>182</v>
      </c>
      <c r="N25" s="83" t="s">
        <v>182</v>
      </c>
      <c r="O25" s="82" t="s">
        <v>182</v>
      </c>
      <c r="P25" s="895" t="s">
        <v>1101</v>
      </c>
    </row>
    <row r="26" spans="1:16" s="29" customFormat="1" ht="36" hidden="1" x14ac:dyDescent="0.2">
      <c r="A26" s="76">
        <v>21300</v>
      </c>
      <c r="B26" s="76" t="s">
        <v>184</v>
      </c>
      <c r="C26" s="77">
        <f t="shared" ref="C26:C40" si="1">L26</f>
        <v>0</v>
      </c>
      <c r="D26" s="80" t="s">
        <v>182</v>
      </c>
      <c r="E26" s="770" t="s">
        <v>182</v>
      </c>
      <c r="F26" s="771" t="s">
        <v>182</v>
      </c>
      <c r="G26" s="80" t="s">
        <v>182</v>
      </c>
      <c r="H26" s="81" t="s">
        <v>182</v>
      </c>
      <c r="I26" s="82" t="s">
        <v>182</v>
      </c>
      <c r="J26" s="86">
        <f>SUM(J27,J31,J33,J36)</f>
        <v>0</v>
      </c>
      <c r="K26" s="87">
        <f>SUM(K27,K31,K33,K36)</f>
        <v>0</v>
      </c>
      <c r="L26" s="205">
        <f>SUM(L27,L31,L33,L36)</f>
        <v>0</v>
      </c>
      <c r="M26" s="84" t="s">
        <v>182</v>
      </c>
      <c r="N26" s="83" t="s">
        <v>182</v>
      </c>
      <c r="O26" s="82" t="s">
        <v>182</v>
      </c>
      <c r="P26" s="85"/>
    </row>
    <row r="27" spans="1:16" s="29" customFormat="1" ht="24" hidden="1" x14ac:dyDescent="0.2">
      <c r="A27" s="88">
        <v>21350</v>
      </c>
      <c r="B27" s="76" t="s">
        <v>185</v>
      </c>
      <c r="C27" s="77">
        <f t="shared" si="1"/>
        <v>0</v>
      </c>
      <c r="D27" s="80" t="s">
        <v>182</v>
      </c>
      <c r="E27" s="770" t="s">
        <v>182</v>
      </c>
      <c r="F27" s="771" t="s">
        <v>182</v>
      </c>
      <c r="G27" s="80" t="s">
        <v>182</v>
      </c>
      <c r="H27" s="81" t="s">
        <v>182</v>
      </c>
      <c r="I27" s="82" t="s">
        <v>182</v>
      </c>
      <c r="J27" s="86">
        <f>SUM(J28:J30)</f>
        <v>0</v>
      </c>
      <c r="K27" s="87">
        <f>SUM(K28:K30)</f>
        <v>0</v>
      </c>
      <c r="L27" s="205">
        <f>SUM(L28:L30)</f>
        <v>0</v>
      </c>
      <c r="M27" s="84" t="s">
        <v>182</v>
      </c>
      <c r="N27" s="83" t="s">
        <v>182</v>
      </c>
      <c r="O27" s="82" t="s">
        <v>182</v>
      </c>
      <c r="P27" s="85"/>
    </row>
    <row r="28" spans="1:16" hidden="1" x14ac:dyDescent="0.2">
      <c r="A28" s="48">
        <v>21351</v>
      </c>
      <c r="B28" s="1" t="s">
        <v>186</v>
      </c>
      <c r="C28" s="89">
        <f t="shared" si="1"/>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
        <v>0</v>
      </c>
      <c r="D31" s="80" t="s">
        <v>182</v>
      </c>
      <c r="E31" s="770" t="s">
        <v>182</v>
      </c>
      <c r="F31" s="771" t="s">
        <v>182</v>
      </c>
      <c r="G31" s="80" t="s">
        <v>182</v>
      </c>
      <c r="H31" s="81" t="s">
        <v>182</v>
      </c>
      <c r="I31" s="82" t="s">
        <v>182</v>
      </c>
      <c r="J31" s="86">
        <f>SUM(J32)</f>
        <v>0</v>
      </c>
      <c r="K31" s="87">
        <f>SUM(K32)</f>
        <v>0</v>
      </c>
      <c r="L31" s="205">
        <f>SUM(L32)</f>
        <v>0</v>
      </c>
      <c r="M31" s="84" t="s">
        <v>182</v>
      </c>
      <c r="N31" s="83" t="s">
        <v>182</v>
      </c>
      <c r="O31" s="82" t="s">
        <v>182</v>
      </c>
      <c r="P31" s="85"/>
    </row>
    <row r="32" spans="1:16" ht="36" hidden="1" x14ac:dyDescent="0.2">
      <c r="A32" s="107">
        <v>21379</v>
      </c>
      <c r="B32" s="108" t="s">
        <v>190</v>
      </c>
      <c r="C32" s="109">
        <f t="shared" si="1"/>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idden="1" x14ac:dyDescent="0.2">
      <c r="A33" s="88">
        <v>21380</v>
      </c>
      <c r="B33" s="76" t="s">
        <v>191</v>
      </c>
      <c r="C33" s="77">
        <f t="shared" si="1"/>
        <v>0</v>
      </c>
      <c r="D33" s="80" t="s">
        <v>182</v>
      </c>
      <c r="E33" s="770" t="s">
        <v>182</v>
      </c>
      <c r="F33" s="771" t="s">
        <v>182</v>
      </c>
      <c r="G33" s="80" t="s">
        <v>182</v>
      </c>
      <c r="H33" s="81" t="s">
        <v>182</v>
      </c>
      <c r="I33" s="82" t="s">
        <v>182</v>
      </c>
      <c r="J33" s="86">
        <f>SUM(J34:J35)</f>
        <v>0</v>
      </c>
      <c r="K33" s="87">
        <f>SUM(K34:K35)</f>
        <v>0</v>
      </c>
      <c r="L33" s="205">
        <f>SUM(L34:L35)</f>
        <v>0</v>
      </c>
      <c r="M33" s="84" t="s">
        <v>182</v>
      </c>
      <c r="N33" s="83" t="s">
        <v>182</v>
      </c>
      <c r="O33" s="82" t="s">
        <v>182</v>
      </c>
      <c r="P33" s="85"/>
    </row>
    <row r="34" spans="1:16" hidden="1" x14ac:dyDescent="0.2">
      <c r="A34" s="49">
        <v>21381</v>
      </c>
      <c r="B34" s="1" t="s">
        <v>192</v>
      </c>
      <c r="C34" s="89">
        <f t="shared" si="1"/>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 hidden="1" x14ac:dyDescent="0.2">
      <c r="A35" s="58">
        <v>21383</v>
      </c>
      <c r="B35" s="3" t="s">
        <v>193</v>
      </c>
      <c r="C35" s="98">
        <f t="shared" si="1"/>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
        <v>0</v>
      </c>
      <c r="D36" s="80" t="s">
        <v>182</v>
      </c>
      <c r="E36" s="770" t="s">
        <v>182</v>
      </c>
      <c r="F36" s="771" t="s">
        <v>182</v>
      </c>
      <c r="G36" s="80" t="s">
        <v>182</v>
      </c>
      <c r="H36" s="81" t="s">
        <v>182</v>
      </c>
      <c r="I36" s="82" t="s">
        <v>182</v>
      </c>
      <c r="J36" s="86">
        <f>SUM(J37:J40)</f>
        <v>0</v>
      </c>
      <c r="K36" s="87">
        <f>SUM(K37:K40)</f>
        <v>0</v>
      </c>
      <c r="L36" s="205">
        <f>SUM(L37:L40)</f>
        <v>0</v>
      </c>
      <c r="M36" s="84" t="s">
        <v>182</v>
      </c>
      <c r="N36" s="83" t="s">
        <v>182</v>
      </c>
      <c r="O36" s="82" t="s">
        <v>182</v>
      </c>
      <c r="P36" s="85"/>
    </row>
    <row r="37" spans="1:16" ht="24" hidden="1" x14ac:dyDescent="0.2">
      <c r="A37" s="49">
        <v>21391</v>
      </c>
      <c r="B37" s="1" t="s">
        <v>195</v>
      </c>
      <c r="C37" s="89">
        <f t="shared" si="1"/>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hidden="1" x14ac:dyDescent="0.2">
      <c r="A40" s="118">
        <v>21399</v>
      </c>
      <c r="B40" s="119" t="s">
        <v>198</v>
      </c>
      <c r="C40" s="120">
        <f t="shared" si="1"/>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SUM(E42)</f>
        <v>0</v>
      </c>
      <c r="F41" s="782">
        <f>SUM(F42)</f>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 t="shared" ref="D43:L43" si="2">D44</f>
        <v>0</v>
      </c>
      <c r="E43" s="785">
        <f t="shared" si="2"/>
        <v>0</v>
      </c>
      <c r="F43" s="786">
        <f t="shared" si="2"/>
        <v>0</v>
      </c>
      <c r="G43" s="141">
        <f t="shared" si="2"/>
        <v>0</v>
      </c>
      <c r="H43" s="143">
        <f t="shared" si="2"/>
        <v>0</v>
      </c>
      <c r="I43" s="144">
        <f t="shared" si="2"/>
        <v>0</v>
      </c>
      <c r="J43" s="143">
        <f t="shared" si="2"/>
        <v>0</v>
      </c>
      <c r="K43" s="142">
        <f t="shared" si="2"/>
        <v>0</v>
      </c>
      <c r="L43" s="144">
        <f t="shared" si="2"/>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SUM(N46:N47)</f>
        <v>0</v>
      </c>
      <c r="O45" s="144">
        <f>SUM(O46:O47)</f>
        <v>0</v>
      </c>
      <c r="P45" s="152"/>
    </row>
    <row r="46" spans="1:16" ht="24" hidden="1" x14ac:dyDescent="0.2">
      <c r="A46" s="153">
        <v>23410</v>
      </c>
      <c r="B46" s="154" t="s">
        <v>204</v>
      </c>
      <c r="C46" s="131">
        <f>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O47</f>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ref="C50:C113" si="3">F50+I50+L50+O50</f>
        <v>41572</v>
      </c>
      <c r="D50" s="175">
        <f t="shared" ref="D50:O50" si="4">SUM(D51,D283)</f>
        <v>41202</v>
      </c>
      <c r="E50" s="794">
        <f t="shared" si="4"/>
        <v>370</v>
      </c>
      <c r="F50" s="795">
        <f t="shared" si="4"/>
        <v>41572</v>
      </c>
      <c r="G50" s="175">
        <f t="shared" si="4"/>
        <v>0</v>
      </c>
      <c r="H50" s="177">
        <f t="shared" si="4"/>
        <v>0</v>
      </c>
      <c r="I50" s="178">
        <f t="shared" si="4"/>
        <v>0</v>
      </c>
      <c r="J50" s="177">
        <f t="shared" si="4"/>
        <v>0</v>
      </c>
      <c r="K50" s="176">
        <f t="shared" si="4"/>
        <v>0</v>
      </c>
      <c r="L50" s="178">
        <f t="shared" si="4"/>
        <v>0</v>
      </c>
      <c r="M50" s="174">
        <f t="shared" si="4"/>
        <v>0</v>
      </c>
      <c r="N50" s="176">
        <f t="shared" si="4"/>
        <v>0</v>
      </c>
      <c r="O50" s="178">
        <f t="shared" si="4"/>
        <v>0</v>
      </c>
      <c r="P50" s="179"/>
    </row>
    <row r="51" spans="1:16" s="29" customFormat="1" ht="36.75" thickTop="1" x14ac:dyDescent="0.2">
      <c r="A51" s="180"/>
      <c r="B51" s="181" t="s">
        <v>208</v>
      </c>
      <c r="C51" s="182">
        <f t="shared" si="3"/>
        <v>41572</v>
      </c>
      <c r="D51" s="183">
        <f t="shared" ref="D51:O51" si="5">SUM(D52,D194)</f>
        <v>41202</v>
      </c>
      <c r="E51" s="796">
        <f t="shared" si="5"/>
        <v>370</v>
      </c>
      <c r="F51" s="797">
        <f t="shared" si="5"/>
        <v>41572</v>
      </c>
      <c r="G51" s="183">
        <f t="shared" si="5"/>
        <v>0</v>
      </c>
      <c r="H51" s="185">
        <f t="shared" si="5"/>
        <v>0</v>
      </c>
      <c r="I51" s="186">
        <f t="shared" si="5"/>
        <v>0</v>
      </c>
      <c r="J51" s="185">
        <f t="shared" si="5"/>
        <v>0</v>
      </c>
      <c r="K51" s="184">
        <f t="shared" si="5"/>
        <v>0</v>
      </c>
      <c r="L51" s="186">
        <f t="shared" si="5"/>
        <v>0</v>
      </c>
      <c r="M51" s="182">
        <f t="shared" si="5"/>
        <v>0</v>
      </c>
      <c r="N51" s="184">
        <f t="shared" si="5"/>
        <v>0</v>
      </c>
      <c r="O51" s="186">
        <f t="shared" si="5"/>
        <v>0</v>
      </c>
      <c r="P51" s="187"/>
    </row>
    <row r="52" spans="1:16" s="29" customFormat="1" ht="24" x14ac:dyDescent="0.2">
      <c r="A52" s="188"/>
      <c r="B52" s="22" t="s">
        <v>209</v>
      </c>
      <c r="C52" s="189">
        <f t="shared" si="3"/>
        <v>41572</v>
      </c>
      <c r="D52" s="190">
        <f t="shared" ref="D52:O52" si="6">SUM(D53,D75,D173,D187)</f>
        <v>41202</v>
      </c>
      <c r="E52" s="798">
        <f t="shared" si="6"/>
        <v>370</v>
      </c>
      <c r="F52" s="799">
        <f t="shared" si="6"/>
        <v>41572</v>
      </c>
      <c r="G52" s="190">
        <f t="shared" si="6"/>
        <v>0</v>
      </c>
      <c r="H52" s="192">
        <f t="shared" si="6"/>
        <v>0</v>
      </c>
      <c r="I52" s="193">
        <f t="shared" si="6"/>
        <v>0</v>
      </c>
      <c r="J52" s="192">
        <f t="shared" si="6"/>
        <v>0</v>
      </c>
      <c r="K52" s="191">
        <f t="shared" si="6"/>
        <v>0</v>
      </c>
      <c r="L52" s="193">
        <f t="shared" si="6"/>
        <v>0</v>
      </c>
      <c r="M52" s="189">
        <f t="shared" si="6"/>
        <v>0</v>
      </c>
      <c r="N52" s="191">
        <f t="shared" si="6"/>
        <v>0</v>
      </c>
      <c r="O52" s="193">
        <f t="shared" si="6"/>
        <v>0</v>
      </c>
      <c r="P52" s="195"/>
    </row>
    <row r="53" spans="1:16" s="29" customFormat="1" x14ac:dyDescent="0.2">
      <c r="A53" s="196">
        <v>1000</v>
      </c>
      <c r="B53" s="196" t="s">
        <v>1</v>
      </c>
      <c r="C53" s="197">
        <f t="shared" si="3"/>
        <v>11142</v>
      </c>
      <c r="D53" s="198">
        <f t="shared" ref="D53:O53" si="7">SUM(D54,D67)</f>
        <v>11127</v>
      </c>
      <c r="E53" s="800">
        <f t="shared" si="7"/>
        <v>15</v>
      </c>
      <c r="F53" s="801">
        <f t="shared" si="7"/>
        <v>11142</v>
      </c>
      <c r="G53" s="198">
        <f t="shared" si="7"/>
        <v>0</v>
      </c>
      <c r="H53" s="200">
        <f t="shared" si="7"/>
        <v>0</v>
      </c>
      <c r="I53" s="201">
        <f t="shared" si="7"/>
        <v>0</v>
      </c>
      <c r="J53" s="200">
        <f t="shared" si="7"/>
        <v>0</v>
      </c>
      <c r="K53" s="199">
        <f t="shared" si="7"/>
        <v>0</v>
      </c>
      <c r="L53" s="201">
        <f t="shared" si="7"/>
        <v>0</v>
      </c>
      <c r="M53" s="197">
        <f t="shared" si="7"/>
        <v>0</v>
      </c>
      <c r="N53" s="199">
        <f t="shared" si="7"/>
        <v>0</v>
      </c>
      <c r="O53" s="201">
        <f t="shared" si="7"/>
        <v>0</v>
      </c>
      <c r="P53" s="202"/>
    </row>
    <row r="54" spans="1:16" x14ac:dyDescent="0.2">
      <c r="A54" s="76">
        <v>1100</v>
      </c>
      <c r="B54" s="203" t="s">
        <v>210</v>
      </c>
      <c r="C54" s="77">
        <f t="shared" si="3"/>
        <v>8688</v>
      </c>
      <c r="D54" s="204">
        <f t="shared" ref="D54:O54" si="8">SUM(D55,D58,D66)</f>
        <v>8677</v>
      </c>
      <c r="E54" s="802">
        <f t="shared" si="8"/>
        <v>11</v>
      </c>
      <c r="F54" s="769">
        <f t="shared" si="8"/>
        <v>8688</v>
      </c>
      <c r="G54" s="204">
        <f t="shared" si="8"/>
        <v>0</v>
      </c>
      <c r="H54" s="86">
        <f t="shared" si="8"/>
        <v>0</v>
      </c>
      <c r="I54" s="205">
        <f t="shared" si="8"/>
        <v>0</v>
      </c>
      <c r="J54" s="86">
        <f t="shared" si="8"/>
        <v>0</v>
      </c>
      <c r="K54" s="87">
        <f t="shared" si="8"/>
        <v>0</v>
      </c>
      <c r="L54" s="205">
        <f t="shared" si="8"/>
        <v>0</v>
      </c>
      <c r="M54" s="206">
        <f t="shared" si="8"/>
        <v>0</v>
      </c>
      <c r="N54" s="207">
        <f t="shared" si="8"/>
        <v>0</v>
      </c>
      <c r="O54" s="208">
        <f t="shared" si="8"/>
        <v>0</v>
      </c>
      <c r="P54" s="209"/>
    </row>
    <row r="55" spans="1:16" x14ac:dyDescent="0.2">
      <c r="A55" s="210">
        <v>1110</v>
      </c>
      <c r="B55" s="154" t="s">
        <v>88</v>
      </c>
      <c r="C55" s="160">
        <f t="shared" si="3"/>
        <v>7722</v>
      </c>
      <c r="D55" s="211">
        <f t="shared" ref="D55:O55" si="9">SUM(D56:D57)</f>
        <v>7722</v>
      </c>
      <c r="E55" s="803">
        <f t="shared" si="9"/>
        <v>0</v>
      </c>
      <c r="F55" s="804">
        <f t="shared" si="9"/>
        <v>7722</v>
      </c>
      <c r="G55" s="211">
        <f t="shared" si="9"/>
        <v>0</v>
      </c>
      <c r="H55" s="213">
        <f t="shared" si="9"/>
        <v>0</v>
      </c>
      <c r="I55" s="214">
        <f t="shared" si="9"/>
        <v>0</v>
      </c>
      <c r="J55" s="213">
        <f t="shared" si="9"/>
        <v>0</v>
      </c>
      <c r="K55" s="212">
        <f t="shared" si="9"/>
        <v>0</v>
      </c>
      <c r="L55" s="214">
        <f t="shared" si="9"/>
        <v>0</v>
      </c>
      <c r="M55" s="160">
        <f t="shared" si="9"/>
        <v>0</v>
      </c>
      <c r="N55" s="212">
        <f t="shared" si="9"/>
        <v>0</v>
      </c>
      <c r="O55" s="214">
        <f t="shared" si="9"/>
        <v>0</v>
      </c>
      <c r="P55" s="215"/>
    </row>
    <row r="56" spans="1:16" hidden="1" x14ac:dyDescent="0.2">
      <c r="A56" s="49">
        <v>1111</v>
      </c>
      <c r="B56" s="1" t="s">
        <v>211</v>
      </c>
      <c r="C56" s="89">
        <f t="shared" si="3"/>
        <v>0</v>
      </c>
      <c r="D56" s="216"/>
      <c r="E56" s="805"/>
      <c r="F56" s="806">
        <f>D56+E56</f>
        <v>0</v>
      </c>
      <c r="G56" s="216"/>
      <c r="H56" s="94"/>
      <c r="I56" s="217">
        <f>G56+H56</f>
        <v>0</v>
      </c>
      <c r="J56" s="94"/>
      <c r="K56" s="95"/>
      <c r="L56" s="217">
        <f>J56+K56</f>
        <v>0</v>
      </c>
      <c r="M56" s="218"/>
      <c r="N56" s="95"/>
      <c r="O56" s="217">
        <f>M56+N56</f>
        <v>0</v>
      </c>
      <c r="P56" s="219"/>
    </row>
    <row r="57" spans="1:16" ht="24" customHeight="1" x14ac:dyDescent="0.2">
      <c r="A57" s="58">
        <v>1119</v>
      </c>
      <c r="B57" s="3" t="s">
        <v>89</v>
      </c>
      <c r="C57" s="98">
        <f t="shared" si="3"/>
        <v>7722</v>
      </c>
      <c r="D57" s="220">
        <v>7722</v>
      </c>
      <c r="E57" s="807"/>
      <c r="F57" s="765">
        <f>D57+E57</f>
        <v>7722</v>
      </c>
      <c r="G57" s="220"/>
      <c r="H57" s="103"/>
      <c r="I57" s="221">
        <f>G57+H57</f>
        <v>0</v>
      </c>
      <c r="J57" s="103"/>
      <c r="K57" s="104"/>
      <c r="L57" s="221">
        <f>J57+K57</f>
        <v>0</v>
      </c>
      <c r="M57" s="222"/>
      <c r="N57" s="104"/>
      <c r="O57" s="221">
        <f>M57+N57</f>
        <v>0</v>
      </c>
      <c r="P57" s="223"/>
    </row>
    <row r="58" spans="1:16" x14ac:dyDescent="0.2">
      <c r="A58" s="224">
        <v>1140</v>
      </c>
      <c r="B58" s="3" t="s">
        <v>104</v>
      </c>
      <c r="C58" s="98">
        <f t="shared" si="3"/>
        <v>966</v>
      </c>
      <c r="D58" s="225">
        <f t="shared" ref="D58:O58" si="10">SUM(D59:D65)</f>
        <v>955</v>
      </c>
      <c r="E58" s="808">
        <f t="shared" si="10"/>
        <v>11</v>
      </c>
      <c r="F58" s="765">
        <f t="shared" si="10"/>
        <v>966</v>
      </c>
      <c r="G58" s="225">
        <f t="shared" si="10"/>
        <v>0</v>
      </c>
      <c r="H58" s="227">
        <f t="shared" si="10"/>
        <v>0</v>
      </c>
      <c r="I58" s="221">
        <f t="shared" si="10"/>
        <v>0</v>
      </c>
      <c r="J58" s="227">
        <f t="shared" si="10"/>
        <v>0</v>
      </c>
      <c r="K58" s="226">
        <f t="shared" si="10"/>
        <v>0</v>
      </c>
      <c r="L58" s="221">
        <f t="shared" si="10"/>
        <v>0</v>
      </c>
      <c r="M58" s="98">
        <f t="shared" si="10"/>
        <v>0</v>
      </c>
      <c r="N58" s="226">
        <f t="shared" si="10"/>
        <v>0</v>
      </c>
      <c r="O58" s="221">
        <f t="shared" si="10"/>
        <v>0</v>
      </c>
      <c r="P58" s="223"/>
    </row>
    <row r="59" spans="1:16" hidden="1" x14ac:dyDescent="0.2">
      <c r="A59" s="58">
        <v>1141</v>
      </c>
      <c r="B59" s="3" t="s">
        <v>212</v>
      </c>
      <c r="C59" s="98">
        <f t="shared" si="3"/>
        <v>0</v>
      </c>
      <c r="D59" s="220"/>
      <c r="E59" s="807"/>
      <c r="F59" s="765">
        <f t="shared" ref="F59:F66" si="11">D59+E59</f>
        <v>0</v>
      </c>
      <c r="G59" s="220"/>
      <c r="H59" s="103"/>
      <c r="I59" s="221">
        <f t="shared" ref="I59:I66" si="12">G59+H59</f>
        <v>0</v>
      </c>
      <c r="J59" s="103"/>
      <c r="K59" s="104"/>
      <c r="L59" s="221">
        <f t="shared" ref="L59:L66" si="13">J59+K59</f>
        <v>0</v>
      </c>
      <c r="M59" s="222"/>
      <c r="N59" s="104"/>
      <c r="O59" s="221">
        <f t="shared" ref="O59:O66" si="14">M59+N59</f>
        <v>0</v>
      </c>
      <c r="P59" s="223"/>
    </row>
    <row r="60" spans="1:16" ht="24.75" hidden="1" customHeight="1" x14ac:dyDescent="0.2">
      <c r="A60" s="58">
        <v>1142</v>
      </c>
      <c r="B60" s="3" t="s">
        <v>135</v>
      </c>
      <c r="C60" s="98">
        <f t="shared" si="3"/>
        <v>0</v>
      </c>
      <c r="D60" s="220"/>
      <c r="E60" s="807"/>
      <c r="F60" s="765">
        <f t="shared" si="11"/>
        <v>0</v>
      </c>
      <c r="G60" s="220"/>
      <c r="H60" s="103"/>
      <c r="I60" s="221">
        <f t="shared" si="12"/>
        <v>0</v>
      </c>
      <c r="J60" s="103"/>
      <c r="K60" s="104"/>
      <c r="L60" s="221">
        <f t="shared" si="13"/>
        <v>0</v>
      </c>
      <c r="M60" s="222"/>
      <c r="N60" s="104"/>
      <c r="O60" s="221">
        <f t="shared" si="14"/>
        <v>0</v>
      </c>
      <c r="P60" s="223"/>
    </row>
    <row r="61" spans="1:16" ht="24" hidden="1" x14ac:dyDescent="0.2">
      <c r="A61" s="58">
        <v>1145</v>
      </c>
      <c r="B61" s="3" t="s">
        <v>213</v>
      </c>
      <c r="C61" s="98">
        <f t="shared" si="3"/>
        <v>0</v>
      </c>
      <c r="D61" s="220"/>
      <c r="E61" s="807"/>
      <c r="F61" s="765">
        <f t="shared" si="11"/>
        <v>0</v>
      </c>
      <c r="G61" s="220"/>
      <c r="H61" s="103"/>
      <c r="I61" s="221">
        <f t="shared" si="12"/>
        <v>0</v>
      </c>
      <c r="J61" s="103"/>
      <c r="K61" s="104"/>
      <c r="L61" s="221">
        <f t="shared" si="13"/>
        <v>0</v>
      </c>
      <c r="M61" s="222"/>
      <c r="N61" s="104"/>
      <c r="O61" s="221">
        <f t="shared" si="14"/>
        <v>0</v>
      </c>
      <c r="P61" s="223"/>
    </row>
    <row r="62" spans="1:16" ht="27.75" hidden="1" customHeight="1" x14ac:dyDescent="0.2">
      <c r="A62" s="58">
        <v>1146</v>
      </c>
      <c r="B62" s="3" t="s">
        <v>214</v>
      </c>
      <c r="C62" s="98">
        <f t="shared" si="3"/>
        <v>0</v>
      </c>
      <c r="D62" s="220"/>
      <c r="E62" s="807"/>
      <c r="F62" s="765">
        <f t="shared" si="11"/>
        <v>0</v>
      </c>
      <c r="G62" s="220"/>
      <c r="H62" s="103"/>
      <c r="I62" s="221">
        <f t="shared" si="12"/>
        <v>0</v>
      </c>
      <c r="J62" s="103"/>
      <c r="K62" s="104"/>
      <c r="L62" s="221">
        <f t="shared" si="13"/>
        <v>0</v>
      </c>
      <c r="M62" s="222"/>
      <c r="N62" s="104"/>
      <c r="O62" s="221">
        <f t="shared" si="14"/>
        <v>0</v>
      </c>
      <c r="P62" s="223"/>
    </row>
    <row r="63" spans="1:16" ht="96" x14ac:dyDescent="0.2">
      <c r="A63" s="58">
        <v>1147</v>
      </c>
      <c r="B63" s="3" t="s">
        <v>128</v>
      </c>
      <c r="C63" s="98">
        <f t="shared" si="3"/>
        <v>483</v>
      </c>
      <c r="D63" s="220">
        <v>472</v>
      </c>
      <c r="E63" s="807">
        <v>11</v>
      </c>
      <c r="F63" s="765">
        <f t="shared" si="11"/>
        <v>483</v>
      </c>
      <c r="G63" s="220"/>
      <c r="H63" s="103"/>
      <c r="I63" s="221">
        <f t="shared" si="12"/>
        <v>0</v>
      </c>
      <c r="J63" s="103"/>
      <c r="K63" s="104"/>
      <c r="L63" s="221">
        <f t="shared" si="13"/>
        <v>0</v>
      </c>
      <c r="M63" s="222"/>
      <c r="N63" s="104"/>
      <c r="O63" s="221">
        <f t="shared" si="14"/>
        <v>0</v>
      </c>
      <c r="P63" s="318" t="s">
        <v>1102</v>
      </c>
    </row>
    <row r="64" spans="1:16" x14ac:dyDescent="0.2">
      <c r="A64" s="58">
        <v>1148</v>
      </c>
      <c r="B64" s="3" t="s">
        <v>136</v>
      </c>
      <c r="C64" s="98">
        <f t="shared" si="3"/>
        <v>483</v>
      </c>
      <c r="D64" s="220">
        <v>483</v>
      </c>
      <c r="E64" s="807"/>
      <c r="F64" s="765">
        <f t="shared" si="11"/>
        <v>483</v>
      </c>
      <c r="G64" s="220"/>
      <c r="H64" s="103"/>
      <c r="I64" s="221">
        <f t="shared" si="12"/>
        <v>0</v>
      </c>
      <c r="J64" s="103"/>
      <c r="K64" s="104"/>
      <c r="L64" s="221">
        <f t="shared" si="13"/>
        <v>0</v>
      </c>
      <c r="M64" s="222"/>
      <c r="N64" s="104"/>
      <c r="O64" s="221">
        <f t="shared" si="14"/>
        <v>0</v>
      </c>
      <c r="P64" s="223"/>
    </row>
    <row r="65" spans="1:16" ht="24" hidden="1" customHeight="1" x14ac:dyDescent="0.2">
      <c r="A65" s="58">
        <v>1149</v>
      </c>
      <c r="B65" s="3" t="s">
        <v>215</v>
      </c>
      <c r="C65" s="98">
        <f t="shared" si="3"/>
        <v>0</v>
      </c>
      <c r="D65" s="220"/>
      <c r="E65" s="807"/>
      <c r="F65" s="765">
        <f t="shared" si="11"/>
        <v>0</v>
      </c>
      <c r="G65" s="220"/>
      <c r="H65" s="103"/>
      <c r="I65" s="221">
        <f t="shared" si="12"/>
        <v>0</v>
      </c>
      <c r="J65" s="103"/>
      <c r="K65" s="104"/>
      <c r="L65" s="221">
        <f t="shared" si="13"/>
        <v>0</v>
      </c>
      <c r="M65" s="222"/>
      <c r="N65" s="104"/>
      <c r="O65" s="221">
        <f t="shared" si="14"/>
        <v>0</v>
      </c>
      <c r="P65" s="223"/>
    </row>
    <row r="66" spans="1:16" ht="36" hidden="1" x14ac:dyDescent="0.2">
      <c r="A66" s="210">
        <v>1150</v>
      </c>
      <c r="B66" s="154" t="s">
        <v>2</v>
      </c>
      <c r="C66" s="160">
        <f t="shared" si="3"/>
        <v>0</v>
      </c>
      <c r="D66" s="228"/>
      <c r="E66" s="809"/>
      <c r="F66" s="804">
        <f t="shared" si="11"/>
        <v>0</v>
      </c>
      <c r="G66" s="228"/>
      <c r="H66" s="230"/>
      <c r="I66" s="214">
        <f t="shared" si="12"/>
        <v>0</v>
      </c>
      <c r="J66" s="230"/>
      <c r="K66" s="229"/>
      <c r="L66" s="214">
        <f t="shared" si="13"/>
        <v>0</v>
      </c>
      <c r="M66" s="231"/>
      <c r="N66" s="229"/>
      <c r="O66" s="214">
        <f t="shared" si="14"/>
        <v>0</v>
      </c>
      <c r="P66" s="215"/>
    </row>
    <row r="67" spans="1:16" ht="24" x14ac:dyDescent="0.2">
      <c r="A67" s="76">
        <v>1200</v>
      </c>
      <c r="B67" s="203" t="s">
        <v>216</v>
      </c>
      <c r="C67" s="77">
        <f t="shared" si="3"/>
        <v>2454</v>
      </c>
      <c r="D67" s="204">
        <f t="shared" ref="D67:O67" si="15">SUM(D68:D69)</f>
        <v>2450</v>
      </c>
      <c r="E67" s="802">
        <f t="shared" si="15"/>
        <v>4</v>
      </c>
      <c r="F67" s="769">
        <f t="shared" si="15"/>
        <v>2454</v>
      </c>
      <c r="G67" s="204">
        <f t="shared" si="15"/>
        <v>0</v>
      </c>
      <c r="H67" s="86">
        <f t="shared" si="15"/>
        <v>0</v>
      </c>
      <c r="I67" s="205">
        <f t="shared" si="15"/>
        <v>0</v>
      </c>
      <c r="J67" s="86">
        <f t="shared" si="15"/>
        <v>0</v>
      </c>
      <c r="K67" s="87">
        <f t="shared" si="15"/>
        <v>0</v>
      </c>
      <c r="L67" s="205">
        <f t="shared" si="15"/>
        <v>0</v>
      </c>
      <c r="M67" s="77">
        <f t="shared" si="15"/>
        <v>0</v>
      </c>
      <c r="N67" s="87">
        <f t="shared" si="15"/>
        <v>0</v>
      </c>
      <c r="O67" s="205">
        <f t="shared" si="15"/>
        <v>0</v>
      </c>
      <c r="P67" s="232"/>
    </row>
    <row r="68" spans="1:16" ht="96" x14ac:dyDescent="0.2">
      <c r="A68" s="1114">
        <v>1210</v>
      </c>
      <c r="B68" s="1" t="s">
        <v>217</v>
      </c>
      <c r="C68" s="89">
        <f t="shared" si="3"/>
        <v>2164</v>
      </c>
      <c r="D68" s="216">
        <v>2160</v>
      </c>
      <c r="E68" s="805">
        <v>4</v>
      </c>
      <c r="F68" s="806">
        <f>D68+E68</f>
        <v>2164</v>
      </c>
      <c r="G68" s="216"/>
      <c r="H68" s="94"/>
      <c r="I68" s="217">
        <f>G68+H68</f>
        <v>0</v>
      </c>
      <c r="J68" s="94"/>
      <c r="K68" s="95"/>
      <c r="L68" s="217">
        <f>J68+K68</f>
        <v>0</v>
      </c>
      <c r="M68" s="218"/>
      <c r="N68" s="95"/>
      <c r="O68" s="217">
        <f>M68+N68</f>
        <v>0</v>
      </c>
      <c r="P68" s="635" t="s">
        <v>1102</v>
      </c>
    </row>
    <row r="69" spans="1:16" ht="24" x14ac:dyDescent="0.2">
      <c r="A69" s="224">
        <v>1220</v>
      </c>
      <c r="B69" s="3" t="s">
        <v>105</v>
      </c>
      <c r="C69" s="98">
        <f t="shared" si="3"/>
        <v>290</v>
      </c>
      <c r="D69" s="225">
        <f t="shared" ref="D69:O69" si="16">SUM(D70:D74)</f>
        <v>290</v>
      </c>
      <c r="E69" s="808">
        <f t="shared" si="16"/>
        <v>0</v>
      </c>
      <c r="F69" s="765">
        <f t="shared" si="16"/>
        <v>290</v>
      </c>
      <c r="G69" s="225">
        <f t="shared" si="16"/>
        <v>0</v>
      </c>
      <c r="H69" s="227">
        <f t="shared" si="16"/>
        <v>0</v>
      </c>
      <c r="I69" s="221">
        <f t="shared" si="16"/>
        <v>0</v>
      </c>
      <c r="J69" s="227">
        <f t="shared" si="16"/>
        <v>0</v>
      </c>
      <c r="K69" s="226">
        <f t="shared" si="16"/>
        <v>0</v>
      </c>
      <c r="L69" s="221">
        <f t="shared" si="16"/>
        <v>0</v>
      </c>
      <c r="M69" s="98">
        <f t="shared" si="16"/>
        <v>0</v>
      </c>
      <c r="N69" s="226">
        <f t="shared" si="16"/>
        <v>0</v>
      </c>
      <c r="O69" s="221">
        <f t="shared" si="16"/>
        <v>0</v>
      </c>
      <c r="P69" s="223"/>
    </row>
    <row r="70" spans="1:16" ht="48" x14ac:dyDescent="0.2">
      <c r="A70" s="58">
        <v>1221</v>
      </c>
      <c r="B70" s="3" t="s">
        <v>218</v>
      </c>
      <c r="C70" s="98">
        <f t="shared" si="3"/>
        <v>290</v>
      </c>
      <c r="D70" s="220">
        <v>290</v>
      </c>
      <c r="E70" s="807"/>
      <c r="F70" s="765">
        <f>D70+E70</f>
        <v>290</v>
      </c>
      <c r="G70" s="220"/>
      <c r="H70" s="103"/>
      <c r="I70" s="221">
        <f>G70+H70</f>
        <v>0</v>
      </c>
      <c r="J70" s="103"/>
      <c r="K70" s="104"/>
      <c r="L70" s="221">
        <f>J70+K70</f>
        <v>0</v>
      </c>
      <c r="M70" s="222"/>
      <c r="N70" s="104"/>
      <c r="O70" s="221">
        <f>M70+N70</f>
        <v>0</v>
      </c>
      <c r="P70" s="223"/>
    </row>
    <row r="71" spans="1:16" hidden="1" x14ac:dyDescent="0.2">
      <c r="A71" s="58">
        <v>1223</v>
      </c>
      <c r="B71" s="3" t="s">
        <v>219</v>
      </c>
      <c r="C71" s="98">
        <f t="shared" si="3"/>
        <v>0</v>
      </c>
      <c r="D71" s="220"/>
      <c r="E71" s="807"/>
      <c r="F71" s="765">
        <f>D71+E71</f>
        <v>0</v>
      </c>
      <c r="G71" s="220"/>
      <c r="H71" s="103"/>
      <c r="I71" s="221">
        <f>G71+H71</f>
        <v>0</v>
      </c>
      <c r="J71" s="103"/>
      <c r="K71" s="104"/>
      <c r="L71" s="221">
        <f>J71+K71</f>
        <v>0</v>
      </c>
      <c r="M71" s="222"/>
      <c r="N71" s="104"/>
      <c r="O71" s="221">
        <f>M71+N71</f>
        <v>0</v>
      </c>
      <c r="P71" s="223"/>
    </row>
    <row r="72" spans="1:16" hidden="1" x14ac:dyDescent="0.2">
      <c r="A72" s="58">
        <v>1225</v>
      </c>
      <c r="B72" s="3" t="s">
        <v>220</v>
      </c>
      <c r="C72" s="98">
        <f t="shared" si="3"/>
        <v>0</v>
      </c>
      <c r="D72" s="220"/>
      <c r="E72" s="807"/>
      <c r="F72" s="765">
        <f>D72+E72</f>
        <v>0</v>
      </c>
      <c r="G72" s="220"/>
      <c r="H72" s="103"/>
      <c r="I72" s="221">
        <f>G72+H72</f>
        <v>0</v>
      </c>
      <c r="J72" s="103"/>
      <c r="K72" s="104"/>
      <c r="L72" s="221">
        <f>J72+K72</f>
        <v>0</v>
      </c>
      <c r="M72" s="222"/>
      <c r="N72" s="104"/>
      <c r="O72" s="221">
        <f>M72+N72</f>
        <v>0</v>
      </c>
      <c r="P72" s="223"/>
    </row>
    <row r="73" spans="1:16" ht="36" hidden="1" x14ac:dyDescent="0.2">
      <c r="A73" s="58">
        <v>1227</v>
      </c>
      <c r="B73" s="3" t="s">
        <v>137</v>
      </c>
      <c r="C73" s="98">
        <f t="shared" si="3"/>
        <v>0</v>
      </c>
      <c r="D73" s="220"/>
      <c r="E73" s="807"/>
      <c r="F73" s="765">
        <f>D73+E73</f>
        <v>0</v>
      </c>
      <c r="G73" s="220"/>
      <c r="H73" s="103"/>
      <c r="I73" s="221">
        <f>G73+H73</f>
        <v>0</v>
      </c>
      <c r="J73" s="103"/>
      <c r="K73" s="104"/>
      <c r="L73" s="221">
        <f>J73+K73</f>
        <v>0</v>
      </c>
      <c r="M73" s="222"/>
      <c r="N73" s="104"/>
      <c r="O73" s="221">
        <f>M73+N73</f>
        <v>0</v>
      </c>
      <c r="P73" s="223"/>
    </row>
    <row r="74" spans="1:16" ht="48" hidden="1" x14ac:dyDescent="0.2">
      <c r="A74" s="58">
        <v>1228</v>
      </c>
      <c r="B74" s="3" t="s">
        <v>221</v>
      </c>
      <c r="C74" s="98">
        <f t="shared" si="3"/>
        <v>0</v>
      </c>
      <c r="D74" s="220"/>
      <c r="E74" s="807"/>
      <c r="F74" s="765">
        <f>D74+E74</f>
        <v>0</v>
      </c>
      <c r="G74" s="220"/>
      <c r="H74" s="103"/>
      <c r="I74" s="221">
        <f>G74+H74</f>
        <v>0</v>
      </c>
      <c r="J74" s="103"/>
      <c r="K74" s="104"/>
      <c r="L74" s="221">
        <f>J74+K74</f>
        <v>0</v>
      </c>
      <c r="M74" s="222"/>
      <c r="N74" s="104"/>
      <c r="O74" s="221">
        <f>M74+N74</f>
        <v>0</v>
      </c>
      <c r="P74" s="223"/>
    </row>
    <row r="75" spans="1:16" x14ac:dyDescent="0.2">
      <c r="A75" s="196">
        <v>2000</v>
      </c>
      <c r="B75" s="196" t="s">
        <v>3</v>
      </c>
      <c r="C75" s="197">
        <f t="shared" si="3"/>
        <v>30430</v>
      </c>
      <c r="D75" s="198">
        <f t="shared" ref="D75:O75" si="17">SUM(D76,D83,D130,D164,D165,D172)</f>
        <v>30075</v>
      </c>
      <c r="E75" s="800">
        <f t="shared" si="17"/>
        <v>355</v>
      </c>
      <c r="F75" s="801">
        <f t="shared" si="17"/>
        <v>30430</v>
      </c>
      <c r="G75" s="198">
        <f t="shared" si="17"/>
        <v>0</v>
      </c>
      <c r="H75" s="200">
        <f t="shared" si="17"/>
        <v>0</v>
      </c>
      <c r="I75" s="201">
        <f t="shared" si="17"/>
        <v>0</v>
      </c>
      <c r="J75" s="200">
        <f t="shared" si="17"/>
        <v>0</v>
      </c>
      <c r="K75" s="199">
        <f t="shared" si="17"/>
        <v>0</v>
      </c>
      <c r="L75" s="201">
        <f t="shared" si="17"/>
        <v>0</v>
      </c>
      <c r="M75" s="197">
        <f t="shared" si="17"/>
        <v>0</v>
      </c>
      <c r="N75" s="199">
        <f t="shared" si="17"/>
        <v>0</v>
      </c>
      <c r="O75" s="201">
        <f t="shared" si="17"/>
        <v>0</v>
      </c>
      <c r="P75" s="202"/>
    </row>
    <row r="76" spans="1:16" ht="24" hidden="1" x14ac:dyDescent="0.2">
      <c r="A76" s="76">
        <v>2100</v>
      </c>
      <c r="B76" s="203" t="s">
        <v>117</v>
      </c>
      <c r="C76" s="77">
        <f t="shared" si="3"/>
        <v>0</v>
      </c>
      <c r="D76" s="204">
        <f t="shared" ref="D76:O76" si="18">SUM(D77,D80)</f>
        <v>0</v>
      </c>
      <c r="E76" s="802">
        <f t="shared" si="18"/>
        <v>0</v>
      </c>
      <c r="F76" s="769">
        <f t="shared" si="18"/>
        <v>0</v>
      </c>
      <c r="G76" s="204">
        <f t="shared" si="18"/>
        <v>0</v>
      </c>
      <c r="H76" s="86">
        <f t="shared" si="18"/>
        <v>0</v>
      </c>
      <c r="I76" s="205">
        <f t="shared" si="18"/>
        <v>0</v>
      </c>
      <c r="J76" s="86">
        <f t="shared" si="18"/>
        <v>0</v>
      </c>
      <c r="K76" s="87">
        <f t="shared" si="18"/>
        <v>0</v>
      </c>
      <c r="L76" s="205">
        <f t="shared" si="18"/>
        <v>0</v>
      </c>
      <c r="M76" s="77">
        <f t="shared" si="18"/>
        <v>0</v>
      </c>
      <c r="N76" s="87">
        <f t="shared" si="18"/>
        <v>0</v>
      </c>
      <c r="O76" s="205">
        <f t="shared" si="18"/>
        <v>0</v>
      </c>
      <c r="P76" s="232"/>
    </row>
    <row r="77" spans="1:16" ht="24" hidden="1" x14ac:dyDescent="0.2">
      <c r="A77" s="1114">
        <v>2110</v>
      </c>
      <c r="B77" s="1" t="s">
        <v>118</v>
      </c>
      <c r="C77" s="89">
        <f t="shared" si="3"/>
        <v>0</v>
      </c>
      <c r="D77" s="233">
        <f t="shared" ref="D77:O77" si="19">SUM(D78:D79)</f>
        <v>0</v>
      </c>
      <c r="E77" s="810">
        <f t="shared" si="19"/>
        <v>0</v>
      </c>
      <c r="F77" s="806">
        <f t="shared" si="19"/>
        <v>0</v>
      </c>
      <c r="G77" s="233">
        <f t="shared" si="19"/>
        <v>0</v>
      </c>
      <c r="H77" s="235">
        <f t="shared" si="19"/>
        <v>0</v>
      </c>
      <c r="I77" s="217">
        <f t="shared" si="19"/>
        <v>0</v>
      </c>
      <c r="J77" s="235">
        <f t="shared" si="19"/>
        <v>0</v>
      </c>
      <c r="K77" s="234">
        <f t="shared" si="19"/>
        <v>0</v>
      </c>
      <c r="L77" s="217">
        <f t="shared" si="19"/>
        <v>0</v>
      </c>
      <c r="M77" s="89">
        <f t="shared" si="19"/>
        <v>0</v>
      </c>
      <c r="N77" s="234">
        <f t="shared" si="19"/>
        <v>0</v>
      </c>
      <c r="O77" s="217">
        <f t="shared" si="19"/>
        <v>0</v>
      </c>
      <c r="P77" s="219"/>
    </row>
    <row r="78" spans="1:16" hidden="1" x14ac:dyDescent="0.2">
      <c r="A78" s="58">
        <v>2111</v>
      </c>
      <c r="B78" s="3" t="s">
        <v>4</v>
      </c>
      <c r="C78" s="98">
        <f t="shared" si="3"/>
        <v>0</v>
      </c>
      <c r="D78" s="220"/>
      <c r="E78" s="807"/>
      <c r="F78" s="765">
        <f>D78+E78</f>
        <v>0</v>
      </c>
      <c r="G78" s="220"/>
      <c r="H78" s="103"/>
      <c r="I78" s="221">
        <f>G78+H78</f>
        <v>0</v>
      </c>
      <c r="J78" s="103"/>
      <c r="K78" s="104"/>
      <c r="L78" s="221">
        <f>J78+K78</f>
        <v>0</v>
      </c>
      <c r="M78" s="222"/>
      <c r="N78" s="104"/>
      <c r="O78" s="221">
        <f>M78+N78</f>
        <v>0</v>
      </c>
      <c r="P78" s="223"/>
    </row>
    <row r="79" spans="1:16" ht="24" hidden="1" x14ac:dyDescent="0.2">
      <c r="A79" s="58">
        <v>2112</v>
      </c>
      <c r="B79" s="3" t="s">
        <v>119</v>
      </c>
      <c r="C79" s="98">
        <f t="shared" si="3"/>
        <v>0</v>
      </c>
      <c r="D79" s="220"/>
      <c r="E79" s="807"/>
      <c r="F79" s="765">
        <f>D79+E79</f>
        <v>0</v>
      </c>
      <c r="G79" s="220"/>
      <c r="H79" s="103"/>
      <c r="I79" s="221">
        <f>G79+H79</f>
        <v>0</v>
      </c>
      <c r="J79" s="103"/>
      <c r="K79" s="104"/>
      <c r="L79" s="221">
        <f>J79+K79</f>
        <v>0</v>
      </c>
      <c r="M79" s="222"/>
      <c r="N79" s="104"/>
      <c r="O79" s="221">
        <f>M79+N79</f>
        <v>0</v>
      </c>
      <c r="P79" s="223"/>
    </row>
    <row r="80" spans="1:16" ht="24" hidden="1" x14ac:dyDescent="0.2">
      <c r="A80" s="224">
        <v>2120</v>
      </c>
      <c r="B80" s="3" t="s">
        <v>120</v>
      </c>
      <c r="C80" s="98">
        <f t="shared" si="3"/>
        <v>0</v>
      </c>
      <c r="D80" s="225">
        <f t="shared" ref="D80:O80" si="20">SUM(D81:D82)</f>
        <v>0</v>
      </c>
      <c r="E80" s="808">
        <f t="shared" si="20"/>
        <v>0</v>
      </c>
      <c r="F80" s="765">
        <f t="shared" si="20"/>
        <v>0</v>
      </c>
      <c r="G80" s="225">
        <f t="shared" si="20"/>
        <v>0</v>
      </c>
      <c r="H80" s="227">
        <f t="shared" si="20"/>
        <v>0</v>
      </c>
      <c r="I80" s="221">
        <f t="shared" si="20"/>
        <v>0</v>
      </c>
      <c r="J80" s="227">
        <f t="shared" si="20"/>
        <v>0</v>
      </c>
      <c r="K80" s="226">
        <f t="shared" si="20"/>
        <v>0</v>
      </c>
      <c r="L80" s="221">
        <f t="shared" si="20"/>
        <v>0</v>
      </c>
      <c r="M80" s="98">
        <f t="shared" si="20"/>
        <v>0</v>
      </c>
      <c r="N80" s="226">
        <f t="shared" si="20"/>
        <v>0</v>
      </c>
      <c r="O80" s="221">
        <f t="shared" si="20"/>
        <v>0</v>
      </c>
      <c r="P80" s="223"/>
    </row>
    <row r="81" spans="1:16" hidden="1" x14ac:dyDescent="0.2">
      <c r="A81" s="58">
        <v>2121</v>
      </c>
      <c r="B81" s="3" t="s">
        <v>4</v>
      </c>
      <c r="C81" s="98">
        <f t="shared" si="3"/>
        <v>0</v>
      </c>
      <c r="D81" s="220"/>
      <c r="E81" s="807"/>
      <c r="F81" s="765">
        <f>D81+E81</f>
        <v>0</v>
      </c>
      <c r="G81" s="220"/>
      <c r="H81" s="103"/>
      <c r="I81" s="221">
        <f>G81+H81</f>
        <v>0</v>
      </c>
      <c r="J81" s="103"/>
      <c r="K81" s="104"/>
      <c r="L81" s="221">
        <f>J81+K81</f>
        <v>0</v>
      </c>
      <c r="M81" s="222"/>
      <c r="N81" s="104"/>
      <c r="O81" s="221">
        <f>M81+N81</f>
        <v>0</v>
      </c>
      <c r="P81" s="223"/>
    </row>
    <row r="82" spans="1:16" ht="24" hidden="1" x14ac:dyDescent="0.2">
      <c r="A82" s="58">
        <v>2122</v>
      </c>
      <c r="B82" s="3" t="s">
        <v>119</v>
      </c>
      <c r="C82" s="98">
        <f t="shared" si="3"/>
        <v>0</v>
      </c>
      <c r="D82" s="220"/>
      <c r="E82" s="807"/>
      <c r="F82" s="765">
        <f>D82+E82</f>
        <v>0</v>
      </c>
      <c r="G82" s="220"/>
      <c r="H82" s="103"/>
      <c r="I82" s="221">
        <f>G82+H82</f>
        <v>0</v>
      </c>
      <c r="J82" s="103"/>
      <c r="K82" s="104"/>
      <c r="L82" s="221">
        <f>J82+K82</f>
        <v>0</v>
      </c>
      <c r="M82" s="222"/>
      <c r="N82" s="104"/>
      <c r="O82" s="221">
        <f>M82+N82</f>
        <v>0</v>
      </c>
      <c r="P82" s="223"/>
    </row>
    <row r="83" spans="1:16" x14ac:dyDescent="0.2">
      <c r="A83" s="76">
        <v>2200</v>
      </c>
      <c r="B83" s="203" t="s">
        <v>5</v>
      </c>
      <c r="C83" s="77">
        <f t="shared" si="3"/>
        <v>30430</v>
      </c>
      <c r="D83" s="204">
        <f t="shared" ref="D83:O83" si="21">SUM(D84,D89,D95,D103,D112,D116,D122,D128)</f>
        <v>30075</v>
      </c>
      <c r="E83" s="802">
        <f t="shared" si="21"/>
        <v>355</v>
      </c>
      <c r="F83" s="769">
        <f t="shared" si="21"/>
        <v>30430</v>
      </c>
      <c r="G83" s="204">
        <f t="shared" si="21"/>
        <v>0</v>
      </c>
      <c r="H83" s="86">
        <f t="shared" si="21"/>
        <v>0</v>
      </c>
      <c r="I83" s="205">
        <f t="shared" si="21"/>
        <v>0</v>
      </c>
      <c r="J83" s="86">
        <f t="shared" si="21"/>
        <v>0</v>
      </c>
      <c r="K83" s="87">
        <f t="shared" si="21"/>
        <v>0</v>
      </c>
      <c r="L83" s="205">
        <f t="shared" si="21"/>
        <v>0</v>
      </c>
      <c r="M83" s="120">
        <f t="shared" si="21"/>
        <v>0</v>
      </c>
      <c r="N83" s="236">
        <f t="shared" si="21"/>
        <v>0</v>
      </c>
      <c r="O83" s="237">
        <f t="shared" si="21"/>
        <v>0</v>
      </c>
      <c r="P83" s="238"/>
    </row>
    <row r="84" spans="1:16" ht="24" hidden="1" x14ac:dyDescent="0.2">
      <c r="A84" s="210">
        <v>2210</v>
      </c>
      <c r="B84" s="154" t="s">
        <v>6</v>
      </c>
      <c r="C84" s="160">
        <f t="shared" si="3"/>
        <v>0</v>
      </c>
      <c r="D84" s="211">
        <f t="shared" ref="D84:O84" si="22">SUM(D85:D88)</f>
        <v>0</v>
      </c>
      <c r="E84" s="803">
        <f t="shared" si="22"/>
        <v>0</v>
      </c>
      <c r="F84" s="804">
        <f t="shared" si="22"/>
        <v>0</v>
      </c>
      <c r="G84" s="211">
        <f t="shared" si="22"/>
        <v>0</v>
      </c>
      <c r="H84" s="213">
        <f t="shared" si="22"/>
        <v>0</v>
      </c>
      <c r="I84" s="214">
        <f t="shared" si="22"/>
        <v>0</v>
      </c>
      <c r="J84" s="213">
        <f t="shared" si="22"/>
        <v>0</v>
      </c>
      <c r="K84" s="212">
        <f t="shared" si="22"/>
        <v>0</v>
      </c>
      <c r="L84" s="214">
        <f t="shared" si="22"/>
        <v>0</v>
      </c>
      <c r="M84" s="160">
        <f t="shared" si="22"/>
        <v>0</v>
      </c>
      <c r="N84" s="212">
        <f t="shared" si="22"/>
        <v>0</v>
      </c>
      <c r="O84" s="214">
        <f t="shared" si="22"/>
        <v>0</v>
      </c>
      <c r="P84" s="215"/>
    </row>
    <row r="85" spans="1:16" ht="24" hidden="1" x14ac:dyDescent="0.2">
      <c r="A85" s="49">
        <v>2211</v>
      </c>
      <c r="B85" s="1" t="s">
        <v>7</v>
      </c>
      <c r="C85" s="89">
        <f t="shared" si="3"/>
        <v>0</v>
      </c>
      <c r="D85" s="216"/>
      <c r="E85" s="805"/>
      <c r="F85" s="806">
        <f>D85+E85</f>
        <v>0</v>
      </c>
      <c r="G85" s="216"/>
      <c r="H85" s="94"/>
      <c r="I85" s="217">
        <f>G85+H85</f>
        <v>0</v>
      </c>
      <c r="J85" s="94"/>
      <c r="K85" s="95"/>
      <c r="L85" s="217">
        <f>J85+K85</f>
        <v>0</v>
      </c>
      <c r="M85" s="218"/>
      <c r="N85" s="95"/>
      <c r="O85" s="217">
        <f>M85+N85</f>
        <v>0</v>
      </c>
      <c r="P85" s="219"/>
    </row>
    <row r="86" spans="1:16" ht="36" hidden="1" x14ac:dyDescent="0.2">
      <c r="A86" s="58">
        <v>2212</v>
      </c>
      <c r="B86" s="3" t="s">
        <v>85</v>
      </c>
      <c r="C86" s="98">
        <f t="shared" si="3"/>
        <v>0</v>
      </c>
      <c r="D86" s="220"/>
      <c r="E86" s="807"/>
      <c r="F86" s="765">
        <f>D86+E86</f>
        <v>0</v>
      </c>
      <c r="G86" s="220"/>
      <c r="H86" s="103"/>
      <c r="I86" s="221">
        <f>G86+H86</f>
        <v>0</v>
      </c>
      <c r="J86" s="103"/>
      <c r="K86" s="104"/>
      <c r="L86" s="221">
        <f>J86+K86</f>
        <v>0</v>
      </c>
      <c r="M86" s="222"/>
      <c r="N86" s="104"/>
      <c r="O86" s="221">
        <f>M86+N86</f>
        <v>0</v>
      </c>
      <c r="P86" s="223"/>
    </row>
    <row r="87" spans="1:16" ht="24" hidden="1" x14ac:dyDescent="0.2">
      <c r="A87" s="58">
        <v>2214</v>
      </c>
      <c r="B87" s="3" t="s">
        <v>8</v>
      </c>
      <c r="C87" s="98">
        <f t="shared" si="3"/>
        <v>0</v>
      </c>
      <c r="D87" s="220"/>
      <c r="E87" s="807"/>
      <c r="F87" s="765">
        <f>D87+E87</f>
        <v>0</v>
      </c>
      <c r="G87" s="220"/>
      <c r="H87" s="103"/>
      <c r="I87" s="221">
        <f>G87+H87</f>
        <v>0</v>
      </c>
      <c r="J87" s="103"/>
      <c r="K87" s="104"/>
      <c r="L87" s="221">
        <f>J87+K87</f>
        <v>0</v>
      </c>
      <c r="M87" s="222"/>
      <c r="N87" s="104"/>
      <c r="O87" s="221">
        <f>M87+N87</f>
        <v>0</v>
      </c>
      <c r="P87" s="223"/>
    </row>
    <row r="88" spans="1:16" hidden="1" x14ac:dyDescent="0.2">
      <c r="A88" s="58">
        <v>2219</v>
      </c>
      <c r="B88" s="3" t="s">
        <v>9</v>
      </c>
      <c r="C88" s="98">
        <f t="shared" si="3"/>
        <v>0</v>
      </c>
      <c r="D88" s="220"/>
      <c r="E88" s="807"/>
      <c r="F88" s="765">
        <f>D88+E88</f>
        <v>0</v>
      </c>
      <c r="G88" s="220"/>
      <c r="H88" s="103"/>
      <c r="I88" s="221">
        <f>G88+H88</f>
        <v>0</v>
      </c>
      <c r="J88" s="103"/>
      <c r="K88" s="104"/>
      <c r="L88" s="221">
        <f>J88+K88</f>
        <v>0</v>
      </c>
      <c r="M88" s="222"/>
      <c r="N88" s="104"/>
      <c r="O88" s="221">
        <f>M88+N88</f>
        <v>0</v>
      </c>
      <c r="P88" s="223"/>
    </row>
    <row r="89" spans="1:16" ht="24" hidden="1" x14ac:dyDescent="0.2">
      <c r="A89" s="224">
        <v>2220</v>
      </c>
      <c r="B89" s="3" t="s">
        <v>10</v>
      </c>
      <c r="C89" s="98">
        <f t="shared" si="3"/>
        <v>0</v>
      </c>
      <c r="D89" s="225">
        <f t="shared" ref="D89:O89" si="23">SUM(D90:D94)</f>
        <v>0</v>
      </c>
      <c r="E89" s="808">
        <f t="shared" si="23"/>
        <v>0</v>
      </c>
      <c r="F89" s="765">
        <f t="shared" si="23"/>
        <v>0</v>
      </c>
      <c r="G89" s="225">
        <f t="shared" si="23"/>
        <v>0</v>
      </c>
      <c r="H89" s="227">
        <f t="shared" si="23"/>
        <v>0</v>
      </c>
      <c r="I89" s="221">
        <f t="shared" si="23"/>
        <v>0</v>
      </c>
      <c r="J89" s="227">
        <f t="shared" si="23"/>
        <v>0</v>
      </c>
      <c r="K89" s="226">
        <f t="shared" si="23"/>
        <v>0</v>
      </c>
      <c r="L89" s="221">
        <f t="shared" si="23"/>
        <v>0</v>
      </c>
      <c r="M89" s="98">
        <f t="shared" si="23"/>
        <v>0</v>
      </c>
      <c r="N89" s="226">
        <f t="shared" si="23"/>
        <v>0</v>
      </c>
      <c r="O89" s="221">
        <f t="shared" si="23"/>
        <v>0</v>
      </c>
      <c r="P89" s="223"/>
    </row>
    <row r="90" spans="1:16" ht="24" hidden="1" x14ac:dyDescent="0.2">
      <c r="A90" s="58">
        <v>2221</v>
      </c>
      <c r="B90" s="3" t="s">
        <v>131</v>
      </c>
      <c r="C90" s="98">
        <f t="shared" si="3"/>
        <v>0</v>
      </c>
      <c r="D90" s="220"/>
      <c r="E90" s="807"/>
      <c r="F90" s="765">
        <f>D90+E90</f>
        <v>0</v>
      </c>
      <c r="G90" s="220"/>
      <c r="H90" s="103"/>
      <c r="I90" s="221">
        <f>G90+H90</f>
        <v>0</v>
      </c>
      <c r="J90" s="103"/>
      <c r="K90" s="104"/>
      <c r="L90" s="221">
        <f>J90+K90</f>
        <v>0</v>
      </c>
      <c r="M90" s="222"/>
      <c r="N90" s="104"/>
      <c r="O90" s="221">
        <f>M90+N90</f>
        <v>0</v>
      </c>
      <c r="P90" s="223"/>
    </row>
    <row r="91" spans="1:16" hidden="1" x14ac:dyDescent="0.2">
      <c r="A91" s="58">
        <v>2222</v>
      </c>
      <c r="B91" s="3" t="s">
        <v>11</v>
      </c>
      <c r="C91" s="98">
        <f t="shared" si="3"/>
        <v>0</v>
      </c>
      <c r="D91" s="220"/>
      <c r="E91" s="807"/>
      <c r="F91" s="765">
        <f>D91+E91</f>
        <v>0</v>
      </c>
      <c r="G91" s="220"/>
      <c r="H91" s="103"/>
      <c r="I91" s="221">
        <f>G91+H91</f>
        <v>0</v>
      </c>
      <c r="J91" s="103"/>
      <c r="K91" s="104"/>
      <c r="L91" s="221">
        <f>J91+K91</f>
        <v>0</v>
      </c>
      <c r="M91" s="222"/>
      <c r="N91" s="104"/>
      <c r="O91" s="221">
        <f>M91+N91</f>
        <v>0</v>
      </c>
      <c r="P91" s="223"/>
    </row>
    <row r="92" spans="1:16" hidden="1" x14ac:dyDescent="0.2">
      <c r="A92" s="58">
        <v>2223</v>
      </c>
      <c r="B92" s="3" t="s">
        <v>12</v>
      </c>
      <c r="C92" s="98">
        <f t="shared" si="3"/>
        <v>0</v>
      </c>
      <c r="D92" s="220"/>
      <c r="E92" s="807"/>
      <c r="F92" s="765">
        <f>D92+E92</f>
        <v>0</v>
      </c>
      <c r="G92" s="220"/>
      <c r="H92" s="103"/>
      <c r="I92" s="221">
        <f>G92+H92</f>
        <v>0</v>
      </c>
      <c r="J92" s="103"/>
      <c r="K92" s="104"/>
      <c r="L92" s="221">
        <f>J92+K92</f>
        <v>0</v>
      </c>
      <c r="M92" s="222"/>
      <c r="N92" s="104"/>
      <c r="O92" s="221">
        <f>M92+N92</f>
        <v>0</v>
      </c>
      <c r="P92" s="223"/>
    </row>
    <row r="93" spans="1:16" ht="48" hidden="1" x14ac:dyDescent="0.2">
      <c r="A93" s="58">
        <v>2224</v>
      </c>
      <c r="B93" s="3" t="s">
        <v>222</v>
      </c>
      <c r="C93" s="98">
        <f t="shared" si="3"/>
        <v>0</v>
      </c>
      <c r="D93" s="220"/>
      <c r="E93" s="807"/>
      <c r="F93" s="765">
        <f>D93+E93</f>
        <v>0</v>
      </c>
      <c r="G93" s="220"/>
      <c r="H93" s="103"/>
      <c r="I93" s="221">
        <f>G93+H93</f>
        <v>0</v>
      </c>
      <c r="J93" s="103"/>
      <c r="K93" s="104"/>
      <c r="L93" s="221">
        <f>J93+K93</f>
        <v>0</v>
      </c>
      <c r="M93" s="222"/>
      <c r="N93" s="104"/>
      <c r="O93" s="221">
        <f>M93+N93</f>
        <v>0</v>
      </c>
      <c r="P93" s="223"/>
    </row>
    <row r="94" spans="1:16" ht="24" hidden="1" x14ac:dyDescent="0.2">
      <c r="A94" s="58">
        <v>2229</v>
      </c>
      <c r="B94" s="3" t="s">
        <v>13</v>
      </c>
      <c r="C94" s="98">
        <f t="shared" si="3"/>
        <v>0</v>
      </c>
      <c r="D94" s="220"/>
      <c r="E94" s="807"/>
      <c r="F94" s="765">
        <f>D94+E94</f>
        <v>0</v>
      </c>
      <c r="G94" s="220"/>
      <c r="H94" s="103"/>
      <c r="I94" s="221">
        <f>G94+H94</f>
        <v>0</v>
      </c>
      <c r="J94" s="103"/>
      <c r="K94" s="104"/>
      <c r="L94" s="221">
        <f>J94+K94</f>
        <v>0</v>
      </c>
      <c r="M94" s="222"/>
      <c r="N94" s="104"/>
      <c r="O94" s="221">
        <f>M94+N94</f>
        <v>0</v>
      </c>
      <c r="P94" s="223"/>
    </row>
    <row r="95" spans="1:16" ht="36" hidden="1" x14ac:dyDescent="0.2">
      <c r="A95" s="224">
        <v>2230</v>
      </c>
      <c r="B95" s="3" t="s">
        <v>14</v>
      </c>
      <c r="C95" s="98">
        <f t="shared" si="3"/>
        <v>0</v>
      </c>
      <c r="D95" s="225">
        <f t="shared" ref="D95:O95" si="24">SUM(D96:D102)</f>
        <v>0</v>
      </c>
      <c r="E95" s="808">
        <f t="shared" si="24"/>
        <v>0</v>
      </c>
      <c r="F95" s="765">
        <f t="shared" si="24"/>
        <v>0</v>
      </c>
      <c r="G95" s="225">
        <f t="shared" si="24"/>
        <v>0</v>
      </c>
      <c r="H95" s="227">
        <f t="shared" si="24"/>
        <v>0</v>
      </c>
      <c r="I95" s="221">
        <f t="shared" si="24"/>
        <v>0</v>
      </c>
      <c r="J95" s="227">
        <f t="shared" si="24"/>
        <v>0</v>
      </c>
      <c r="K95" s="226">
        <f t="shared" si="24"/>
        <v>0</v>
      </c>
      <c r="L95" s="221">
        <f t="shared" si="24"/>
        <v>0</v>
      </c>
      <c r="M95" s="98">
        <f t="shared" si="24"/>
        <v>0</v>
      </c>
      <c r="N95" s="226">
        <f t="shared" si="24"/>
        <v>0</v>
      </c>
      <c r="O95" s="221">
        <f t="shared" si="24"/>
        <v>0</v>
      </c>
      <c r="P95" s="223"/>
    </row>
    <row r="96" spans="1:16" ht="24" hidden="1" x14ac:dyDescent="0.2">
      <c r="A96" s="58">
        <v>2231</v>
      </c>
      <c r="B96" s="3" t="s">
        <v>121</v>
      </c>
      <c r="C96" s="98">
        <f t="shared" si="3"/>
        <v>0</v>
      </c>
      <c r="D96" s="220"/>
      <c r="E96" s="807"/>
      <c r="F96" s="765">
        <f t="shared" ref="F96:F102" si="25">D96+E96</f>
        <v>0</v>
      </c>
      <c r="G96" s="220"/>
      <c r="H96" s="103"/>
      <c r="I96" s="221">
        <f t="shared" ref="I96:I102" si="26">G96+H96</f>
        <v>0</v>
      </c>
      <c r="J96" s="103"/>
      <c r="K96" s="104"/>
      <c r="L96" s="221">
        <f t="shared" ref="L96:L102" si="27">J96+K96</f>
        <v>0</v>
      </c>
      <c r="M96" s="222"/>
      <c r="N96" s="104"/>
      <c r="O96" s="221">
        <f t="shared" ref="O96:O102" si="28">M96+N96</f>
        <v>0</v>
      </c>
      <c r="P96" s="223"/>
    </row>
    <row r="97" spans="1:16" ht="24.75" hidden="1" customHeight="1" x14ac:dyDescent="0.2">
      <c r="A97" s="58">
        <v>2232</v>
      </c>
      <c r="B97" s="3" t="s">
        <v>90</v>
      </c>
      <c r="C97" s="98">
        <f t="shared" si="3"/>
        <v>0</v>
      </c>
      <c r="D97" s="220"/>
      <c r="E97" s="807"/>
      <c r="F97" s="765">
        <f t="shared" si="25"/>
        <v>0</v>
      </c>
      <c r="G97" s="220"/>
      <c r="H97" s="103"/>
      <c r="I97" s="221">
        <f t="shared" si="26"/>
        <v>0</v>
      </c>
      <c r="J97" s="103"/>
      <c r="K97" s="104"/>
      <c r="L97" s="221">
        <f t="shared" si="27"/>
        <v>0</v>
      </c>
      <c r="M97" s="222"/>
      <c r="N97" s="104"/>
      <c r="O97" s="221">
        <f t="shared" si="28"/>
        <v>0</v>
      </c>
      <c r="P97" s="223"/>
    </row>
    <row r="98" spans="1:16" ht="24" hidden="1" x14ac:dyDescent="0.2">
      <c r="A98" s="49">
        <v>2233</v>
      </c>
      <c r="B98" s="1" t="s">
        <v>15</v>
      </c>
      <c r="C98" s="89">
        <f t="shared" si="3"/>
        <v>0</v>
      </c>
      <c r="D98" s="216"/>
      <c r="E98" s="805"/>
      <c r="F98" s="806">
        <f t="shared" si="25"/>
        <v>0</v>
      </c>
      <c r="G98" s="216"/>
      <c r="H98" s="94"/>
      <c r="I98" s="217">
        <f t="shared" si="26"/>
        <v>0</v>
      </c>
      <c r="J98" s="94"/>
      <c r="K98" s="95"/>
      <c r="L98" s="217">
        <f t="shared" si="27"/>
        <v>0</v>
      </c>
      <c r="M98" s="218"/>
      <c r="N98" s="95"/>
      <c r="O98" s="217">
        <f t="shared" si="28"/>
        <v>0</v>
      </c>
      <c r="P98" s="219"/>
    </row>
    <row r="99" spans="1:16" ht="36" hidden="1" x14ac:dyDescent="0.2">
      <c r="A99" s="58">
        <v>2234</v>
      </c>
      <c r="B99" s="3" t="s">
        <v>16</v>
      </c>
      <c r="C99" s="98">
        <f t="shared" si="3"/>
        <v>0</v>
      </c>
      <c r="D99" s="220"/>
      <c r="E99" s="807"/>
      <c r="F99" s="765">
        <f t="shared" si="25"/>
        <v>0</v>
      </c>
      <c r="G99" s="220"/>
      <c r="H99" s="103"/>
      <c r="I99" s="221">
        <f t="shared" si="26"/>
        <v>0</v>
      </c>
      <c r="J99" s="103"/>
      <c r="K99" s="104"/>
      <c r="L99" s="221">
        <f t="shared" si="27"/>
        <v>0</v>
      </c>
      <c r="M99" s="222"/>
      <c r="N99" s="104"/>
      <c r="O99" s="221">
        <f t="shared" si="28"/>
        <v>0</v>
      </c>
      <c r="P99" s="223"/>
    </row>
    <row r="100" spans="1:16" ht="24" hidden="1" x14ac:dyDescent="0.2">
      <c r="A100" s="58">
        <v>2235</v>
      </c>
      <c r="B100" s="3" t="s">
        <v>122</v>
      </c>
      <c r="C100" s="98">
        <f t="shared" si="3"/>
        <v>0</v>
      </c>
      <c r="D100" s="220"/>
      <c r="E100" s="807"/>
      <c r="F100" s="765">
        <f t="shared" si="25"/>
        <v>0</v>
      </c>
      <c r="G100" s="220"/>
      <c r="H100" s="103"/>
      <c r="I100" s="221">
        <f t="shared" si="26"/>
        <v>0</v>
      </c>
      <c r="J100" s="103"/>
      <c r="K100" s="104"/>
      <c r="L100" s="221">
        <f t="shared" si="27"/>
        <v>0</v>
      </c>
      <c r="M100" s="222"/>
      <c r="N100" s="104"/>
      <c r="O100" s="221">
        <f t="shared" si="28"/>
        <v>0</v>
      </c>
      <c r="P100" s="223"/>
    </row>
    <row r="101" spans="1:16" hidden="1" x14ac:dyDescent="0.2">
      <c r="A101" s="58">
        <v>2236</v>
      </c>
      <c r="B101" s="3" t="s">
        <v>17</v>
      </c>
      <c r="C101" s="98">
        <f t="shared" si="3"/>
        <v>0</v>
      </c>
      <c r="D101" s="220"/>
      <c r="E101" s="807"/>
      <c r="F101" s="765">
        <f t="shared" si="25"/>
        <v>0</v>
      </c>
      <c r="G101" s="220"/>
      <c r="H101" s="103"/>
      <c r="I101" s="221">
        <f t="shared" si="26"/>
        <v>0</v>
      </c>
      <c r="J101" s="103"/>
      <c r="K101" s="104"/>
      <c r="L101" s="221">
        <f t="shared" si="27"/>
        <v>0</v>
      </c>
      <c r="M101" s="222"/>
      <c r="N101" s="104"/>
      <c r="O101" s="221">
        <f t="shared" si="28"/>
        <v>0</v>
      </c>
      <c r="P101" s="223"/>
    </row>
    <row r="102" spans="1:16" ht="24" hidden="1" x14ac:dyDescent="0.2">
      <c r="A102" s="58">
        <v>2239</v>
      </c>
      <c r="B102" s="3" t="s">
        <v>91</v>
      </c>
      <c r="C102" s="98">
        <f t="shared" si="3"/>
        <v>0</v>
      </c>
      <c r="D102" s="220"/>
      <c r="E102" s="807"/>
      <c r="F102" s="765">
        <f t="shared" si="25"/>
        <v>0</v>
      </c>
      <c r="G102" s="220"/>
      <c r="H102" s="103"/>
      <c r="I102" s="221">
        <f t="shared" si="26"/>
        <v>0</v>
      </c>
      <c r="J102" s="103"/>
      <c r="K102" s="104"/>
      <c r="L102" s="221">
        <f t="shared" si="27"/>
        <v>0</v>
      </c>
      <c r="M102" s="222"/>
      <c r="N102" s="104"/>
      <c r="O102" s="221">
        <f t="shared" si="28"/>
        <v>0</v>
      </c>
      <c r="P102" s="223"/>
    </row>
    <row r="103" spans="1:16" ht="36" hidden="1" x14ac:dyDescent="0.2">
      <c r="A103" s="224">
        <v>2240</v>
      </c>
      <c r="B103" s="3" t="s">
        <v>223</v>
      </c>
      <c r="C103" s="98">
        <f t="shared" si="3"/>
        <v>0</v>
      </c>
      <c r="D103" s="225">
        <f t="shared" ref="D103:O103" si="29">SUM(D104:D111)</f>
        <v>0</v>
      </c>
      <c r="E103" s="808">
        <f t="shared" si="29"/>
        <v>0</v>
      </c>
      <c r="F103" s="765">
        <f t="shared" si="29"/>
        <v>0</v>
      </c>
      <c r="G103" s="225">
        <f t="shared" si="29"/>
        <v>0</v>
      </c>
      <c r="H103" s="227">
        <f t="shared" si="29"/>
        <v>0</v>
      </c>
      <c r="I103" s="221">
        <f t="shared" si="29"/>
        <v>0</v>
      </c>
      <c r="J103" s="227">
        <f t="shared" si="29"/>
        <v>0</v>
      </c>
      <c r="K103" s="226">
        <f t="shared" si="29"/>
        <v>0</v>
      </c>
      <c r="L103" s="221">
        <f t="shared" si="29"/>
        <v>0</v>
      </c>
      <c r="M103" s="98">
        <f t="shared" si="29"/>
        <v>0</v>
      </c>
      <c r="N103" s="226">
        <f t="shared" si="29"/>
        <v>0</v>
      </c>
      <c r="O103" s="221">
        <f t="shared" si="29"/>
        <v>0</v>
      </c>
      <c r="P103" s="223"/>
    </row>
    <row r="104" spans="1:16" hidden="1" x14ac:dyDescent="0.2">
      <c r="A104" s="58">
        <v>2241</v>
      </c>
      <c r="B104" s="3" t="s">
        <v>92</v>
      </c>
      <c r="C104" s="98">
        <f t="shared" si="3"/>
        <v>0</v>
      </c>
      <c r="D104" s="220"/>
      <c r="E104" s="807"/>
      <c r="F104" s="765">
        <f t="shared" ref="F104:F111" si="30">D104+E104</f>
        <v>0</v>
      </c>
      <c r="G104" s="220"/>
      <c r="H104" s="103"/>
      <c r="I104" s="221">
        <f t="shared" ref="I104:I111" si="31">G104+H104</f>
        <v>0</v>
      </c>
      <c r="J104" s="103"/>
      <c r="K104" s="104"/>
      <c r="L104" s="221">
        <f t="shared" ref="L104:L111" si="32">J104+K104</f>
        <v>0</v>
      </c>
      <c r="M104" s="222"/>
      <c r="N104" s="104"/>
      <c r="O104" s="221">
        <f t="shared" ref="O104:O111" si="33">M104+N104</f>
        <v>0</v>
      </c>
      <c r="P104" s="223"/>
    </row>
    <row r="105" spans="1:16" ht="24" hidden="1" x14ac:dyDescent="0.2">
      <c r="A105" s="58">
        <v>2242</v>
      </c>
      <c r="B105" s="3" t="s">
        <v>18</v>
      </c>
      <c r="C105" s="98">
        <f t="shared" si="3"/>
        <v>0</v>
      </c>
      <c r="D105" s="220"/>
      <c r="E105" s="807"/>
      <c r="F105" s="765">
        <f t="shared" si="30"/>
        <v>0</v>
      </c>
      <c r="G105" s="220"/>
      <c r="H105" s="103"/>
      <c r="I105" s="221">
        <f t="shared" si="31"/>
        <v>0</v>
      </c>
      <c r="J105" s="103"/>
      <c r="K105" s="104"/>
      <c r="L105" s="221">
        <f t="shared" si="32"/>
        <v>0</v>
      </c>
      <c r="M105" s="222"/>
      <c r="N105" s="104"/>
      <c r="O105" s="221">
        <f t="shared" si="33"/>
        <v>0</v>
      </c>
      <c r="P105" s="223"/>
    </row>
    <row r="106" spans="1:16" ht="24" hidden="1" x14ac:dyDescent="0.2">
      <c r="A106" s="58">
        <v>2243</v>
      </c>
      <c r="B106" s="3" t="s">
        <v>19</v>
      </c>
      <c r="C106" s="98">
        <f t="shared" si="3"/>
        <v>0</v>
      </c>
      <c r="D106" s="220"/>
      <c r="E106" s="807"/>
      <c r="F106" s="765">
        <f t="shared" si="30"/>
        <v>0</v>
      </c>
      <c r="G106" s="220"/>
      <c r="H106" s="103"/>
      <c r="I106" s="221">
        <f t="shared" si="31"/>
        <v>0</v>
      </c>
      <c r="J106" s="103"/>
      <c r="K106" s="104"/>
      <c r="L106" s="221">
        <f t="shared" si="32"/>
        <v>0</v>
      </c>
      <c r="M106" s="222"/>
      <c r="N106" s="104"/>
      <c r="O106" s="221">
        <f t="shared" si="33"/>
        <v>0</v>
      </c>
      <c r="P106" s="223"/>
    </row>
    <row r="107" spans="1:16" hidden="1" x14ac:dyDescent="0.2">
      <c r="A107" s="58">
        <v>2244</v>
      </c>
      <c r="B107" s="3" t="s">
        <v>123</v>
      </c>
      <c r="C107" s="98">
        <f t="shared" si="3"/>
        <v>0</v>
      </c>
      <c r="D107" s="220"/>
      <c r="E107" s="807"/>
      <c r="F107" s="765">
        <f t="shared" si="30"/>
        <v>0</v>
      </c>
      <c r="G107" s="220"/>
      <c r="H107" s="103"/>
      <c r="I107" s="221">
        <f t="shared" si="31"/>
        <v>0</v>
      </c>
      <c r="J107" s="103"/>
      <c r="K107" s="104"/>
      <c r="L107" s="221">
        <f t="shared" si="32"/>
        <v>0</v>
      </c>
      <c r="M107" s="222"/>
      <c r="N107" s="104"/>
      <c r="O107" s="221">
        <f t="shared" si="33"/>
        <v>0</v>
      </c>
      <c r="P107" s="223"/>
    </row>
    <row r="108" spans="1:16" ht="24" hidden="1" x14ac:dyDescent="0.2">
      <c r="A108" s="58">
        <v>2246</v>
      </c>
      <c r="B108" s="3" t="s">
        <v>93</v>
      </c>
      <c r="C108" s="98">
        <f t="shared" si="3"/>
        <v>0</v>
      </c>
      <c r="D108" s="220"/>
      <c r="E108" s="807"/>
      <c r="F108" s="765">
        <f t="shared" si="30"/>
        <v>0</v>
      </c>
      <c r="G108" s="220"/>
      <c r="H108" s="103"/>
      <c r="I108" s="221">
        <f t="shared" si="31"/>
        <v>0</v>
      </c>
      <c r="J108" s="103"/>
      <c r="K108" s="104"/>
      <c r="L108" s="221">
        <f t="shared" si="32"/>
        <v>0</v>
      </c>
      <c r="M108" s="222"/>
      <c r="N108" s="104"/>
      <c r="O108" s="221">
        <f t="shared" si="33"/>
        <v>0</v>
      </c>
      <c r="P108" s="223"/>
    </row>
    <row r="109" spans="1:16" hidden="1" x14ac:dyDescent="0.2">
      <c r="A109" s="58">
        <v>2247</v>
      </c>
      <c r="B109" s="3" t="s">
        <v>94</v>
      </c>
      <c r="C109" s="98">
        <f t="shared" si="3"/>
        <v>0</v>
      </c>
      <c r="D109" s="220"/>
      <c r="E109" s="807"/>
      <c r="F109" s="765">
        <f t="shared" si="30"/>
        <v>0</v>
      </c>
      <c r="G109" s="220"/>
      <c r="H109" s="103"/>
      <c r="I109" s="221">
        <f t="shared" si="31"/>
        <v>0</v>
      </c>
      <c r="J109" s="103"/>
      <c r="K109" s="104"/>
      <c r="L109" s="221">
        <f t="shared" si="32"/>
        <v>0</v>
      </c>
      <c r="M109" s="222"/>
      <c r="N109" s="104"/>
      <c r="O109" s="221">
        <f t="shared" si="33"/>
        <v>0</v>
      </c>
      <c r="P109" s="223"/>
    </row>
    <row r="110" spans="1:16" ht="24" hidden="1" x14ac:dyDescent="0.2">
      <c r="A110" s="58">
        <v>2248</v>
      </c>
      <c r="B110" s="3" t="s">
        <v>224</v>
      </c>
      <c r="C110" s="98">
        <f t="shared" si="3"/>
        <v>0</v>
      </c>
      <c r="D110" s="220"/>
      <c r="E110" s="807"/>
      <c r="F110" s="765">
        <f t="shared" si="30"/>
        <v>0</v>
      </c>
      <c r="G110" s="220"/>
      <c r="H110" s="103"/>
      <c r="I110" s="221">
        <f t="shared" si="31"/>
        <v>0</v>
      </c>
      <c r="J110" s="103"/>
      <c r="K110" s="104"/>
      <c r="L110" s="221">
        <f t="shared" si="32"/>
        <v>0</v>
      </c>
      <c r="M110" s="222"/>
      <c r="N110" s="104"/>
      <c r="O110" s="221">
        <f t="shared" si="33"/>
        <v>0</v>
      </c>
      <c r="P110" s="223"/>
    </row>
    <row r="111" spans="1:16" ht="24" hidden="1" x14ac:dyDescent="0.2">
      <c r="A111" s="58">
        <v>2249</v>
      </c>
      <c r="B111" s="3" t="s">
        <v>20</v>
      </c>
      <c r="C111" s="98">
        <f t="shared" si="3"/>
        <v>0</v>
      </c>
      <c r="D111" s="220"/>
      <c r="E111" s="807"/>
      <c r="F111" s="765">
        <f t="shared" si="30"/>
        <v>0</v>
      </c>
      <c r="G111" s="220"/>
      <c r="H111" s="103"/>
      <c r="I111" s="221">
        <f t="shared" si="31"/>
        <v>0</v>
      </c>
      <c r="J111" s="103"/>
      <c r="K111" s="104"/>
      <c r="L111" s="221">
        <f t="shared" si="32"/>
        <v>0</v>
      </c>
      <c r="M111" s="222"/>
      <c r="N111" s="104"/>
      <c r="O111" s="221">
        <f t="shared" si="33"/>
        <v>0</v>
      </c>
      <c r="P111" s="223"/>
    </row>
    <row r="112" spans="1:16" hidden="1" x14ac:dyDescent="0.2">
      <c r="A112" s="224">
        <v>2250</v>
      </c>
      <c r="B112" s="3" t="s">
        <v>21</v>
      </c>
      <c r="C112" s="98">
        <f t="shared" si="3"/>
        <v>0</v>
      </c>
      <c r="D112" s="225">
        <f t="shared" ref="D112:O112" si="34">SUM(D113:D115)</f>
        <v>0</v>
      </c>
      <c r="E112" s="808">
        <f t="shared" si="34"/>
        <v>0</v>
      </c>
      <c r="F112" s="765">
        <f t="shared" si="34"/>
        <v>0</v>
      </c>
      <c r="G112" s="225">
        <f t="shared" si="34"/>
        <v>0</v>
      </c>
      <c r="H112" s="227">
        <f t="shared" si="34"/>
        <v>0</v>
      </c>
      <c r="I112" s="221">
        <f t="shared" si="34"/>
        <v>0</v>
      </c>
      <c r="J112" s="227">
        <f t="shared" si="34"/>
        <v>0</v>
      </c>
      <c r="K112" s="226">
        <f t="shared" si="34"/>
        <v>0</v>
      </c>
      <c r="L112" s="221">
        <f t="shared" si="34"/>
        <v>0</v>
      </c>
      <c r="M112" s="98">
        <f t="shared" si="34"/>
        <v>0</v>
      </c>
      <c r="N112" s="226">
        <f t="shared" si="34"/>
        <v>0</v>
      </c>
      <c r="O112" s="221">
        <f t="shared" si="34"/>
        <v>0</v>
      </c>
      <c r="P112" s="223"/>
    </row>
    <row r="113" spans="1:16" hidden="1" x14ac:dyDescent="0.2">
      <c r="A113" s="58">
        <v>2251</v>
      </c>
      <c r="B113" s="3" t="s">
        <v>22</v>
      </c>
      <c r="C113" s="98">
        <f t="shared" si="3"/>
        <v>0</v>
      </c>
      <c r="D113" s="220"/>
      <c r="E113" s="807"/>
      <c r="F113" s="765">
        <f>D113+E113</f>
        <v>0</v>
      </c>
      <c r="G113" s="220"/>
      <c r="H113" s="103"/>
      <c r="I113" s="221">
        <f>G113+H113</f>
        <v>0</v>
      </c>
      <c r="J113" s="103"/>
      <c r="K113" s="104"/>
      <c r="L113" s="221">
        <f>J113+K113</f>
        <v>0</v>
      </c>
      <c r="M113" s="222"/>
      <c r="N113" s="104"/>
      <c r="O113" s="221">
        <f>M113+N113</f>
        <v>0</v>
      </c>
      <c r="P113" s="223"/>
    </row>
    <row r="114" spans="1:16" ht="24" hidden="1" x14ac:dyDescent="0.2">
      <c r="A114" s="58">
        <v>2252</v>
      </c>
      <c r="B114" s="3" t="s">
        <v>23</v>
      </c>
      <c r="C114" s="98">
        <f t="shared" ref="C114:C177" si="35">F114+I114+L114+O114</f>
        <v>0</v>
      </c>
      <c r="D114" s="220"/>
      <c r="E114" s="807"/>
      <c r="F114" s="765">
        <f>D114+E114</f>
        <v>0</v>
      </c>
      <c r="G114" s="220"/>
      <c r="H114" s="103"/>
      <c r="I114" s="221">
        <f>G114+H114</f>
        <v>0</v>
      </c>
      <c r="J114" s="103"/>
      <c r="K114" s="104"/>
      <c r="L114" s="221">
        <f>J114+K114</f>
        <v>0</v>
      </c>
      <c r="M114" s="222"/>
      <c r="N114" s="104"/>
      <c r="O114" s="221">
        <f>M114+N114</f>
        <v>0</v>
      </c>
      <c r="P114" s="223"/>
    </row>
    <row r="115" spans="1:16" ht="24" hidden="1" x14ac:dyDescent="0.2">
      <c r="A115" s="58">
        <v>2259</v>
      </c>
      <c r="B115" s="3" t="s">
        <v>24</v>
      </c>
      <c r="C115" s="98">
        <f t="shared" si="35"/>
        <v>0</v>
      </c>
      <c r="D115" s="220"/>
      <c r="E115" s="807"/>
      <c r="F115" s="765">
        <f>D115+E115</f>
        <v>0</v>
      </c>
      <c r="G115" s="220"/>
      <c r="H115" s="103"/>
      <c r="I115" s="221">
        <f>G115+H115</f>
        <v>0</v>
      </c>
      <c r="J115" s="103"/>
      <c r="K115" s="104"/>
      <c r="L115" s="221">
        <f>J115+K115</f>
        <v>0</v>
      </c>
      <c r="M115" s="222"/>
      <c r="N115" s="104"/>
      <c r="O115" s="221">
        <f>M115+N115</f>
        <v>0</v>
      </c>
      <c r="P115" s="223"/>
    </row>
    <row r="116" spans="1:16" hidden="1" x14ac:dyDescent="0.2">
      <c r="A116" s="224">
        <v>2260</v>
      </c>
      <c r="B116" s="3" t="s">
        <v>25</v>
      </c>
      <c r="C116" s="98">
        <f t="shared" si="35"/>
        <v>0</v>
      </c>
      <c r="D116" s="225">
        <f t="shared" ref="D116:O116" si="36">SUM(D117:D121)</f>
        <v>0</v>
      </c>
      <c r="E116" s="808">
        <f t="shared" si="36"/>
        <v>0</v>
      </c>
      <c r="F116" s="765">
        <f t="shared" si="36"/>
        <v>0</v>
      </c>
      <c r="G116" s="225">
        <f t="shared" si="36"/>
        <v>0</v>
      </c>
      <c r="H116" s="227">
        <f t="shared" si="36"/>
        <v>0</v>
      </c>
      <c r="I116" s="221">
        <f t="shared" si="36"/>
        <v>0</v>
      </c>
      <c r="J116" s="227">
        <f t="shared" si="36"/>
        <v>0</v>
      </c>
      <c r="K116" s="226">
        <f t="shared" si="36"/>
        <v>0</v>
      </c>
      <c r="L116" s="221">
        <f t="shared" si="36"/>
        <v>0</v>
      </c>
      <c r="M116" s="98">
        <f t="shared" si="36"/>
        <v>0</v>
      </c>
      <c r="N116" s="226">
        <f t="shared" si="36"/>
        <v>0</v>
      </c>
      <c r="O116" s="221">
        <f t="shared" si="36"/>
        <v>0</v>
      </c>
      <c r="P116" s="223"/>
    </row>
    <row r="117" spans="1:16" hidden="1" x14ac:dyDescent="0.2">
      <c r="A117" s="58">
        <v>2261</v>
      </c>
      <c r="B117" s="3" t="s">
        <v>26</v>
      </c>
      <c r="C117" s="98">
        <f t="shared" si="35"/>
        <v>0</v>
      </c>
      <c r="D117" s="220"/>
      <c r="E117" s="807"/>
      <c r="F117" s="765">
        <f>D117+E117</f>
        <v>0</v>
      </c>
      <c r="G117" s="220"/>
      <c r="H117" s="103"/>
      <c r="I117" s="221">
        <f>G117+H117</f>
        <v>0</v>
      </c>
      <c r="J117" s="103"/>
      <c r="K117" s="104"/>
      <c r="L117" s="221">
        <f>J117+K117</f>
        <v>0</v>
      </c>
      <c r="M117" s="222"/>
      <c r="N117" s="104"/>
      <c r="O117" s="221">
        <f>M117+N117</f>
        <v>0</v>
      </c>
      <c r="P117" s="223"/>
    </row>
    <row r="118" spans="1:16" hidden="1" x14ac:dyDescent="0.2">
      <c r="A118" s="58">
        <v>2262</v>
      </c>
      <c r="B118" s="3" t="s">
        <v>27</v>
      </c>
      <c r="C118" s="98">
        <f t="shared" si="35"/>
        <v>0</v>
      </c>
      <c r="D118" s="220"/>
      <c r="E118" s="807"/>
      <c r="F118" s="765">
        <f>D118+E118</f>
        <v>0</v>
      </c>
      <c r="G118" s="220"/>
      <c r="H118" s="103"/>
      <c r="I118" s="221">
        <f>G118+H118</f>
        <v>0</v>
      </c>
      <c r="J118" s="103"/>
      <c r="K118" s="104"/>
      <c r="L118" s="221">
        <f>J118+K118</f>
        <v>0</v>
      </c>
      <c r="M118" s="222"/>
      <c r="N118" s="104"/>
      <c r="O118" s="221">
        <f>M118+N118</f>
        <v>0</v>
      </c>
      <c r="P118" s="223"/>
    </row>
    <row r="119" spans="1:16" hidden="1" x14ac:dyDescent="0.2">
      <c r="A119" s="58">
        <v>2263</v>
      </c>
      <c r="B119" s="3" t="s">
        <v>28</v>
      </c>
      <c r="C119" s="98">
        <f t="shared" si="35"/>
        <v>0</v>
      </c>
      <c r="D119" s="220"/>
      <c r="E119" s="807"/>
      <c r="F119" s="765">
        <f>D119+E119</f>
        <v>0</v>
      </c>
      <c r="G119" s="220"/>
      <c r="H119" s="103"/>
      <c r="I119" s="221">
        <f>G119+H119</f>
        <v>0</v>
      </c>
      <c r="J119" s="103"/>
      <c r="K119" s="104"/>
      <c r="L119" s="221">
        <f>J119+K119</f>
        <v>0</v>
      </c>
      <c r="M119" s="222"/>
      <c r="N119" s="104"/>
      <c r="O119" s="221">
        <f>M119+N119</f>
        <v>0</v>
      </c>
      <c r="P119" s="223"/>
    </row>
    <row r="120" spans="1:16" ht="24" hidden="1" x14ac:dyDescent="0.2">
      <c r="A120" s="58">
        <v>2264</v>
      </c>
      <c r="B120" s="3" t="s">
        <v>225</v>
      </c>
      <c r="C120" s="98">
        <f t="shared" si="35"/>
        <v>0</v>
      </c>
      <c r="D120" s="220"/>
      <c r="E120" s="807"/>
      <c r="F120" s="765">
        <f>D120+E120</f>
        <v>0</v>
      </c>
      <c r="G120" s="220"/>
      <c r="H120" s="103"/>
      <c r="I120" s="221">
        <f>G120+H120</f>
        <v>0</v>
      </c>
      <c r="J120" s="103"/>
      <c r="K120" s="104"/>
      <c r="L120" s="221">
        <f>J120+K120</f>
        <v>0</v>
      </c>
      <c r="M120" s="222"/>
      <c r="N120" s="104"/>
      <c r="O120" s="221">
        <f>M120+N120</f>
        <v>0</v>
      </c>
      <c r="P120" s="223"/>
    </row>
    <row r="121" spans="1:16" hidden="1" x14ac:dyDescent="0.2">
      <c r="A121" s="58">
        <v>2269</v>
      </c>
      <c r="B121" s="3" t="s">
        <v>29</v>
      </c>
      <c r="C121" s="98">
        <f t="shared" si="35"/>
        <v>0</v>
      </c>
      <c r="D121" s="220"/>
      <c r="E121" s="807"/>
      <c r="F121" s="765">
        <f>D121+E121</f>
        <v>0</v>
      </c>
      <c r="G121" s="220"/>
      <c r="H121" s="103"/>
      <c r="I121" s="221">
        <f>G121+H121</f>
        <v>0</v>
      </c>
      <c r="J121" s="103"/>
      <c r="K121" s="104"/>
      <c r="L121" s="221">
        <f>J121+K121</f>
        <v>0</v>
      </c>
      <c r="M121" s="222"/>
      <c r="N121" s="104"/>
      <c r="O121" s="221">
        <f>M121+N121</f>
        <v>0</v>
      </c>
      <c r="P121" s="223"/>
    </row>
    <row r="122" spans="1:16" x14ac:dyDescent="0.2">
      <c r="A122" s="224">
        <v>2270</v>
      </c>
      <c r="B122" s="3" t="s">
        <v>30</v>
      </c>
      <c r="C122" s="98">
        <f t="shared" si="35"/>
        <v>30430</v>
      </c>
      <c r="D122" s="225">
        <f t="shared" ref="D122:O122" si="37">SUM(D123:D127)</f>
        <v>30075</v>
      </c>
      <c r="E122" s="808">
        <f t="shared" si="37"/>
        <v>355</v>
      </c>
      <c r="F122" s="765">
        <f t="shared" si="37"/>
        <v>30430</v>
      </c>
      <c r="G122" s="225">
        <f t="shared" si="37"/>
        <v>0</v>
      </c>
      <c r="H122" s="227">
        <f t="shared" si="37"/>
        <v>0</v>
      </c>
      <c r="I122" s="221">
        <f t="shared" si="37"/>
        <v>0</v>
      </c>
      <c r="J122" s="227">
        <f t="shared" si="37"/>
        <v>0</v>
      </c>
      <c r="K122" s="226">
        <f t="shared" si="37"/>
        <v>0</v>
      </c>
      <c r="L122" s="221">
        <f t="shared" si="37"/>
        <v>0</v>
      </c>
      <c r="M122" s="98">
        <f t="shared" si="37"/>
        <v>0</v>
      </c>
      <c r="N122" s="226">
        <f t="shared" si="37"/>
        <v>0</v>
      </c>
      <c r="O122" s="221">
        <f t="shared" si="37"/>
        <v>0</v>
      </c>
      <c r="P122" s="223"/>
    </row>
    <row r="123" spans="1:16" hidden="1" x14ac:dyDescent="0.2">
      <c r="A123" s="58">
        <v>2272</v>
      </c>
      <c r="B123" s="2" t="s">
        <v>226</v>
      </c>
      <c r="C123" s="98">
        <f t="shared" si="35"/>
        <v>0</v>
      </c>
      <c r="D123" s="220"/>
      <c r="E123" s="807"/>
      <c r="F123" s="765">
        <f>D123+E123</f>
        <v>0</v>
      </c>
      <c r="G123" s="220"/>
      <c r="H123" s="103"/>
      <c r="I123" s="221">
        <f>G123+H123</f>
        <v>0</v>
      </c>
      <c r="J123" s="103"/>
      <c r="K123" s="104"/>
      <c r="L123" s="221">
        <f>J123+K123</f>
        <v>0</v>
      </c>
      <c r="M123" s="222"/>
      <c r="N123" s="104"/>
      <c r="O123" s="221">
        <f>M123+N123</f>
        <v>0</v>
      </c>
      <c r="P123" s="223"/>
    </row>
    <row r="124" spans="1:16" ht="24" hidden="1" x14ac:dyDescent="0.2">
      <c r="A124" s="58">
        <v>2274</v>
      </c>
      <c r="B124" s="239" t="s">
        <v>132</v>
      </c>
      <c r="C124" s="98">
        <f t="shared" si="35"/>
        <v>0</v>
      </c>
      <c r="D124" s="220"/>
      <c r="E124" s="807"/>
      <c r="F124" s="765">
        <f>D124+E124</f>
        <v>0</v>
      </c>
      <c r="G124" s="220"/>
      <c r="H124" s="103"/>
      <c r="I124" s="221">
        <f>G124+H124</f>
        <v>0</v>
      </c>
      <c r="J124" s="103"/>
      <c r="K124" s="104"/>
      <c r="L124" s="221">
        <f>J124+K124</f>
        <v>0</v>
      </c>
      <c r="M124" s="222"/>
      <c r="N124" s="104"/>
      <c r="O124" s="221">
        <f>M124+N124</f>
        <v>0</v>
      </c>
      <c r="P124" s="223"/>
    </row>
    <row r="125" spans="1:16" ht="24" hidden="1" x14ac:dyDescent="0.2">
      <c r="A125" s="58">
        <v>2275</v>
      </c>
      <c r="B125" s="3" t="s">
        <v>31</v>
      </c>
      <c r="C125" s="98">
        <f t="shared" si="35"/>
        <v>0</v>
      </c>
      <c r="D125" s="220"/>
      <c r="E125" s="807"/>
      <c r="F125" s="765">
        <f>D125+E125</f>
        <v>0</v>
      </c>
      <c r="G125" s="220"/>
      <c r="H125" s="103"/>
      <c r="I125" s="221">
        <f>G125+H125</f>
        <v>0</v>
      </c>
      <c r="J125" s="103"/>
      <c r="K125" s="104"/>
      <c r="L125" s="221">
        <f>J125+K125</f>
        <v>0</v>
      </c>
      <c r="M125" s="222"/>
      <c r="N125" s="104"/>
      <c r="O125" s="221">
        <f>M125+N125</f>
        <v>0</v>
      </c>
      <c r="P125" s="223"/>
    </row>
    <row r="126" spans="1:16" ht="36" hidden="1" x14ac:dyDescent="0.2">
      <c r="A126" s="58">
        <v>2276</v>
      </c>
      <c r="B126" s="3" t="s">
        <v>95</v>
      </c>
      <c r="C126" s="98">
        <f t="shared" si="35"/>
        <v>0</v>
      </c>
      <c r="D126" s="220"/>
      <c r="E126" s="807"/>
      <c r="F126" s="765">
        <f>D126+E126</f>
        <v>0</v>
      </c>
      <c r="G126" s="220"/>
      <c r="H126" s="103"/>
      <c r="I126" s="221">
        <f>G126+H126</f>
        <v>0</v>
      </c>
      <c r="J126" s="103"/>
      <c r="K126" s="104"/>
      <c r="L126" s="221">
        <f>J126+K126</f>
        <v>0</v>
      </c>
      <c r="M126" s="222"/>
      <c r="N126" s="104"/>
      <c r="O126" s="221">
        <f>M126+N126</f>
        <v>0</v>
      </c>
      <c r="P126" s="223"/>
    </row>
    <row r="127" spans="1:16" ht="84" x14ac:dyDescent="0.2">
      <c r="A127" s="58">
        <v>2279</v>
      </c>
      <c r="B127" s="3" t="s">
        <v>32</v>
      </c>
      <c r="C127" s="98">
        <f t="shared" si="35"/>
        <v>30430</v>
      </c>
      <c r="D127" s="220">
        <v>30075</v>
      </c>
      <c r="E127" s="807">
        <v>355</v>
      </c>
      <c r="F127" s="765">
        <f>D127+E127</f>
        <v>30430</v>
      </c>
      <c r="G127" s="220"/>
      <c r="H127" s="103"/>
      <c r="I127" s="221">
        <f>G127+H127</f>
        <v>0</v>
      </c>
      <c r="J127" s="103"/>
      <c r="K127" s="104"/>
      <c r="L127" s="221">
        <f>J127+K127</f>
        <v>0</v>
      </c>
      <c r="M127" s="222"/>
      <c r="N127" s="104"/>
      <c r="O127" s="221">
        <f>M127+N127</f>
        <v>0</v>
      </c>
      <c r="P127" s="318" t="s">
        <v>1103</v>
      </c>
    </row>
    <row r="128" spans="1:16" ht="24" hidden="1" x14ac:dyDescent="0.2">
      <c r="A128" s="1114">
        <v>2280</v>
      </c>
      <c r="B128" s="1" t="s">
        <v>227</v>
      </c>
      <c r="C128" s="89">
        <f t="shared" si="35"/>
        <v>0</v>
      </c>
      <c r="D128" s="233">
        <f t="shared" ref="D128:O128" si="38">SUM(D129)</f>
        <v>0</v>
      </c>
      <c r="E128" s="810">
        <f t="shared" si="38"/>
        <v>0</v>
      </c>
      <c r="F128" s="806">
        <f t="shared" si="38"/>
        <v>0</v>
      </c>
      <c r="G128" s="233">
        <f t="shared" si="38"/>
        <v>0</v>
      </c>
      <c r="H128" s="235">
        <f t="shared" si="38"/>
        <v>0</v>
      </c>
      <c r="I128" s="217">
        <f t="shared" si="38"/>
        <v>0</v>
      </c>
      <c r="J128" s="235">
        <f t="shared" si="38"/>
        <v>0</v>
      </c>
      <c r="K128" s="234">
        <f t="shared" si="38"/>
        <v>0</v>
      </c>
      <c r="L128" s="217">
        <f t="shared" si="38"/>
        <v>0</v>
      </c>
      <c r="M128" s="98">
        <f t="shared" si="38"/>
        <v>0</v>
      </c>
      <c r="N128" s="226">
        <f t="shared" si="38"/>
        <v>0</v>
      </c>
      <c r="O128" s="221">
        <f t="shared" si="38"/>
        <v>0</v>
      </c>
      <c r="P128" s="223"/>
    </row>
    <row r="129" spans="1:16" ht="24" hidden="1" x14ac:dyDescent="0.2">
      <c r="A129" s="58">
        <v>2283</v>
      </c>
      <c r="B129" s="3" t="s">
        <v>228</v>
      </c>
      <c r="C129" s="98">
        <f t="shared" si="35"/>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35"/>
        <v>0</v>
      </c>
      <c r="D130" s="204">
        <f t="shared" ref="D130:O130" si="39">SUM(D131,D136,D140,D141,D144,D151,D159,D160,D163)</f>
        <v>0</v>
      </c>
      <c r="E130" s="802">
        <f t="shared" si="39"/>
        <v>0</v>
      </c>
      <c r="F130" s="769">
        <f t="shared" si="39"/>
        <v>0</v>
      </c>
      <c r="G130" s="204">
        <f t="shared" si="39"/>
        <v>0</v>
      </c>
      <c r="H130" s="86">
        <f t="shared" si="39"/>
        <v>0</v>
      </c>
      <c r="I130" s="205">
        <f t="shared" si="39"/>
        <v>0</v>
      </c>
      <c r="J130" s="86">
        <f t="shared" si="39"/>
        <v>0</v>
      </c>
      <c r="K130" s="87">
        <f t="shared" si="39"/>
        <v>0</v>
      </c>
      <c r="L130" s="205">
        <f t="shared" si="39"/>
        <v>0</v>
      </c>
      <c r="M130" s="77">
        <f t="shared" si="39"/>
        <v>0</v>
      </c>
      <c r="N130" s="87">
        <f t="shared" si="39"/>
        <v>0</v>
      </c>
      <c r="O130" s="205">
        <f t="shared" si="39"/>
        <v>0</v>
      </c>
      <c r="P130" s="232"/>
    </row>
    <row r="131" spans="1:16" ht="24" hidden="1" x14ac:dyDescent="0.2">
      <c r="A131" s="1114">
        <v>2310</v>
      </c>
      <c r="B131" s="1" t="s">
        <v>124</v>
      </c>
      <c r="C131" s="89">
        <f t="shared" si="35"/>
        <v>0</v>
      </c>
      <c r="D131" s="233">
        <f t="shared" ref="D131:O131" si="40">SUM(D132:D135)</f>
        <v>0</v>
      </c>
      <c r="E131" s="810">
        <f t="shared" si="40"/>
        <v>0</v>
      </c>
      <c r="F131" s="806">
        <f t="shared" si="40"/>
        <v>0</v>
      </c>
      <c r="G131" s="233">
        <f t="shared" si="40"/>
        <v>0</v>
      </c>
      <c r="H131" s="235">
        <f t="shared" si="40"/>
        <v>0</v>
      </c>
      <c r="I131" s="217">
        <f t="shared" si="40"/>
        <v>0</v>
      </c>
      <c r="J131" s="235">
        <f t="shared" si="40"/>
        <v>0</v>
      </c>
      <c r="K131" s="234">
        <f t="shared" si="40"/>
        <v>0</v>
      </c>
      <c r="L131" s="217">
        <f t="shared" si="40"/>
        <v>0</v>
      </c>
      <c r="M131" s="89">
        <f t="shared" si="40"/>
        <v>0</v>
      </c>
      <c r="N131" s="234">
        <f t="shared" si="40"/>
        <v>0</v>
      </c>
      <c r="O131" s="217">
        <f t="shared" si="40"/>
        <v>0</v>
      </c>
      <c r="P131" s="219"/>
    </row>
    <row r="132" spans="1:16" hidden="1" x14ac:dyDescent="0.2">
      <c r="A132" s="58">
        <v>2311</v>
      </c>
      <c r="B132" s="3" t="s">
        <v>34</v>
      </c>
      <c r="C132" s="98">
        <f t="shared" si="35"/>
        <v>0</v>
      </c>
      <c r="D132" s="220"/>
      <c r="E132" s="807"/>
      <c r="F132" s="765">
        <f>D132+E132</f>
        <v>0</v>
      </c>
      <c r="G132" s="220"/>
      <c r="H132" s="103"/>
      <c r="I132" s="221">
        <f>G132+H132</f>
        <v>0</v>
      </c>
      <c r="J132" s="103"/>
      <c r="K132" s="104"/>
      <c r="L132" s="221">
        <f>J132+K132</f>
        <v>0</v>
      </c>
      <c r="M132" s="222"/>
      <c r="N132" s="104"/>
      <c r="O132" s="221">
        <f>M132+N132</f>
        <v>0</v>
      </c>
      <c r="P132" s="223"/>
    </row>
    <row r="133" spans="1:16" hidden="1" x14ac:dyDescent="0.2">
      <c r="A133" s="58">
        <v>2312</v>
      </c>
      <c r="B133" s="3" t="s">
        <v>35</v>
      </c>
      <c r="C133" s="98">
        <f t="shared" si="35"/>
        <v>0</v>
      </c>
      <c r="D133" s="220"/>
      <c r="E133" s="807"/>
      <c r="F133" s="765">
        <f>D133+E133</f>
        <v>0</v>
      </c>
      <c r="G133" s="220"/>
      <c r="H133" s="103"/>
      <c r="I133" s="221">
        <f>G133+H133</f>
        <v>0</v>
      </c>
      <c r="J133" s="103"/>
      <c r="K133" s="104"/>
      <c r="L133" s="221">
        <f>J133+K133</f>
        <v>0</v>
      </c>
      <c r="M133" s="222"/>
      <c r="N133" s="104"/>
      <c r="O133" s="221">
        <f>M133+N133</f>
        <v>0</v>
      </c>
      <c r="P133" s="223"/>
    </row>
    <row r="134" spans="1:16" hidden="1" x14ac:dyDescent="0.2">
      <c r="A134" s="58">
        <v>2313</v>
      </c>
      <c r="B134" s="3" t="s">
        <v>36</v>
      </c>
      <c r="C134" s="98">
        <f t="shared" si="35"/>
        <v>0</v>
      </c>
      <c r="D134" s="220"/>
      <c r="E134" s="807"/>
      <c r="F134" s="765">
        <f>D134+E134</f>
        <v>0</v>
      </c>
      <c r="G134" s="220"/>
      <c r="H134" s="103"/>
      <c r="I134" s="221">
        <f>G134+H134</f>
        <v>0</v>
      </c>
      <c r="J134" s="103"/>
      <c r="K134" s="104"/>
      <c r="L134" s="221">
        <f>J134+K134</f>
        <v>0</v>
      </c>
      <c r="M134" s="222"/>
      <c r="N134" s="104"/>
      <c r="O134" s="221">
        <f>M134+N134</f>
        <v>0</v>
      </c>
      <c r="P134" s="223"/>
    </row>
    <row r="135" spans="1:16" ht="36" hidden="1" customHeight="1" x14ac:dyDescent="0.2">
      <c r="A135" s="58">
        <v>2314</v>
      </c>
      <c r="B135" s="3" t="s">
        <v>133</v>
      </c>
      <c r="C135" s="98">
        <f t="shared" si="35"/>
        <v>0</v>
      </c>
      <c r="D135" s="220"/>
      <c r="E135" s="807"/>
      <c r="F135" s="765">
        <f>D135+E135</f>
        <v>0</v>
      </c>
      <c r="G135" s="220"/>
      <c r="H135" s="103"/>
      <c r="I135" s="221">
        <f>G135+H135</f>
        <v>0</v>
      </c>
      <c r="J135" s="103"/>
      <c r="K135" s="104"/>
      <c r="L135" s="221">
        <f>J135+K135</f>
        <v>0</v>
      </c>
      <c r="M135" s="222"/>
      <c r="N135" s="104"/>
      <c r="O135" s="221">
        <f>M135+N135</f>
        <v>0</v>
      </c>
      <c r="P135" s="223"/>
    </row>
    <row r="136" spans="1:16" hidden="1" x14ac:dyDescent="0.2">
      <c r="A136" s="224">
        <v>2320</v>
      </c>
      <c r="B136" s="3" t="s">
        <v>37</v>
      </c>
      <c r="C136" s="98">
        <f t="shared" si="35"/>
        <v>0</v>
      </c>
      <c r="D136" s="225">
        <f t="shared" ref="D136:O136" si="41">SUM(D137:D139)</f>
        <v>0</v>
      </c>
      <c r="E136" s="808">
        <f t="shared" si="41"/>
        <v>0</v>
      </c>
      <c r="F136" s="765">
        <f t="shared" si="41"/>
        <v>0</v>
      </c>
      <c r="G136" s="225">
        <f t="shared" si="41"/>
        <v>0</v>
      </c>
      <c r="H136" s="227">
        <f t="shared" si="41"/>
        <v>0</v>
      </c>
      <c r="I136" s="221">
        <f t="shared" si="41"/>
        <v>0</v>
      </c>
      <c r="J136" s="227">
        <f t="shared" si="41"/>
        <v>0</v>
      </c>
      <c r="K136" s="226">
        <f t="shared" si="41"/>
        <v>0</v>
      </c>
      <c r="L136" s="221">
        <f t="shared" si="41"/>
        <v>0</v>
      </c>
      <c r="M136" s="98">
        <f t="shared" si="41"/>
        <v>0</v>
      </c>
      <c r="N136" s="226">
        <f t="shared" si="41"/>
        <v>0</v>
      </c>
      <c r="O136" s="221">
        <f t="shared" si="41"/>
        <v>0</v>
      </c>
      <c r="P136" s="223"/>
    </row>
    <row r="137" spans="1:16" hidden="1" x14ac:dyDescent="0.2">
      <c r="A137" s="58">
        <v>2321</v>
      </c>
      <c r="B137" s="3" t="s">
        <v>38</v>
      </c>
      <c r="C137" s="98">
        <f t="shared" si="35"/>
        <v>0</v>
      </c>
      <c r="D137" s="220"/>
      <c r="E137" s="807"/>
      <c r="F137" s="765">
        <f>D137+E137</f>
        <v>0</v>
      </c>
      <c r="G137" s="220"/>
      <c r="H137" s="103"/>
      <c r="I137" s="221">
        <f>G137+H137</f>
        <v>0</v>
      </c>
      <c r="J137" s="103"/>
      <c r="K137" s="104"/>
      <c r="L137" s="221">
        <f>J137+K137</f>
        <v>0</v>
      </c>
      <c r="M137" s="222"/>
      <c r="N137" s="104"/>
      <c r="O137" s="221">
        <f>M137+N137</f>
        <v>0</v>
      </c>
      <c r="P137" s="223"/>
    </row>
    <row r="138" spans="1:16" hidden="1" x14ac:dyDescent="0.2">
      <c r="A138" s="58">
        <v>2322</v>
      </c>
      <c r="B138" s="3" t="s">
        <v>39</v>
      </c>
      <c r="C138" s="98">
        <f t="shared" si="35"/>
        <v>0</v>
      </c>
      <c r="D138" s="220"/>
      <c r="E138" s="807"/>
      <c r="F138" s="765">
        <f>D138+E138</f>
        <v>0</v>
      </c>
      <c r="G138" s="220"/>
      <c r="H138" s="103"/>
      <c r="I138" s="221">
        <f>G138+H138</f>
        <v>0</v>
      </c>
      <c r="J138" s="103"/>
      <c r="K138" s="104"/>
      <c r="L138" s="221">
        <f>J138+K138</f>
        <v>0</v>
      </c>
      <c r="M138" s="222"/>
      <c r="N138" s="104"/>
      <c r="O138" s="221">
        <f>M138+N138</f>
        <v>0</v>
      </c>
      <c r="P138" s="223"/>
    </row>
    <row r="139" spans="1:16" ht="10.5" hidden="1" customHeight="1" x14ac:dyDescent="0.2">
      <c r="A139" s="58">
        <v>2329</v>
      </c>
      <c r="B139" s="3" t="s">
        <v>40</v>
      </c>
      <c r="C139" s="98">
        <f t="shared" si="35"/>
        <v>0</v>
      </c>
      <c r="D139" s="220"/>
      <c r="E139" s="807"/>
      <c r="F139" s="765">
        <f>D139+E139</f>
        <v>0</v>
      </c>
      <c r="G139" s="220"/>
      <c r="H139" s="103"/>
      <c r="I139" s="221">
        <f>G139+H139</f>
        <v>0</v>
      </c>
      <c r="J139" s="103"/>
      <c r="K139" s="104"/>
      <c r="L139" s="221">
        <f>J139+K139</f>
        <v>0</v>
      </c>
      <c r="M139" s="222"/>
      <c r="N139" s="104"/>
      <c r="O139" s="221">
        <f>M139+N139</f>
        <v>0</v>
      </c>
      <c r="P139" s="223"/>
    </row>
    <row r="140" spans="1:16" hidden="1" x14ac:dyDescent="0.2">
      <c r="A140" s="224">
        <v>2330</v>
      </c>
      <c r="B140" s="3" t="s">
        <v>41</v>
      </c>
      <c r="C140" s="98">
        <f t="shared" si="35"/>
        <v>0</v>
      </c>
      <c r="D140" s="220"/>
      <c r="E140" s="807"/>
      <c r="F140" s="765">
        <f>D140+E140</f>
        <v>0</v>
      </c>
      <c r="G140" s="220"/>
      <c r="H140" s="103"/>
      <c r="I140" s="221">
        <f>G140+H140</f>
        <v>0</v>
      </c>
      <c r="J140" s="103"/>
      <c r="K140" s="104"/>
      <c r="L140" s="221">
        <f>J140+K140</f>
        <v>0</v>
      </c>
      <c r="M140" s="222"/>
      <c r="N140" s="104"/>
      <c r="O140" s="221">
        <f>M140+N140</f>
        <v>0</v>
      </c>
      <c r="P140" s="223"/>
    </row>
    <row r="141" spans="1:16" ht="48" hidden="1" x14ac:dyDescent="0.2">
      <c r="A141" s="224">
        <v>2340</v>
      </c>
      <c r="B141" s="3" t="s">
        <v>229</v>
      </c>
      <c r="C141" s="98">
        <f t="shared" si="35"/>
        <v>0</v>
      </c>
      <c r="D141" s="225">
        <f t="shared" ref="D141:O141" si="42">SUM(D142:D143)</f>
        <v>0</v>
      </c>
      <c r="E141" s="808">
        <f t="shared" si="42"/>
        <v>0</v>
      </c>
      <c r="F141" s="765">
        <f t="shared" si="42"/>
        <v>0</v>
      </c>
      <c r="G141" s="225">
        <f t="shared" si="42"/>
        <v>0</v>
      </c>
      <c r="H141" s="227">
        <f t="shared" si="42"/>
        <v>0</v>
      </c>
      <c r="I141" s="221">
        <f t="shared" si="42"/>
        <v>0</v>
      </c>
      <c r="J141" s="227">
        <f t="shared" si="42"/>
        <v>0</v>
      </c>
      <c r="K141" s="226">
        <f t="shared" si="42"/>
        <v>0</v>
      </c>
      <c r="L141" s="221">
        <f t="shared" si="42"/>
        <v>0</v>
      </c>
      <c r="M141" s="98">
        <f t="shared" si="42"/>
        <v>0</v>
      </c>
      <c r="N141" s="226">
        <f t="shared" si="42"/>
        <v>0</v>
      </c>
      <c r="O141" s="221">
        <f t="shared" si="42"/>
        <v>0</v>
      </c>
      <c r="P141" s="223"/>
    </row>
    <row r="142" spans="1:16" hidden="1" x14ac:dyDescent="0.2">
      <c r="A142" s="58">
        <v>2341</v>
      </c>
      <c r="B142" s="3" t="s">
        <v>42</v>
      </c>
      <c r="C142" s="98">
        <f t="shared" si="35"/>
        <v>0</v>
      </c>
      <c r="D142" s="220"/>
      <c r="E142" s="807"/>
      <c r="F142" s="765">
        <f>D142+E142</f>
        <v>0</v>
      </c>
      <c r="G142" s="220"/>
      <c r="H142" s="103"/>
      <c r="I142" s="221">
        <f>G142+H142</f>
        <v>0</v>
      </c>
      <c r="J142" s="103"/>
      <c r="K142" s="104"/>
      <c r="L142" s="221">
        <f>J142+K142</f>
        <v>0</v>
      </c>
      <c r="M142" s="222"/>
      <c r="N142" s="104"/>
      <c r="O142" s="221">
        <f>M142+N142</f>
        <v>0</v>
      </c>
      <c r="P142" s="223"/>
    </row>
    <row r="143" spans="1:16" ht="24" hidden="1" x14ac:dyDescent="0.2">
      <c r="A143" s="58">
        <v>2344</v>
      </c>
      <c r="B143" s="3" t="s">
        <v>43</v>
      </c>
      <c r="C143" s="98">
        <f t="shared" si="35"/>
        <v>0</v>
      </c>
      <c r="D143" s="220"/>
      <c r="E143" s="807"/>
      <c r="F143" s="765">
        <f>D143+E143</f>
        <v>0</v>
      </c>
      <c r="G143" s="220"/>
      <c r="H143" s="103"/>
      <c r="I143" s="221">
        <f>G143+H143</f>
        <v>0</v>
      </c>
      <c r="J143" s="103"/>
      <c r="K143" s="104"/>
      <c r="L143" s="221">
        <f>J143+K143</f>
        <v>0</v>
      </c>
      <c r="M143" s="222"/>
      <c r="N143" s="104"/>
      <c r="O143" s="221">
        <f>M143+N143</f>
        <v>0</v>
      </c>
      <c r="P143" s="223"/>
    </row>
    <row r="144" spans="1:16" ht="24" hidden="1" x14ac:dyDescent="0.2">
      <c r="A144" s="210">
        <v>2350</v>
      </c>
      <c r="B144" s="154" t="s">
        <v>44</v>
      </c>
      <c r="C144" s="160">
        <f t="shared" si="35"/>
        <v>0</v>
      </c>
      <c r="D144" s="211">
        <f t="shared" ref="D144:O144" si="43">SUM(D145:D150)</f>
        <v>0</v>
      </c>
      <c r="E144" s="803">
        <f t="shared" si="43"/>
        <v>0</v>
      </c>
      <c r="F144" s="804">
        <f t="shared" si="43"/>
        <v>0</v>
      </c>
      <c r="G144" s="211">
        <f t="shared" si="43"/>
        <v>0</v>
      </c>
      <c r="H144" s="213">
        <f t="shared" si="43"/>
        <v>0</v>
      </c>
      <c r="I144" s="214">
        <f t="shared" si="43"/>
        <v>0</v>
      </c>
      <c r="J144" s="213">
        <f t="shared" si="43"/>
        <v>0</v>
      </c>
      <c r="K144" s="212">
        <f t="shared" si="43"/>
        <v>0</v>
      </c>
      <c r="L144" s="214">
        <f t="shared" si="43"/>
        <v>0</v>
      </c>
      <c r="M144" s="160">
        <f t="shared" si="43"/>
        <v>0</v>
      </c>
      <c r="N144" s="212">
        <f t="shared" si="43"/>
        <v>0</v>
      </c>
      <c r="O144" s="214">
        <f t="shared" si="43"/>
        <v>0</v>
      </c>
      <c r="P144" s="215"/>
    </row>
    <row r="145" spans="1:16" hidden="1" x14ac:dyDescent="0.2">
      <c r="A145" s="49">
        <v>2351</v>
      </c>
      <c r="B145" s="1" t="s">
        <v>45</v>
      </c>
      <c r="C145" s="89">
        <f t="shared" si="35"/>
        <v>0</v>
      </c>
      <c r="D145" s="216"/>
      <c r="E145" s="805"/>
      <c r="F145" s="806">
        <f t="shared" ref="F145:F150" si="44">D145+E145</f>
        <v>0</v>
      </c>
      <c r="G145" s="216"/>
      <c r="H145" s="94"/>
      <c r="I145" s="217">
        <f t="shared" ref="I145:I150" si="45">G145+H145</f>
        <v>0</v>
      </c>
      <c r="J145" s="94"/>
      <c r="K145" s="95"/>
      <c r="L145" s="217">
        <f t="shared" ref="L145:L150" si="46">J145+K145</f>
        <v>0</v>
      </c>
      <c r="M145" s="218"/>
      <c r="N145" s="95"/>
      <c r="O145" s="217">
        <f t="shared" ref="O145:O150" si="47">M145+N145</f>
        <v>0</v>
      </c>
      <c r="P145" s="219"/>
    </row>
    <row r="146" spans="1:16" hidden="1" x14ac:dyDescent="0.2">
      <c r="A146" s="58">
        <v>2352</v>
      </c>
      <c r="B146" s="3" t="s">
        <v>46</v>
      </c>
      <c r="C146" s="98">
        <f t="shared" si="35"/>
        <v>0</v>
      </c>
      <c r="D146" s="220"/>
      <c r="E146" s="807"/>
      <c r="F146" s="765">
        <f t="shared" si="44"/>
        <v>0</v>
      </c>
      <c r="G146" s="220"/>
      <c r="H146" s="103"/>
      <c r="I146" s="221">
        <f t="shared" si="45"/>
        <v>0</v>
      </c>
      <c r="J146" s="103"/>
      <c r="K146" s="104"/>
      <c r="L146" s="221">
        <f t="shared" si="46"/>
        <v>0</v>
      </c>
      <c r="M146" s="222"/>
      <c r="N146" s="104"/>
      <c r="O146" s="221">
        <f t="shared" si="47"/>
        <v>0</v>
      </c>
      <c r="P146" s="223"/>
    </row>
    <row r="147" spans="1:16" ht="24" hidden="1" x14ac:dyDescent="0.2">
      <c r="A147" s="58">
        <v>2353</v>
      </c>
      <c r="B147" s="3" t="s">
        <v>47</v>
      </c>
      <c r="C147" s="98">
        <f t="shared" si="35"/>
        <v>0</v>
      </c>
      <c r="D147" s="220"/>
      <c r="E147" s="807"/>
      <c r="F147" s="765">
        <f t="shared" si="44"/>
        <v>0</v>
      </c>
      <c r="G147" s="220"/>
      <c r="H147" s="103"/>
      <c r="I147" s="221">
        <f t="shared" si="45"/>
        <v>0</v>
      </c>
      <c r="J147" s="103"/>
      <c r="K147" s="104"/>
      <c r="L147" s="221">
        <f t="shared" si="46"/>
        <v>0</v>
      </c>
      <c r="M147" s="222"/>
      <c r="N147" s="104"/>
      <c r="O147" s="221">
        <f t="shared" si="47"/>
        <v>0</v>
      </c>
      <c r="P147" s="223"/>
    </row>
    <row r="148" spans="1:16" ht="24" hidden="1" x14ac:dyDescent="0.2">
      <c r="A148" s="58">
        <v>2354</v>
      </c>
      <c r="B148" s="3" t="s">
        <v>48</v>
      </c>
      <c r="C148" s="98">
        <f t="shared" si="35"/>
        <v>0</v>
      </c>
      <c r="D148" s="220"/>
      <c r="E148" s="807"/>
      <c r="F148" s="765">
        <f t="shared" si="44"/>
        <v>0</v>
      </c>
      <c r="G148" s="220"/>
      <c r="H148" s="103"/>
      <c r="I148" s="221">
        <f t="shared" si="45"/>
        <v>0</v>
      </c>
      <c r="J148" s="103"/>
      <c r="K148" s="104"/>
      <c r="L148" s="221">
        <f t="shared" si="46"/>
        <v>0</v>
      </c>
      <c r="M148" s="222"/>
      <c r="N148" s="104"/>
      <c r="O148" s="221">
        <f t="shared" si="47"/>
        <v>0</v>
      </c>
      <c r="P148" s="223"/>
    </row>
    <row r="149" spans="1:16" ht="24" hidden="1" x14ac:dyDescent="0.2">
      <c r="A149" s="58">
        <v>2355</v>
      </c>
      <c r="B149" s="3" t="s">
        <v>49</v>
      </c>
      <c r="C149" s="98">
        <f t="shared" si="35"/>
        <v>0</v>
      </c>
      <c r="D149" s="220"/>
      <c r="E149" s="807"/>
      <c r="F149" s="765">
        <f t="shared" si="44"/>
        <v>0</v>
      </c>
      <c r="G149" s="220"/>
      <c r="H149" s="103"/>
      <c r="I149" s="221">
        <f t="shared" si="45"/>
        <v>0</v>
      </c>
      <c r="J149" s="103"/>
      <c r="K149" s="104"/>
      <c r="L149" s="221">
        <f t="shared" si="46"/>
        <v>0</v>
      </c>
      <c r="M149" s="222"/>
      <c r="N149" s="104"/>
      <c r="O149" s="221">
        <f t="shared" si="47"/>
        <v>0</v>
      </c>
      <c r="P149" s="223"/>
    </row>
    <row r="150" spans="1:16" ht="24" hidden="1" x14ac:dyDescent="0.2">
      <c r="A150" s="58">
        <v>2359</v>
      </c>
      <c r="B150" s="3" t="s">
        <v>50</v>
      </c>
      <c r="C150" s="98">
        <f t="shared" si="35"/>
        <v>0</v>
      </c>
      <c r="D150" s="220"/>
      <c r="E150" s="807"/>
      <c r="F150" s="765">
        <f t="shared" si="44"/>
        <v>0</v>
      </c>
      <c r="G150" s="220"/>
      <c r="H150" s="103"/>
      <c r="I150" s="221">
        <f t="shared" si="45"/>
        <v>0</v>
      </c>
      <c r="J150" s="103"/>
      <c r="K150" s="104"/>
      <c r="L150" s="221">
        <f t="shared" si="46"/>
        <v>0</v>
      </c>
      <c r="M150" s="222"/>
      <c r="N150" s="104"/>
      <c r="O150" s="221">
        <f t="shared" si="47"/>
        <v>0</v>
      </c>
      <c r="P150" s="223"/>
    </row>
    <row r="151" spans="1:16" ht="24.75" hidden="1" customHeight="1" x14ac:dyDescent="0.2">
      <c r="A151" s="224">
        <v>2360</v>
      </c>
      <c r="B151" s="3" t="s">
        <v>51</v>
      </c>
      <c r="C151" s="98">
        <f t="shared" si="35"/>
        <v>0</v>
      </c>
      <c r="D151" s="225">
        <f t="shared" ref="D151:O151" si="48">SUM(D152:D158)</f>
        <v>0</v>
      </c>
      <c r="E151" s="808">
        <f t="shared" si="48"/>
        <v>0</v>
      </c>
      <c r="F151" s="765">
        <f t="shared" si="48"/>
        <v>0</v>
      </c>
      <c r="G151" s="225">
        <f t="shared" si="48"/>
        <v>0</v>
      </c>
      <c r="H151" s="227">
        <f t="shared" si="48"/>
        <v>0</v>
      </c>
      <c r="I151" s="221">
        <f t="shared" si="48"/>
        <v>0</v>
      </c>
      <c r="J151" s="227">
        <f t="shared" si="48"/>
        <v>0</v>
      </c>
      <c r="K151" s="226">
        <f t="shared" si="48"/>
        <v>0</v>
      </c>
      <c r="L151" s="221">
        <f t="shared" si="48"/>
        <v>0</v>
      </c>
      <c r="M151" s="98">
        <f t="shared" si="48"/>
        <v>0</v>
      </c>
      <c r="N151" s="226">
        <f t="shared" si="48"/>
        <v>0</v>
      </c>
      <c r="O151" s="221">
        <f t="shared" si="48"/>
        <v>0</v>
      </c>
      <c r="P151" s="223"/>
    </row>
    <row r="152" spans="1:16" hidden="1" x14ac:dyDescent="0.2">
      <c r="A152" s="57">
        <v>2361</v>
      </c>
      <c r="B152" s="3" t="s">
        <v>52</v>
      </c>
      <c r="C152" s="98">
        <f t="shared" si="35"/>
        <v>0</v>
      </c>
      <c r="D152" s="220"/>
      <c r="E152" s="807"/>
      <c r="F152" s="765">
        <f t="shared" ref="F152:F159" si="49">D152+E152</f>
        <v>0</v>
      </c>
      <c r="G152" s="220"/>
      <c r="H152" s="103"/>
      <c r="I152" s="221">
        <f t="shared" ref="I152:I159" si="50">G152+H152</f>
        <v>0</v>
      </c>
      <c r="J152" s="103"/>
      <c r="K152" s="104"/>
      <c r="L152" s="221">
        <f t="shared" ref="L152:L159" si="51">J152+K152</f>
        <v>0</v>
      </c>
      <c r="M152" s="222"/>
      <c r="N152" s="104"/>
      <c r="O152" s="221">
        <f t="shared" ref="O152:O159" si="52">M152+N152</f>
        <v>0</v>
      </c>
      <c r="P152" s="223"/>
    </row>
    <row r="153" spans="1:16" ht="24" hidden="1" x14ac:dyDescent="0.2">
      <c r="A153" s="57">
        <v>2362</v>
      </c>
      <c r="B153" s="3" t="s">
        <v>53</v>
      </c>
      <c r="C153" s="98">
        <f t="shared" si="35"/>
        <v>0</v>
      </c>
      <c r="D153" s="220"/>
      <c r="E153" s="807"/>
      <c r="F153" s="765">
        <f t="shared" si="49"/>
        <v>0</v>
      </c>
      <c r="G153" s="220"/>
      <c r="H153" s="103"/>
      <c r="I153" s="221">
        <f t="shared" si="50"/>
        <v>0</v>
      </c>
      <c r="J153" s="103"/>
      <c r="K153" s="104"/>
      <c r="L153" s="221">
        <f t="shared" si="51"/>
        <v>0</v>
      </c>
      <c r="M153" s="222"/>
      <c r="N153" s="104"/>
      <c r="O153" s="221">
        <f t="shared" si="52"/>
        <v>0</v>
      </c>
      <c r="P153" s="223"/>
    </row>
    <row r="154" spans="1:16" hidden="1" x14ac:dyDescent="0.2">
      <c r="A154" s="57">
        <v>2363</v>
      </c>
      <c r="B154" s="3" t="s">
        <v>54</v>
      </c>
      <c r="C154" s="98">
        <f t="shared" si="35"/>
        <v>0</v>
      </c>
      <c r="D154" s="220"/>
      <c r="E154" s="807"/>
      <c r="F154" s="765">
        <f t="shared" si="49"/>
        <v>0</v>
      </c>
      <c r="G154" s="220"/>
      <c r="H154" s="103"/>
      <c r="I154" s="221">
        <f t="shared" si="50"/>
        <v>0</v>
      </c>
      <c r="J154" s="103"/>
      <c r="K154" s="104"/>
      <c r="L154" s="221">
        <f t="shared" si="51"/>
        <v>0</v>
      </c>
      <c r="M154" s="222"/>
      <c r="N154" s="104"/>
      <c r="O154" s="221">
        <f t="shared" si="52"/>
        <v>0</v>
      </c>
      <c r="P154" s="223"/>
    </row>
    <row r="155" spans="1:16" hidden="1" x14ac:dyDescent="0.2">
      <c r="A155" s="57">
        <v>2364</v>
      </c>
      <c r="B155" s="3" t="s">
        <v>96</v>
      </c>
      <c r="C155" s="98">
        <f t="shared" si="35"/>
        <v>0</v>
      </c>
      <c r="D155" s="220"/>
      <c r="E155" s="807"/>
      <c r="F155" s="765">
        <f t="shared" si="49"/>
        <v>0</v>
      </c>
      <c r="G155" s="220"/>
      <c r="H155" s="103"/>
      <c r="I155" s="221">
        <f t="shared" si="50"/>
        <v>0</v>
      </c>
      <c r="J155" s="103"/>
      <c r="K155" s="104"/>
      <c r="L155" s="221">
        <f t="shared" si="51"/>
        <v>0</v>
      </c>
      <c r="M155" s="222"/>
      <c r="N155" s="104"/>
      <c r="O155" s="221">
        <f t="shared" si="52"/>
        <v>0</v>
      </c>
      <c r="P155" s="223"/>
    </row>
    <row r="156" spans="1:16" ht="12.75" hidden="1" customHeight="1" x14ac:dyDescent="0.2">
      <c r="A156" s="57">
        <v>2365</v>
      </c>
      <c r="B156" s="3" t="s">
        <v>55</v>
      </c>
      <c r="C156" s="98">
        <f t="shared" si="35"/>
        <v>0</v>
      </c>
      <c r="D156" s="220"/>
      <c r="E156" s="807"/>
      <c r="F156" s="765">
        <f t="shared" si="49"/>
        <v>0</v>
      </c>
      <c r="G156" s="220"/>
      <c r="H156" s="103"/>
      <c r="I156" s="221">
        <f t="shared" si="50"/>
        <v>0</v>
      </c>
      <c r="J156" s="103"/>
      <c r="K156" s="104"/>
      <c r="L156" s="221">
        <f t="shared" si="51"/>
        <v>0</v>
      </c>
      <c r="M156" s="222"/>
      <c r="N156" s="104"/>
      <c r="O156" s="221">
        <f t="shared" si="52"/>
        <v>0</v>
      </c>
      <c r="P156" s="223"/>
    </row>
    <row r="157" spans="1:16" ht="36" hidden="1" x14ac:dyDescent="0.2">
      <c r="A157" s="57">
        <v>2366</v>
      </c>
      <c r="B157" s="3" t="s">
        <v>103</v>
      </c>
      <c r="C157" s="98">
        <f t="shared" si="35"/>
        <v>0</v>
      </c>
      <c r="D157" s="220"/>
      <c r="E157" s="807"/>
      <c r="F157" s="765">
        <f t="shared" si="49"/>
        <v>0</v>
      </c>
      <c r="G157" s="220"/>
      <c r="H157" s="103"/>
      <c r="I157" s="221">
        <f t="shared" si="50"/>
        <v>0</v>
      </c>
      <c r="J157" s="103"/>
      <c r="K157" s="104"/>
      <c r="L157" s="221">
        <f t="shared" si="51"/>
        <v>0</v>
      </c>
      <c r="M157" s="222"/>
      <c r="N157" s="104"/>
      <c r="O157" s="221">
        <f t="shared" si="52"/>
        <v>0</v>
      </c>
      <c r="P157" s="223"/>
    </row>
    <row r="158" spans="1:16" ht="48" hidden="1" x14ac:dyDescent="0.2">
      <c r="A158" s="57">
        <v>2369</v>
      </c>
      <c r="B158" s="3" t="s">
        <v>97</v>
      </c>
      <c r="C158" s="98">
        <f t="shared" si="35"/>
        <v>0</v>
      </c>
      <c r="D158" s="220"/>
      <c r="E158" s="807"/>
      <c r="F158" s="765">
        <f t="shared" si="49"/>
        <v>0</v>
      </c>
      <c r="G158" s="220"/>
      <c r="H158" s="103"/>
      <c r="I158" s="221">
        <f t="shared" si="50"/>
        <v>0</v>
      </c>
      <c r="J158" s="103"/>
      <c r="K158" s="104"/>
      <c r="L158" s="221">
        <f t="shared" si="51"/>
        <v>0</v>
      </c>
      <c r="M158" s="222"/>
      <c r="N158" s="104"/>
      <c r="O158" s="221">
        <f t="shared" si="52"/>
        <v>0</v>
      </c>
      <c r="P158" s="223"/>
    </row>
    <row r="159" spans="1:16" hidden="1" x14ac:dyDescent="0.2">
      <c r="A159" s="210">
        <v>2370</v>
      </c>
      <c r="B159" s="154" t="s">
        <v>56</v>
      </c>
      <c r="C159" s="160">
        <f t="shared" si="35"/>
        <v>0</v>
      </c>
      <c r="D159" s="228"/>
      <c r="E159" s="809"/>
      <c r="F159" s="804">
        <f t="shared" si="49"/>
        <v>0</v>
      </c>
      <c r="G159" s="228"/>
      <c r="H159" s="230"/>
      <c r="I159" s="214">
        <f t="shared" si="50"/>
        <v>0</v>
      </c>
      <c r="J159" s="230"/>
      <c r="K159" s="229"/>
      <c r="L159" s="214">
        <f t="shared" si="51"/>
        <v>0</v>
      </c>
      <c r="M159" s="231"/>
      <c r="N159" s="229"/>
      <c r="O159" s="214">
        <f t="shared" si="52"/>
        <v>0</v>
      </c>
      <c r="P159" s="215"/>
    </row>
    <row r="160" spans="1:16" hidden="1" x14ac:dyDescent="0.2">
      <c r="A160" s="210">
        <v>2380</v>
      </c>
      <c r="B160" s="154" t="s">
        <v>57</v>
      </c>
      <c r="C160" s="160">
        <f t="shared" si="35"/>
        <v>0</v>
      </c>
      <c r="D160" s="211">
        <f t="shared" ref="D160:O160" si="53">SUM(D161:D162)</f>
        <v>0</v>
      </c>
      <c r="E160" s="803">
        <f t="shared" si="53"/>
        <v>0</v>
      </c>
      <c r="F160" s="804">
        <f t="shared" si="53"/>
        <v>0</v>
      </c>
      <c r="G160" s="211">
        <f t="shared" si="53"/>
        <v>0</v>
      </c>
      <c r="H160" s="213">
        <f t="shared" si="53"/>
        <v>0</v>
      </c>
      <c r="I160" s="214">
        <f t="shared" si="53"/>
        <v>0</v>
      </c>
      <c r="J160" s="213">
        <f t="shared" si="53"/>
        <v>0</v>
      </c>
      <c r="K160" s="212">
        <f t="shared" si="53"/>
        <v>0</v>
      </c>
      <c r="L160" s="214">
        <f t="shared" si="53"/>
        <v>0</v>
      </c>
      <c r="M160" s="160">
        <f t="shared" si="53"/>
        <v>0</v>
      </c>
      <c r="N160" s="212">
        <f t="shared" si="53"/>
        <v>0</v>
      </c>
      <c r="O160" s="214">
        <f t="shared" si="53"/>
        <v>0</v>
      </c>
      <c r="P160" s="215"/>
    </row>
    <row r="161" spans="1:16" hidden="1" x14ac:dyDescent="0.2">
      <c r="A161" s="48">
        <v>2381</v>
      </c>
      <c r="B161" s="1" t="s">
        <v>58</v>
      </c>
      <c r="C161" s="89">
        <f t="shared" si="35"/>
        <v>0</v>
      </c>
      <c r="D161" s="216"/>
      <c r="E161" s="805"/>
      <c r="F161" s="806">
        <f>D161+E161</f>
        <v>0</v>
      </c>
      <c r="G161" s="216"/>
      <c r="H161" s="94"/>
      <c r="I161" s="217">
        <f>G161+H161</f>
        <v>0</v>
      </c>
      <c r="J161" s="94"/>
      <c r="K161" s="95"/>
      <c r="L161" s="217">
        <f>J161+K161</f>
        <v>0</v>
      </c>
      <c r="M161" s="218"/>
      <c r="N161" s="95"/>
      <c r="O161" s="217">
        <f>M161+N161</f>
        <v>0</v>
      </c>
      <c r="P161" s="219"/>
    </row>
    <row r="162" spans="1:16" ht="24" hidden="1" x14ac:dyDescent="0.2">
      <c r="A162" s="57">
        <v>2389</v>
      </c>
      <c r="B162" s="3" t="s">
        <v>59</v>
      </c>
      <c r="C162" s="98">
        <f t="shared" si="35"/>
        <v>0</v>
      </c>
      <c r="D162" s="220"/>
      <c r="E162" s="807"/>
      <c r="F162" s="765">
        <f>D162+E162</f>
        <v>0</v>
      </c>
      <c r="G162" s="220"/>
      <c r="H162" s="103"/>
      <c r="I162" s="221">
        <f>G162+H162</f>
        <v>0</v>
      </c>
      <c r="J162" s="103"/>
      <c r="K162" s="104"/>
      <c r="L162" s="221">
        <f>J162+K162</f>
        <v>0</v>
      </c>
      <c r="M162" s="222"/>
      <c r="N162" s="104"/>
      <c r="O162" s="221">
        <f>M162+N162</f>
        <v>0</v>
      </c>
      <c r="P162" s="223"/>
    </row>
    <row r="163" spans="1:16" hidden="1" x14ac:dyDescent="0.2">
      <c r="A163" s="210">
        <v>2390</v>
      </c>
      <c r="B163" s="154" t="s">
        <v>60</v>
      </c>
      <c r="C163" s="160">
        <f t="shared" si="35"/>
        <v>0</v>
      </c>
      <c r="D163" s="228"/>
      <c r="E163" s="809"/>
      <c r="F163" s="804">
        <f>D163+E163</f>
        <v>0</v>
      </c>
      <c r="G163" s="228"/>
      <c r="H163" s="230"/>
      <c r="I163" s="214">
        <f>G163+H163</f>
        <v>0</v>
      </c>
      <c r="J163" s="230"/>
      <c r="K163" s="229"/>
      <c r="L163" s="214">
        <f>J163+K163</f>
        <v>0</v>
      </c>
      <c r="M163" s="231"/>
      <c r="N163" s="229"/>
      <c r="O163" s="214">
        <f>M163+N163</f>
        <v>0</v>
      </c>
      <c r="P163" s="215"/>
    </row>
    <row r="164" spans="1:16" hidden="1" x14ac:dyDescent="0.2">
      <c r="A164" s="76">
        <v>2400</v>
      </c>
      <c r="B164" s="203" t="s">
        <v>230</v>
      </c>
      <c r="C164" s="77">
        <f t="shared" si="35"/>
        <v>0</v>
      </c>
      <c r="D164" s="240"/>
      <c r="E164" s="811"/>
      <c r="F164" s="769">
        <f>D164+E164</f>
        <v>0</v>
      </c>
      <c r="G164" s="240"/>
      <c r="H164" s="242"/>
      <c r="I164" s="205">
        <f>G164+H164</f>
        <v>0</v>
      </c>
      <c r="J164" s="242"/>
      <c r="K164" s="241"/>
      <c r="L164" s="205">
        <f>J164+K164</f>
        <v>0</v>
      </c>
      <c r="M164" s="243"/>
      <c r="N164" s="241"/>
      <c r="O164" s="205">
        <f>M164+N164</f>
        <v>0</v>
      </c>
      <c r="P164" s="232"/>
    </row>
    <row r="165" spans="1:16" ht="24" hidden="1" x14ac:dyDescent="0.2">
      <c r="A165" s="76">
        <v>2500</v>
      </c>
      <c r="B165" s="203" t="s">
        <v>231</v>
      </c>
      <c r="C165" s="77">
        <f t="shared" si="35"/>
        <v>0</v>
      </c>
      <c r="D165" s="204">
        <f t="shared" ref="D165:O165" si="54">SUM(D166,D171)</f>
        <v>0</v>
      </c>
      <c r="E165" s="802">
        <f t="shared" si="54"/>
        <v>0</v>
      </c>
      <c r="F165" s="769">
        <f t="shared" si="54"/>
        <v>0</v>
      </c>
      <c r="G165" s="204">
        <f t="shared" si="54"/>
        <v>0</v>
      </c>
      <c r="H165" s="86">
        <f t="shared" si="54"/>
        <v>0</v>
      </c>
      <c r="I165" s="205">
        <f t="shared" si="54"/>
        <v>0</v>
      </c>
      <c r="J165" s="86">
        <f t="shared" si="54"/>
        <v>0</v>
      </c>
      <c r="K165" s="87">
        <f t="shared" si="54"/>
        <v>0</v>
      </c>
      <c r="L165" s="205">
        <f t="shared" si="54"/>
        <v>0</v>
      </c>
      <c r="M165" s="206">
        <f t="shared" si="54"/>
        <v>0</v>
      </c>
      <c r="N165" s="207">
        <f t="shared" si="54"/>
        <v>0</v>
      </c>
      <c r="O165" s="208">
        <f t="shared" si="54"/>
        <v>0</v>
      </c>
      <c r="P165" s="209"/>
    </row>
    <row r="166" spans="1:16" ht="16.5" hidden="1" customHeight="1" x14ac:dyDescent="0.2">
      <c r="A166" s="1114">
        <v>2510</v>
      </c>
      <c r="B166" s="1" t="s">
        <v>232</v>
      </c>
      <c r="C166" s="89">
        <f t="shared" si="35"/>
        <v>0</v>
      </c>
      <c r="D166" s="233">
        <f t="shared" ref="D166:O166" si="55">SUM(D167:D170)</f>
        <v>0</v>
      </c>
      <c r="E166" s="810">
        <f t="shared" si="55"/>
        <v>0</v>
      </c>
      <c r="F166" s="806">
        <f t="shared" si="55"/>
        <v>0</v>
      </c>
      <c r="G166" s="233">
        <f t="shared" si="55"/>
        <v>0</v>
      </c>
      <c r="H166" s="235">
        <f t="shared" si="55"/>
        <v>0</v>
      </c>
      <c r="I166" s="217">
        <f t="shared" si="55"/>
        <v>0</v>
      </c>
      <c r="J166" s="235">
        <f t="shared" si="55"/>
        <v>0</v>
      </c>
      <c r="K166" s="234">
        <f t="shared" si="55"/>
        <v>0</v>
      </c>
      <c r="L166" s="217">
        <f t="shared" si="55"/>
        <v>0</v>
      </c>
      <c r="M166" s="109">
        <f t="shared" si="55"/>
        <v>0</v>
      </c>
      <c r="N166" s="244">
        <f t="shared" si="55"/>
        <v>0</v>
      </c>
      <c r="O166" s="245">
        <f t="shared" si="55"/>
        <v>0</v>
      </c>
      <c r="P166" s="246"/>
    </row>
    <row r="167" spans="1:16" ht="24" hidden="1" x14ac:dyDescent="0.2">
      <c r="A167" s="58">
        <v>2512</v>
      </c>
      <c r="B167" s="3" t="s">
        <v>233</v>
      </c>
      <c r="C167" s="98">
        <f t="shared" si="35"/>
        <v>0</v>
      </c>
      <c r="D167" s="220"/>
      <c r="E167" s="807"/>
      <c r="F167" s="765">
        <f t="shared" ref="F167:F172" si="56">D167+E167</f>
        <v>0</v>
      </c>
      <c r="G167" s="220"/>
      <c r="H167" s="103"/>
      <c r="I167" s="221">
        <f t="shared" ref="I167:I172" si="57">G167+H167</f>
        <v>0</v>
      </c>
      <c r="J167" s="103"/>
      <c r="K167" s="104"/>
      <c r="L167" s="221">
        <f t="shared" ref="L167:L172" si="58">J167+K167</f>
        <v>0</v>
      </c>
      <c r="M167" s="222"/>
      <c r="N167" s="104"/>
      <c r="O167" s="221">
        <f t="shared" ref="O167:O172" si="59">M167+N167</f>
        <v>0</v>
      </c>
      <c r="P167" s="223"/>
    </row>
    <row r="168" spans="1:16" ht="36" hidden="1" x14ac:dyDescent="0.2">
      <c r="A168" s="58">
        <v>2513</v>
      </c>
      <c r="B168" s="3" t="s">
        <v>234</v>
      </c>
      <c r="C168" s="98">
        <f t="shared" si="35"/>
        <v>0</v>
      </c>
      <c r="D168" s="220"/>
      <c r="E168" s="807"/>
      <c r="F168" s="765">
        <f t="shared" si="56"/>
        <v>0</v>
      </c>
      <c r="G168" s="220"/>
      <c r="H168" s="103"/>
      <c r="I168" s="221">
        <f t="shared" si="57"/>
        <v>0</v>
      </c>
      <c r="J168" s="103"/>
      <c r="K168" s="104"/>
      <c r="L168" s="221">
        <f t="shared" si="58"/>
        <v>0</v>
      </c>
      <c r="M168" s="222"/>
      <c r="N168" s="104"/>
      <c r="O168" s="221">
        <f t="shared" si="59"/>
        <v>0</v>
      </c>
      <c r="P168" s="223"/>
    </row>
    <row r="169" spans="1:16" ht="24" hidden="1" x14ac:dyDescent="0.2">
      <c r="A169" s="58">
        <v>2515</v>
      </c>
      <c r="B169" s="3" t="s">
        <v>235</v>
      </c>
      <c r="C169" s="98">
        <f t="shared" si="35"/>
        <v>0</v>
      </c>
      <c r="D169" s="220"/>
      <c r="E169" s="807"/>
      <c r="F169" s="765">
        <f t="shared" si="56"/>
        <v>0</v>
      </c>
      <c r="G169" s="220"/>
      <c r="H169" s="103"/>
      <c r="I169" s="221">
        <f t="shared" si="57"/>
        <v>0</v>
      </c>
      <c r="J169" s="103"/>
      <c r="K169" s="104"/>
      <c r="L169" s="221">
        <f t="shared" si="58"/>
        <v>0</v>
      </c>
      <c r="M169" s="222"/>
      <c r="N169" s="104"/>
      <c r="O169" s="221">
        <f t="shared" si="59"/>
        <v>0</v>
      </c>
      <c r="P169" s="223"/>
    </row>
    <row r="170" spans="1:16" ht="24" hidden="1" x14ac:dyDescent="0.2">
      <c r="A170" s="58">
        <v>2519</v>
      </c>
      <c r="B170" s="3" t="s">
        <v>236</v>
      </c>
      <c r="C170" s="98">
        <f t="shared" si="35"/>
        <v>0</v>
      </c>
      <c r="D170" s="220"/>
      <c r="E170" s="807"/>
      <c r="F170" s="765">
        <f t="shared" si="56"/>
        <v>0</v>
      </c>
      <c r="G170" s="220"/>
      <c r="H170" s="103"/>
      <c r="I170" s="221">
        <f t="shared" si="57"/>
        <v>0</v>
      </c>
      <c r="J170" s="103"/>
      <c r="K170" s="104"/>
      <c r="L170" s="221">
        <f t="shared" si="58"/>
        <v>0</v>
      </c>
      <c r="M170" s="222"/>
      <c r="N170" s="104"/>
      <c r="O170" s="221">
        <f t="shared" si="59"/>
        <v>0</v>
      </c>
      <c r="P170" s="223"/>
    </row>
    <row r="171" spans="1:16" ht="24" hidden="1" x14ac:dyDescent="0.2">
      <c r="A171" s="224">
        <v>2520</v>
      </c>
      <c r="B171" s="3" t="s">
        <v>237</v>
      </c>
      <c r="C171" s="98">
        <f t="shared" si="35"/>
        <v>0</v>
      </c>
      <c r="D171" s="220"/>
      <c r="E171" s="807"/>
      <c r="F171" s="765">
        <f t="shared" si="56"/>
        <v>0</v>
      </c>
      <c r="G171" s="220"/>
      <c r="H171" s="103"/>
      <c r="I171" s="221">
        <f t="shared" si="57"/>
        <v>0</v>
      </c>
      <c r="J171" s="103"/>
      <c r="K171" s="104"/>
      <c r="L171" s="221">
        <f t="shared" si="58"/>
        <v>0</v>
      </c>
      <c r="M171" s="222"/>
      <c r="N171" s="104"/>
      <c r="O171" s="221">
        <f t="shared" si="59"/>
        <v>0</v>
      </c>
      <c r="P171" s="223"/>
    </row>
    <row r="172" spans="1:16" s="247" customFormat="1" ht="36" hidden="1" customHeight="1" x14ac:dyDescent="0.2">
      <c r="A172" s="23">
        <v>2800</v>
      </c>
      <c r="B172" s="1" t="s">
        <v>238</v>
      </c>
      <c r="C172" s="89">
        <f t="shared" si="35"/>
        <v>0</v>
      </c>
      <c r="D172" s="51"/>
      <c r="E172" s="762"/>
      <c r="F172" s="763">
        <f t="shared" si="56"/>
        <v>0</v>
      </c>
      <c r="G172" s="51"/>
      <c r="H172" s="53"/>
      <c r="I172" s="54">
        <f t="shared" si="57"/>
        <v>0</v>
      </c>
      <c r="J172" s="53"/>
      <c r="K172" s="52"/>
      <c r="L172" s="54">
        <f t="shared" si="58"/>
        <v>0</v>
      </c>
      <c r="M172" s="55"/>
      <c r="N172" s="52"/>
      <c r="O172" s="54">
        <f t="shared" si="59"/>
        <v>0</v>
      </c>
      <c r="P172" s="56"/>
    </row>
    <row r="173" spans="1:16" hidden="1" x14ac:dyDescent="0.2">
      <c r="A173" s="196">
        <v>3000</v>
      </c>
      <c r="B173" s="196" t="s">
        <v>98</v>
      </c>
      <c r="C173" s="197">
        <f t="shared" si="35"/>
        <v>0</v>
      </c>
      <c r="D173" s="198">
        <f t="shared" ref="D173:O173" si="60">SUM(D174,D184)</f>
        <v>0</v>
      </c>
      <c r="E173" s="800">
        <f t="shared" si="60"/>
        <v>0</v>
      </c>
      <c r="F173" s="801">
        <f t="shared" si="60"/>
        <v>0</v>
      </c>
      <c r="G173" s="198">
        <f t="shared" si="60"/>
        <v>0</v>
      </c>
      <c r="H173" s="200">
        <f t="shared" si="60"/>
        <v>0</v>
      </c>
      <c r="I173" s="201">
        <f t="shared" si="60"/>
        <v>0</v>
      </c>
      <c r="J173" s="200">
        <f t="shared" si="60"/>
        <v>0</v>
      </c>
      <c r="K173" s="199">
        <f t="shared" si="60"/>
        <v>0</v>
      </c>
      <c r="L173" s="201">
        <f t="shared" si="60"/>
        <v>0</v>
      </c>
      <c r="M173" s="197">
        <f t="shared" si="60"/>
        <v>0</v>
      </c>
      <c r="N173" s="199">
        <f t="shared" si="60"/>
        <v>0</v>
      </c>
      <c r="O173" s="201">
        <f t="shared" si="60"/>
        <v>0</v>
      </c>
      <c r="P173" s="202"/>
    </row>
    <row r="174" spans="1:16" ht="24" hidden="1" x14ac:dyDescent="0.2">
      <c r="A174" s="76">
        <v>3200</v>
      </c>
      <c r="B174" s="248" t="s">
        <v>239</v>
      </c>
      <c r="C174" s="77">
        <f t="shared" si="35"/>
        <v>0</v>
      </c>
      <c r="D174" s="204">
        <f t="shared" ref="D174:O174" si="61">SUM(D175,D179)</f>
        <v>0</v>
      </c>
      <c r="E174" s="802">
        <f t="shared" si="61"/>
        <v>0</v>
      </c>
      <c r="F174" s="769">
        <f t="shared" si="61"/>
        <v>0</v>
      </c>
      <c r="G174" s="204">
        <f t="shared" si="61"/>
        <v>0</v>
      </c>
      <c r="H174" s="86">
        <f t="shared" si="61"/>
        <v>0</v>
      </c>
      <c r="I174" s="205">
        <f t="shared" si="61"/>
        <v>0</v>
      </c>
      <c r="J174" s="86">
        <f t="shared" si="61"/>
        <v>0</v>
      </c>
      <c r="K174" s="87">
        <f t="shared" si="61"/>
        <v>0</v>
      </c>
      <c r="L174" s="205">
        <f t="shared" si="61"/>
        <v>0</v>
      </c>
      <c r="M174" s="206">
        <f t="shared" si="61"/>
        <v>0</v>
      </c>
      <c r="N174" s="207">
        <f t="shared" si="61"/>
        <v>0</v>
      </c>
      <c r="O174" s="208">
        <f t="shared" si="61"/>
        <v>0</v>
      </c>
      <c r="P174" s="209"/>
    </row>
    <row r="175" spans="1:16" ht="36" hidden="1" x14ac:dyDescent="0.2">
      <c r="A175" s="1114">
        <v>3260</v>
      </c>
      <c r="B175" s="1" t="s">
        <v>240</v>
      </c>
      <c r="C175" s="89">
        <f t="shared" si="35"/>
        <v>0</v>
      </c>
      <c r="D175" s="233">
        <f t="shared" ref="D175:O175" si="62">SUM(D176:D178)</f>
        <v>0</v>
      </c>
      <c r="E175" s="810">
        <f t="shared" si="62"/>
        <v>0</v>
      </c>
      <c r="F175" s="806">
        <f t="shared" si="62"/>
        <v>0</v>
      </c>
      <c r="G175" s="233">
        <f t="shared" si="62"/>
        <v>0</v>
      </c>
      <c r="H175" s="235">
        <f t="shared" si="62"/>
        <v>0</v>
      </c>
      <c r="I175" s="217">
        <f t="shared" si="62"/>
        <v>0</v>
      </c>
      <c r="J175" s="235">
        <f t="shared" si="62"/>
        <v>0</v>
      </c>
      <c r="K175" s="234">
        <f t="shared" si="62"/>
        <v>0</v>
      </c>
      <c r="L175" s="217">
        <f t="shared" si="62"/>
        <v>0</v>
      </c>
      <c r="M175" s="89">
        <f t="shared" si="62"/>
        <v>0</v>
      </c>
      <c r="N175" s="234">
        <f t="shared" si="62"/>
        <v>0</v>
      </c>
      <c r="O175" s="217">
        <f t="shared" si="62"/>
        <v>0</v>
      </c>
      <c r="P175" s="219"/>
    </row>
    <row r="176" spans="1:16" ht="24" hidden="1" x14ac:dyDescent="0.2">
      <c r="A176" s="58">
        <v>3261</v>
      </c>
      <c r="B176" s="3" t="s">
        <v>241</v>
      </c>
      <c r="C176" s="98">
        <f t="shared" si="35"/>
        <v>0</v>
      </c>
      <c r="D176" s="220"/>
      <c r="E176" s="807"/>
      <c r="F176" s="765">
        <f>D176+E176</f>
        <v>0</v>
      </c>
      <c r="G176" s="220"/>
      <c r="H176" s="103"/>
      <c r="I176" s="221">
        <f>G176+H176</f>
        <v>0</v>
      </c>
      <c r="J176" s="103"/>
      <c r="K176" s="104"/>
      <c r="L176" s="221">
        <f>J176+K176</f>
        <v>0</v>
      </c>
      <c r="M176" s="222"/>
      <c r="N176" s="104"/>
      <c r="O176" s="221">
        <f>M176+N176</f>
        <v>0</v>
      </c>
      <c r="P176" s="223"/>
    </row>
    <row r="177" spans="1:16" ht="36" hidden="1" x14ac:dyDescent="0.2">
      <c r="A177" s="58">
        <v>3262</v>
      </c>
      <c r="B177" s="3" t="s">
        <v>242</v>
      </c>
      <c r="C177" s="98">
        <f t="shared" si="35"/>
        <v>0</v>
      </c>
      <c r="D177" s="220"/>
      <c r="E177" s="807"/>
      <c r="F177" s="765">
        <f>D177+E177</f>
        <v>0</v>
      </c>
      <c r="G177" s="220"/>
      <c r="H177" s="103"/>
      <c r="I177" s="221">
        <f>G177+H177</f>
        <v>0</v>
      </c>
      <c r="J177" s="103"/>
      <c r="K177" s="104"/>
      <c r="L177" s="221">
        <f>J177+K177</f>
        <v>0</v>
      </c>
      <c r="M177" s="222"/>
      <c r="N177" s="104"/>
      <c r="O177" s="221">
        <f>M177+N177</f>
        <v>0</v>
      </c>
      <c r="P177" s="223"/>
    </row>
    <row r="178" spans="1:16" ht="24" hidden="1" x14ac:dyDescent="0.2">
      <c r="A178" s="58">
        <v>3263</v>
      </c>
      <c r="B178" s="3" t="s">
        <v>243</v>
      </c>
      <c r="C178" s="98">
        <f t="shared" ref="C178:C241" si="63">F178+I178+L178+O178</f>
        <v>0</v>
      </c>
      <c r="D178" s="220"/>
      <c r="E178" s="807"/>
      <c r="F178" s="765">
        <f>D178+E178</f>
        <v>0</v>
      </c>
      <c r="G178" s="220"/>
      <c r="H178" s="103"/>
      <c r="I178" s="221">
        <f>G178+H178</f>
        <v>0</v>
      </c>
      <c r="J178" s="103"/>
      <c r="K178" s="104"/>
      <c r="L178" s="221">
        <f>J178+K178</f>
        <v>0</v>
      </c>
      <c r="M178" s="222"/>
      <c r="N178" s="104"/>
      <c r="O178" s="221">
        <f>M178+N178</f>
        <v>0</v>
      </c>
      <c r="P178" s="223"/>
    </row>
    <row r="179" spans="1:16" ht="84" hidden="1" x14ac:dyDescent="0.2">
      <c r="A179" s="1114">
        <v>3290</v>
      </c>
      <c r="B179" s="1" t="s">
        <v>244</v>
      </c>
      <c r="C179" s="249">
        <f t="shared" si="63"/>
        <v>0</v>
      </c>
      <c r="D179" s="233">
        <f t="shared" ref="D179:O179" si="64">SUM(D180:D183)</f>
        <v>0</v>
      </c>
      <c r="E179" s="810">
        <f t="shared" si="64"/>
        <v>0</v>
      </c>
      <c r="F179" s="806">
        <f t="shared" si="64"/>
        <v>0</v>
      </c>
      <c r="G179" s="233">
        <f t="shared" si="64"/>
        <v>0</v>
      </c>
      <c r="H179" s="235">
        <f t="shared" si="64"/>
        <v>0</v>
      </c>
      <c r="I179" s="217">
        <f t="shared" si="64"/>
        <v>0</v>
      </c>
      <c r="J179" s="235">
        <f t="shared" si="64"/>
        <v>0</v>
      </c>
      <c r="K179" s="234">
        <f t="shared" si="64"/>
        <v>0</v>
      </c>
      <c r="L179" s="217">
        <f t="shared" si="64"/>
        <v>0</v>
      </c>
      <c r="M179" s="249">
        <f t="shared" si="64"/>
        <v>0</v>
      </c>
      <c r="N179" s="250">
        <f t="shared" si="64"/>
        <v>0</v>
      </c>
      <c r="O179" s="251">
        <f t="shared" si="64"/>
        <v>0</v>
      </c>
      <c r="P179" s="252"/>
    </row>
    <row r="180" spans="1:16" ht="72" hidden="1" x14ac:dyDescent="0.2">
      <c r="A180" s="58">
        <v>3291</v>
      </c>
      <c r="B180" s="3" t="s">
        <v>99</v>
      </c>
      <c r="C180" s="98">
        <f t="shared" si="63"/>
        <v>0</v>
      </c>
      <c r="D180" s="220"/>
      <c r="E180" s="807"/>
      <c r="F180" s="765">
        <f>D180+E180</f>
        <v>0</v>
      </c>
      <c r="G180" s="220"/>
      <c r="H180" s="103"/>
      <c r="I180" s="221">
        <f>G180+H180</f>
        <v>0</v>
      </c>
      <c r="J180" s="103"/>
      <c r="K180" s="104"/>
      <c r="L180" s="221">
        <f>J180+K180</f>
        <v>0</v>
      </c>
      <c r="M180" s="222"/>
      <c r="N180" s="104"/>
      <c r="O180" s="221">
        <f>M180+N180</f>
        <v>0</v>
      </c>
      <c r="P180" s="223"/>
    </row>
    <row r="181" spans="1:16" ht="72" hidden="1" x14ac:dyDescent="0.2">
      <c r="A181" s="58">
        <v>3292</v>
      </c>
      <c r="B181" s="3" t="s">
        <v>125</v>
      </c>
      <c r="C181" s="98">
        <f t="shared" si="63"/>
        <v>0</v>
      </c>
      <c r="D181" s="220"/>
      <c r="E181" s="807"/>
      <c r="F181" s="765">
        <f>D181+E181</f>
        <v>0</v>
      </c>
      <c r="G181" s="220"/>
      <c r="H181" s="103"/>
      <c r="I181" s="221">
        <f>G181+H181</f>
        <v>0</v>
      </c>
      <c r="J181" s="103"/>
      <c r="K181" s="104"/>
      <c r="L181" s="221">
        <f>J181+K181</f>
        <v>0</v>
      </c>
      <c r="M181" s="222"/>
      <c r="N181" s="104"/>
      <c r="O181" s="221">
        <f>M181+N181</f>
        <v>0</v>
      </c>
      <c r="P181" s="223"/>
    </row>
    <row r="182" spans="1:16" ht="72" hidden="1" x14ac:dyDescent="0.2">
      <c r="A182" s="58">
        <v>3293</v>
      </c>
      <c r="B182" s="3" t="s">
        <v>126</v>
      </c>
      <c r="C182" s="98">
        <f t="shared" si="63"/>
        <v>0</v>
      </c>
      <c r="D182" s="220"/>
      <c r="E182" s="807"/>
      <c r="F182" s="765">
        <f>D182+E182</f>
        <v>0</v>
      </c>
      <c r="G182" s="220"/>
      <c r="H182" s="103"/>
      <c r="I182" s="221">
        <f>G182+H182</f>
        <v>0</v>
      </c>
      <c r="J182" s="103"/>
      <c r="K182" s="104"/>
      <c r="L182" s="221">
        <f>J182+K182</f>
        <v>0</v>
      </c>
      <c r="M182" s="222"/>
      <c r="N182" s="104"/>
      <c r="O182" s="221">
        <f>M182+N182</f>
        <v>0</v>
      </c>
      <c r="P182" s="223"/>
    </row>
    <row r="183" spans="1:16" ht="60" hidden="1" x14ac:dyDescent="0.2">
      <c r="A183" s="253">
        <v>3294</v>
      </c>
      <c r="B183" s="3" t="s">
        <v>100</v>
      </c>
      <c r="C183" s="249">
        <f t="shared" si="63"/>
        <v>0</v>
      </c>
      <c r="D183" s="254"/>
      <c r="E183" s="812"/>
      <c r="F183" s="813">
        <f>D183+E183</f>
        <v>0</v>
      </c>
      <c r="G183" s="254"/>
      <c r="H183" s="256"/>
      <c r="I183" s="251">
        <f>G183+H183</f>
        <v>0</v>
      </c>
      <c r="J183" s="256"/>
      <c r="K183" s="255"/>
      <c r="L183" s="251">
        <f>J183+K183</f>
        <v>0</v>
      </c>
      <c r="M183" s="257"/>
      <c r="N183" s="255"/>
      <c r="O183" s="251">
        <f>M183+N183</f>
        <v>0</v>
      </c>
      <c r="P183" s="252"/>
    </row>
    <row r="184" spans="1:16" ht="48" hidden="1" x14ac:dyDescent="0.2">
      <c r="A184" s="258">
        <v>3300</v>
      </c>
      <c r="B184" s="248" t="s">
        <v>245</v>
      </c>
      <c r="C184" s="206">
        <f t="shared" si="63"/>
        <v>0</v>
      </c>
      <c r="D184" s="259">
        <f t="shared" ref="D184:O184" si="65">SUM(D185:D186)</f>
        <v>0</v>
      </c>
      <c r="E184" s="814">
        <f t="shared" si="65"/>
        <v>0</v>
      </c>
      <c r="F184" s="815">
        <f t="shared" si="65"/>
        <v>0</v>
      </c>
      <c r="G184" s="259">
        <f t="shared" si="65"/>
        <v>0</v>
      </c>
      <c r="H184" s="260">
        <f t="shared" si="65"/>
        <v>0</v>
      </c>
      <c r="I184" s="208">
        <f t="shared" si="65"/>
        <v>0</v>
      </c>
      <c r="J184" s="260">
        <f t="shared" si="65"/>
        <v>0</v>
      </c>
      <c r="K184" s="207">
        <f t="shared" si="65"/>
        <v>0</v>
      </c>
      <c r="L184" s="208">
        <f t="shared" si="65"/>
        <v>0</v>
      </c>
      <c r="M184" s="206">
        <f t="shared" si="65"/>
        <v>0</v>
      </c>
      <c r="N184" s="207">
        <f t="shared" si="65"/>
        <v>0</v>
      </c>
      <c r="O184" s="208">
        <f t="shared" si="65"/>
        <v>0</v>
      </c>
      <c r="P184" s="209"/>
    </row>
    <row r="185" spans="1:16" ht="48" hidden="1" x14ac:dyDescent="0.2">
      <c r="A185" s="153">
        <v>3310</v>
      </c>
      <c r="B185" s="154" t="s">
        <v>246</v>
      </c>
      <c r="C185" s="160">
        <f t="shared" si="63"/>
        <v>0</v>
      </c>
      <c r="D185" s="228"/>
      <c r="E185" s="809"/>
      <c r="F185" s="804">
        <f>D185+E185</f>
        <v>0</v>
      </c>
      <c r="G185" s="228"/>
      <c r="H185" s="230"/>
      <c r="I185" s="214">
        <f>G185+H185</f>
        <v>0</v>
      </c>
      <c r="J185" s="230"/>
      <c r="K185" s="229"/>
      <c r="L185" s="214">
        <f>J185+K185</f>
        <v>0</v>
      </c>
      <c r="M185" s="231"/>
      <c r="N185" s="229"/>
      <c r="O185" s="214">
        <f>M185+N185</f>
        <v>0</v>
      </c>
      <c r="P185" s="215"/>
    </row>
    <row r="186" spans="1:16" ht="48.75" hidden="1" customHeight="1" x14ac:dyDescent="0.2">
      <c r="A186" s="49">
        <v>3320</v>
      </c>
      <c r="B186" s="1" t="s">
        <v>247</v>
      </c>
      <c r="C186" s="89">
        <f t="shared" si="63"/>
        <v>0</v>
      </c>
      <c r="D186" s="216"/>
      <c r="E186" s="805"/>
      <c r="F186" s="806">
        <f>D186+E186</f>
        <v>0</v>
      </c>
      <c r="G186" s="216"/>
      <c r="H186" s="94"/>
      <c r="I186" s="217">
        <f>G186+H186</f>
        <v>0</v>
      </c>
      <c r="J186" s="94"/>
      <c r="K186" s="95"/>
      <c r="L186" s="217">
        <f>J186+K186</f>
        <v>0</v>
      </c>
      <c r="M186" s="218"/>
      <c r="N186" s="95"/>
      <c r="O186" s="217">
        <f>M186+N186</f>
        <v>0</v>
      </c>
      <c r="P186" s="219"/>
    </row>
    <row r="187" spans="1:16" hidden="1" x14ac:dyDescent="0.2">
      <c r="A187" s="261">
        <v>4000</v>
      </c>
      <c r="B187" s="196" t="s">
        <v>248</v>
      </c>
      <c r="C187" s="197">
        <f t="shared" si="63"/>
        <v>0</v>
      </c>
      <c r="D187" s="198">
        <f t="shared" ref="D187:O187" si="66">SUM(D188,D191)</f>
        <v>0</v>
      </c>
      <c r="E187" s="800">
        <f t="shared" si="66"/>
        <v>0</v>
      </c>
      <c r="F187" s="801">
        <f t="shared" si="66"/>
        <v>0</v>
      </c>
      <c r="G187" s="198">
        <f t="shared" si="66"/>
        <v>0</v>
      </c>
      <c r="H187" s="200">
        <f t="shared" si="66"/>
        <v>0</v>
      </c>
      <c r="I187" s="201">
        <f t="shared" si="66"/>
        <v>0</v>
      </c>
      <c r="J187" s="200">
        <f t="shared" si="66"/>
        <v>0</v>
      </c>
      <c r="K187" s="199">
        <f t="shared" si="66"/>
        <v>0</v>
      </c>
      <c r="L187" s="201">
        <f t="shared" si="66"/>
        <v>0</v>
      </c>
      <c r="M187" s="197">
        <f t="shared" si="66"/>
        <v>0</v>
      </c>
      <c r="N187" s="199">
        <f t="shared" si="66"/>
        <v>0</v>
      </c>
      <c r="O187" s="201">
        <f t="shared" si="66"/>
        <v>0</v>
      </c>
      <c r="P187" s="202"/>
    </row>
    <row r="188" spans="1:16" ht="24" hidden="1" x14ac:dyDescent="0.2">
      <c r="A188" s="262">
        <v>4200</v>
      </c>
      <c r="B188" s="203" t="s">
        <v>249</v>
      </c>
      <c r="C188" s="77">
        <f t="shared" si="63"/>
        <v>0</v>
      </c>
      <c r="D188" s="204">
        <f t="shared" ref="D188:O188" si="67">SUM(D189,D190)</f>
        <v>0</v>
      </c>
      <c r="E188" s="802">
        <f t="shared" si="67"/>
        <v>0</v>
      </c>
      <c r="F188" s="769">
        <f t="shared" si="67"/>
        <v>0</v>
      </c>
      <c r="G188" s="204">
        <f t="shared" si="67"/>
        <v>0</v>
      </c>
      <c r="H188" s="86">
        <f t="shared" si="67"/>
        <v>0</v>
      </c>
      <c r="I188" s="205">
        <f t="shared" si="67"/>
        <v>0</v>
      </c>
      <c r="J188" s="86">
        <f t="shared" si="67"/>
        <v>0</v>
      </c>
      <c r="K188" s="87">
        <f t="shared" si="67"/>
        <v>0</v>
      </c>
      <c r="L188" s="205">
        <f t="shared" si="67"/>
        <v>0</v>
      </c>
      <c r="M188" s="77">
        <f t="shared" si="67"/>
        <v>0</v>
      </c>
      <c r="N188" s="87">
        <f t="shared" si="67"/>
        <v>0</v>
      </c>
      <c r="O188" s="205">
        <f t="shared" si="67"/>
        <v>0</v>
      </c>
      <c r="P188" s="232"/>
    </row>
    <row r="189" spans="1:16" ht="36" hidden="1" x14ac:dyDescent="0.2">
      <c r="A189" s="1114">
        <v>4240</v>
      </c>
      <c r="B189" s="1" t="s">
        <v>250</v>
      </c>
      <c r="C189" s="89">
        <f t="shared" si="63"/>
        <v>0</v>
      </c>
      <c r="D189" s="216"/>
      <c r="E189" s="805"/>
      <c r="F189" s="806">
        <f>D189+E189</f>
        <v>0</v>
      </c>
      <c r="G189" s="216"/>
      <c r="H189" s="94"/>
      <c r="I189" s="217">
        <f>G189+H189</f>
        <v>0</v>
      </c>
      <c r="J189" s="94"/>
      <c r="K189" s="95"/>
      <c r="L189" s="217">
        <f>J189+K189</f>
        <v>0</v>
      </c>
      <c r="M189" s="218"/>
      <c r="N189" s="95"/>
      <c r="O189" s="217">
        <f>M189+N189</f>
        <v>0</v>
      </c>
      <c r="P189" s="219"/>
    </row>
    <row r="190" spans="1:16" ht="24" hidden="1" x14ac:dyDescent="0.2">
      <c r="A190" s="224">
        <v>4250</v>
      </c>
      <c r="B190" s="3" t="s">
        <v>251</v>
      </c>
      <c r="C190" s="98">
        <f t="shared" si="63"/>
        <v>0</v>
      </c>
      <c r="D190" s="220"/>
      <c r="E190" s="807"/>
      <c r="F190" s="765">
        <f>D190+E190</f>
        <v>0</v>
      </c>
      <c r="G190" s="220"/>
      <c r="H190" s="103"/>
      <c r="I190" s="221">
        <f>G190+H190</f>
        <v>0</v>
      </c>
      <c r="J190" s="103"/>
      <c r="K190" s="104"/>
      <c r="L190" s="221">
        <f>J190+K190</f>
        <v>0</v>
      </c>
      <c r="M190" s="222"/>
      <c r="N190" s="104"/>
      <c r="O190" s="221">
        <f>M190+N190</f>
        <v>0</v>
      </c>
      <c r="P190" s="223"/>
    </row>
    <row r="191" spans="1:16" hidden="1" x14ac:dyDescent="0.2">
      <c r="A191" s="76">
        <v>4300</v>
      </c>
      <c r="B191" s="203" t="s">
        <v>252</v>
      </c>
      <c r="C191" s="77">
        <f t="shared" si="63"/>
        <v>0</v>
      </c>
      <c r="D191" s="204">
        <f t="shared" ref="D191:O191" si="68">SUM(D192)</f>
        <v>0</v>
      </c>
      <c r="E191" s="802">
        <f t="shared" si="68"/>
        <v>0</v>
      </c>
      <c r="F191" s="769">
        <f t="shared" si="68"/>
        <v>0</v>
      </c>
      <c r="G191" s="204">
        <f t="shared" si="68"/>
        <v>0</v>
      </c>
      <c r="H191" s="86">
        <f t="shared" si="68"/>
        <v>0</v>
      </c>
      <c r="I191" s="205">
        <f t="shared" si="68"/>
        <v>0</v>
      </c>
      <c r="J191" s="86">
        <f t="shared" si="68"/>
        <v>0</v>
      </c>
      <c r="K191" s="87">
        <f t="shared" si="68"/>
        <v>0</v>
      </c>
      <c r="L191" s="205">
        <f t="shared" si="68"/>
        <v>0</v>
      </c>
      <c r="M191" s="77">
        <f t="shared" si="68"/>
        <v>0</v>
      </c>
      <c r="N191" s="87">
        <f t="shared" si="68"/>
        <v>0</v>
      </c>
      <c r="O191" s="205">
        <f t="shared" si="68"/>
        <v>0</v>
      </c>
      <c r="P191" s="232"/>
    </row>
    <row r="192" spans="1:16" ht="24" hidden="1" x14ac:dyDescent="0.2">
      <c r="A192" s="1114">
        <v>4310</v>
      </c>
      <c r="B192" s="1" t="s">
        <v>253</v>
      </c>
      <c r="C192" s="89">
        <f t="shared" si="63"/>
        <v>0</v>
      </c>
      <c r="D192" s="233">
        <f t="shared" ref="D192:O192" si="69">SUM(D193:D193)</f>
        <v>0</v>
      </c>
      <c r="E192" s="810">
        <f t="shared" si="69"/>
        <v>0</v>
      </c>
      <c r="F192" s="806">
        <f t="shared" si="69"/>
        <v>0</v>
      </c>
      <c r="G192" s="233">
        <f t="shared" si="69"/>
        <v>0</v>
      </c>
      <c r="H192" s="235">
        <f t="shared" si="69"/>
        <v>0</v>
      </c>
      <c r="I192" s="217">
        <f t="shared" si="69"/>
        <v>0</v>
      </c>
      <c r="J192" s="235">
        <f t="shared" si="69"/>
        <v>0</v>
      </c>
      <c r="K192" s="234">
        <f t="shared" si="69"/>
        <v>0</v>
      </c>
      <c r="L192" s="217">
        <f t="shared" si="69"/>
        <v>0</v>
      </c>
      <c r="M192" s="89">
        <f t="shared" si="69"/>
        <v>0</v>
      </c>
      <c r="N192" s="234">
        <f t="shared" si="69"/>
        <v>0</v>
      </c>
      <c r="O192" s="217">
        <f t="shared" si="69"/>
        <v>0</v>
      </c>
      <c r="P192" s="219"/>
    </row>
    <row r="193" spans="1:16" ht="36" hidden="1" x14ac:dyDescent="0.2">
      <c r="A193" s="58">
        <v>4311</v>
      </c>
      <c r="B193" s="3" t="s">
        <v>254</v>
      </c>
      <c r="C193" s="98">
        <f t="shared" si="63"/>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63"/>
        <v>0</v>
      </c>
      <c r="D194" s="190">
        <f t="shared" ref="D194:O194" si="70">SUM(D195,D230,D269)</f>
        <v>0</v>
      </c>
      <c r="E194" s="798">
        <f t="shared" si="70"/>
        <v>0</v>
      </c>
      <c r="F194" s="799">
        <f t="shared" si="70"/>
        <v>0</v>
      </c>
      <c r="G194" s="190">
        <f t="shared" si="70"/>
        <v>0</v>
      </c>
      <c r="H194" s="192">
        <f t="shared" si="70"/>
        <v>0</v>
      </c>
      <c r="I194" s="193">
        <f t="shared" si="70"/>
        <v>0</v>
      </c>
      <c r="J194" s="192">
        <f t="shared" si="70"/>
        <v>0</v>
      </c>
      <c r="K194" s="191">
        <f t="shared" si="70"/>
        <v>0</v>
      </c>
      <c r="L194" s="193">
        <f t="shared" si="70"/>
        <v>0</v>
      </c>
      <c r="M194" s="264">
        <f t="shared" si="70"/>
        <v>0</v>
      </c>
      <c r="N194" s="265">
        <f t="shared" si="70"/>
        <v>0</v>
      </c>
      <c r="O194" s="266">
        <f t="shared" si="70"/>
        <v>0</v>
      </c>
      <c r="P194" s="267"/>
    </row>
    <row r="195" spans="1:16" hidden="1" x14ac:dyDescent="0.2">
      <c r="A195" s="196">
        <v>5000</v>
      </c>
      <c r="B195" s="196" t="s">
        <v>61</v>
      </c>
      <c r="C195" s="197">
        <f t="shared" si="63"/>
        <v>0</v>
      </c>
      <c r="D195" s="198">
        <f t="shared" ref="D195:O195" si="71">D196+D204</f>
        <v>0</v>
      </c>
      <c r="E195" s="800">
        <f t="shared" si="71"/>
        <v>0</v>
      </c>
      <c r="F195" s="801">
        <f t="shared" si="71"/>
        <v>0</v>
      </c>
      <c r="G195" s="198">
        <f t="shared" si="71"/>
        <v>0</v>
      </c>
      <c r="H195" s="200">
        <f t="shared" si="71"/>
        <v>0</v>
      </c>
      <c r="I195" s="201">
        <f t="shared" si="71"/>
        <v>0</v>
      </c>
      <c r="J195" s="200">
        <f t="shared" si="71"/>
        <v>0</v>
      </c>
      <c r="K195" s="199">
        <f t="shared" si="71"/>
        <v>0</v>
      </c>
      <c r="L195" s="201">
        <f t="shared" si="71"/>
        <v>0</v>
      </c>
      <c r="M195" s="197">
        <f t="shared" si="71"/>
        <v>0</v>
      </c>
      <c r="N195" s="199">
        <f t="shared" si="71"/>
        <v>0</v>
      </c>
      <c r="O195" s="201">
        <f t="shared" si="71"/>
        <v>0</v>
      </c>
      <c r="P195" s="202"/>
    </row>
    <row r="196" spans="1:16" hidden="1" x14ac:dyDescent="0.2">
      <c r="A196" s="76">
        <v>5100</v>
      </c>
      <c r="B196" s="203" t="s">
        <v>62</v>
      </c>
      <c r="C196" s="77">
        <f t="shared" si="63"/>
        <v>0</v>
      </c>
      <c r="D196" s="204">
        <f t="shared" ref="D196:O196" si="72">D197+D198+D201+D202+D203</f>
        <v>0</v>
      </c>
      <c r="E196" s="802">
        <f t="shared" si="72"/>
        <v>0</v>
      </c>
      <c r="F196" s="769">
        <f t="shared" si="72"/>
        <v>0</v>
      </c>
      <c r="G196" s="204">
        <f t="shared" si="72"/>
        <v>0</v>
      </c>
      <c r="H196" s="86">
        <f t="shared" si="72"/>
        <v>0</v>
      </c>
      <c r="I196" s="205">
        <f t="shared" si="72"/>
        <v>0</v>
      </c>
      <c r="J196" s="86">
        <f t="shared" si="72"/>
        <v>0</v>
      </c>
      <c r="K196" s="87">
        <f t="shared" si="72"/>
        <v>0</v>
      </c>
      <c r="L196" s="205">
        <f t="shared" si="72"/>
        <v>0</v>
      </c>
      <c r="M196" s="77">
        <f t="shared" si="72"/>
        <v>0</v>
      </c>
      <c r="N196" s="87">
        <f t="shared" si="72"/>
        <v>0</v>
      </c>
      <c r="O196" s="205">
        <f t="shared" si="72"/>
        <v>0</v>
      </c>
      <c r="P196" s="232"/>
    </row>
    <row r="197" spans="1:16" hidden="1" x14ac:dyDescent="0.2">
      <c r="A197" s="1114">
        <v>5110</v>
      </c>
      <c r="B197" s="1" t="s">
        <v>63</v>
      </c>
      <c r="C197" s="89">
        <f t="shared" si="63"/>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63"/>
        <v>0</v>
      </c>
      <c r="D198" s="225">
        <f t="shared" ref="D198:O198" si="73">D199+D200</f>
        <v>0</v>
      </c>
      <c r="E198" s="808">
        <f t="shared" si="73"/>
        <v>0</v>
      </c>
      <c r="F198" s="765">
        <f t="shared" si="73"/>
        <v>0</v>
      </c>
      <c r="G198" s="225">
        <f t="shared" si="73"/>
        <v>0</v>
      </c>
      <c r="H198" s="227">
        <f t="shared" si="73"/>
        <v>0</v>
      </c>
      <c r="I198" s="221">
        <f t="shared" si="73"/>
        <v>0</v>
      </c>
      <c r="J198" s="227">
        <f t="shared" si="73"/>
        <v>0</v>
      </c>
      <c r="K198" s="226">
        <f t="shared" si="73"/>
        <v>0</v>
      </c>
      <c r="L198" s="221">
        <f t="shared" si="73"/>
        <v>0</v>
      </c>
      <c r="M198" s="98">
        <f t="shared" si="73"/>
        <v>0</v>
      </c>
      <c r="N198" s="226">
        <f t="shared" si="73"/>
        <v>0</v>
      </c>
      <c r="O198" s="221">
        <f t="shared" si="73"/>
        <v>0</v>
      </c>
      <c r="P198" s="223"/>
    </row>
    <row r="199" spans="1:16" hidden="1" x14ac:dyDescent="0.2">
      <c r="A199" s="58">
        <v>5121</v>
      </c>
      <c r="B199" s="3" t="s">
        <v>65</v>
      </c>
      <c r="C199" s="98">
        <f t="shared" si="63"/>
        <v>0</v>
      </c>
      <c r="D199" s="220"/>
      <c r="E199" s="807"/>
      <c r="F199" s="765">
        <f>D199+E199</f>
        <v>0</v>
      </c>
      <c r="G199" s="220"/>
      <c r="H199" s="103"/>
      <c r="I199" s="221">
        <f>G199+H199</f>
        <v>0</v>
      </c>
      <c r="J199" s="103"/>
      <c r="K199" s="104"/>
      <c r="L199" s="221">
        <f>J199+K199</f>
        <v>0</v>
      </c>
      <c r="M199" s="222"/>
      <c r="N199" s="104"/>
      <c r="O199" s="221">
        <f>M199+N199</f>
        <v>0</v>
      </c>
      <c r="P199" s="223"/>
    </row>
    <row r="200" spans="1:16" ht="24" hidden="1" x14ac:dyDescent="0.2">
      <c r="A200" s="58">
        <v>5129</v>
      </c>
      <c r="B200" s="3" t="s">
        <v>66</v>
      </c>
      <c r="C200" s="98">
        <f t="shared" si="63"/>
        <v>0</v>
      </c>
      <c r="D200" s="220"/>
      <c r="E200" s="807"/>
      <c r="F200" s="765">
        <f>D200+E200</f>
        <v>0</v>
      </c>
      <c r="G200" s="220"/>
      <c r="H200" s="103"/>
      <c r="I200" s="221">
        <f>G200+H200</f>
        <v>0</v>
      </c>
      <c r="J200" s="103"/>
      <c r="K200" s="104"/>
      <c r="L200" s="221">
        <f>J200+K200</f>
        <v>0</v>
      </c>
      <c r="M200" s="222"/>
      <c r="N200" s="104"/>
      <c r="O200" s="221">
        <f>M200+N200</f>
        <v>0</v>
      </c>
      <c r="P200" s="223"/>
    </row>
    <row r="201" spans="1:16" hidden="1" x14ac:dyDescent="0.2">
      <c r="A201" s="224">
        <v>5130</v>
      </c>
      <c r="B201" s="3" t="s">
        <v>256</v>
      </c>
      <c r="C201" s="98">
        <f t="shared" si="63"/>
        <v>0</v>
      </c>
      <c r="D201" s="220"/>
      <c r="E201" s="807"/>
      <c r="F201" s="765">
        <f>D201+E201</f>
        <v>0</v>
      </c>
      <c r="G201" s="220"/>
      <c r="H201" s="103"/>
      <c r="I201" s="221">
        <f>G201+H201</f>
        <v>0</v>
      </c>
      <c r="J201" s="103"/>
      <c r="K201" s="104"/>
      <c r="L201" s="221">
        <f>J201+K201</f>
        <v>0</v>
      </c>
      <c r="M201" s="222"/>
      <c r="N201" s="104"/>
      <c r="O201" s="221">
        <f>M201+N201</f>
        <v>0</v>
      </c>
      <c r="P201" s="223"/>
    </row>
    <row r="202" spans="1:16" hidden="1" x14ac:dyDescent="0.2">
      <c r="A202" s="224">
        <v>5140</v>
      </c>
      <c r="B202" s="3" t="s">
        <v>257</v>
      </c>
      <c r="C202" s="98">
        <f t="shared" si="63"/>
        <v>0</v>
      </c>
      <c r="D202" s="220"/>
      <c r="E202" s="807"/>
      <c r="F202" s="765">
        <f>D202+E202</f>
        <v>0</v>
      </c>
      <c r="G202" s="220"/>
      <c r="H202" s="103"/>
      <c r="I202" s="221">
        <f>G202+H202</f>
        <v>0</v>
      </c>
      <c r="J202" s="103"/>
      <c r="K202" s="104"/>
      <c r="L202" s="221">
        <f>J202+K202</f>
        <v>0</v>
      </c>
      <c r="M202" s="222"/>
      <c r="N202" s="104"/>
      <c r="O202" s="221">
        <f>M202+N202</f>
        <v>0</v>
      </c>
      <c r="P202" s="223"/>
    </row>
    <row r="203" spans="1:16" ht="24" hidden="1" x14ac:dyDescent="0.2">
      <c r="A203" s="224">
        <v>5170</v>
      </c>
      <c r="B203" s="3" t="s">
        <v>258</v>
      </c>
      <c r="C203" s="98">
        <f t="shared" si="63"/>
        <v>0</v>
      </c>
      <c r="D203" s="220"/>
      <c r="E203" s="807"/>
      <c r="F203" s="765">
        <f>D203+E203</f>
        <v>0</v>
      </c>
      <c r="G203" s="220"/>
      <c r="H203" s="103"/>
      <c r="I203" s="221">
        <f>G203+H203</f>
        <v>0</v>
      </c>
      <c r="J203" s="103"/>
      <c r="K203" s="104"/>
      <c r="L203" s="221">
        <f>J203+K203</f>
        <v>0</v>
      </c>
      <c r="M203" s="222"/>
      <c r="N203" s="104"/>
      <c r="O203" s="221">
        <f>M203+N203</f>
        <v>0</v>
      </c>
      <c r="P203" s="223"/>
    </row>
    <row r="204" spans="1:16" hidden="1" x14ac:dyDescent="0.2">
      <c r="A204" s="76">
        <v>5200</v>
      </c>
      <c r="B204" s="203" t="s">
        <v>67</v>
      </c>
      <c r="C204" s="77">
        <f t="shared" si="63"/>
        <v>0</v>
      </c>
      <c r="D204" s="204">
        <f t="shared" ref="D204:O204" si="74">D205+D215+D216+D225+D226+D227+D229</f>
        <v>0</v>
      </c>
      <c r="E204" s="802">
        <f t="shared" si="74"/>
        <v>0</v>
      </c>
      <c r="F204" s="769">
        <f t="shared" si="74"/>
        <v>0</v>
      </c>
      <c r="G204" s="204">
        <f t="shared" si="74"/>
        <v>0</v>
      </c>
      <c r="H204" s="86">
        <f t="shared" si="74"/>
        <v>0</v>
      </c>
      <c r="I204" s="205">
        <f t="shared" si="74"/>
        <v>0</v>
      </c>
      <c r="J204" s="86">
        <f t="shared" si="74"/>
        <v>0</v>
      </c>
      <c r="K204" s="87">
        <f t="shared" si="74"/>
        <v>0</v>
      </c>
      <c r="L204" s="205">
        <f t="shared" si="74"/>
        <v>0</v>
      </c>
      <c r="M204" s="77">
        <f t="shared" si="74"/>
        <v>0</v>
      </c>
      <c r="N204" s="87">
        <f t="shared" si="74"/>
        <v>0</v>
      </c>
      <c r="O204" s="205">
        <f t="shared" si="74"/>
        <v>0</v>
      </c>
      <c r="P204" s="232"/>
    </row>
    <row r="205" spans="1:16" hidden="1" x14ac:dyDescent="0.2">
      <c r="A205" s="210">
        <v>5210</v>
      </c>
      <c r="B205" s="154" t="s">
        <v>259</v>
      </c>
      <c r="C205" s="160">
        <f t="shared" si="63"/>
        <v>0</v>
      </c>
      <c r="D205" s="211">
        <f t="shared" ref="D205:O205" si="75">SUM(D206:D214)</f>
        <v>0</v>
      </c>
      <c r="E205" s="803">
        <f t="shared" si="75"/>
        <v>0</v>
      </c>
      <c r="F205" s="804">
        <f t="shared" si="75"/>
        <v>0</v>
      </c>
      <c r="G205" s="211">
        <f t="shared" si="75"/>
        <v>0</v>
      </c>
      <c r="H205" s="213">
        <f t="shared" si="75"/>
        <v>0</v>
      </c>
      <c r="I205" s="214">
        <f t="shared" si="75"/>
        <v>0</v>
      </c>
      <c r="J205" s="213">
        <f t="shared" si="75"/>
        <v>0</v>
      </c>
      <c r="K205" s="212">
        <f t="shared" si="75"/>
        <v>0</v>
      </c>
      <c r="L205" s="214">
        <f t="shared" si="75"/>
        <v>0</v>
      </c>
      <c r="M205" s="160">
        <f t="shared" si="75"/>
        <v>0</v>
      </c>
      <c r="N205" s="212">
        <f t="shared" si="75"/>
        <v>0</v>
      </c>
      <c r="O205" s="214">
        <f t="shared" si="75"/>
        <v>0</v>
      </c>
      <c r="P205" s="215"/>
    </row>
    <row r="206" spans="1:16" hidden="1" x14ac:dyDescent="0.2">
      <c r="A206" s="49">
        <v>5211</v>
      </c>
      <c r="B206" s="1" t="s">
        <v>260</v>
      </c>
      <c r="C206" s="89">
        <f t="shared" si="63"/>
        <v>0</v>
      </c>
      <c r="D206" s="216"/>
      <c r="E206" s="805"/>
      <c r="F206" s="806">
        <f t="shared" ref="F206:F215" si="76">D206+E206</f>
        <v>0</v>
      </c>
      <c r="G206" s="216"/>
      <c r="H206" s="94"/>
      <c r="I206" s="217">
        <f t="shared" ref="I206:I215" si="77">G206+H206</f>
        <v>0</v>
      </c>
      <c r="J206" s="94"/>
      <c r="K206" s="95"/>
      <c r="L206" s="217">
        <f t="shared" ref="L206:L215" si="78">J206+K206</f>
        <v>0</v>
      </c>
      <c r="M206" s="218"/>
      <c r="N206" s="95"/>
      <c r="O206" s="217">
        <f t="shared" ref="O206:O215" si="79">M206+N206</f>
        <v>0</v>
      </c>
      <c r="P206" s="219"/>
    </row>
    <row r="207" spans="1:16" hidden="1" x14ac:dyDescent="0.2">
      <c r="A207" s="58">
        <v>5212</v>
      </c>
      <c r="B207" s="3" t="s">
        <v>261</v>
      </c>
      <c r="C207" s="98">
        <f t="shared" si="63"/>
        <v>0</v>
      </c>
      <c r="D207" s="220"/>
      <c r="E207" s="807"/>
      <c r="F207" s="765">
        <f t="shared" si="76"/>
        <v>0</v>
      </c>
      <c r="G207" s="220"/>
      <c r="H207" s="103"/>
      <c r="I207" s="221">
        <f t="shared" si="77"/>
        <v>0</v>
      </c>
      <c r="J207" s="103"/>
      <c r="K207" s="104"/>
      <c r="L207" s="221">
        <f t="shared" si="78"/>
        <v>0</v>
      </c>
      <c r="M207" s="222"/>
      <c r="N207" s="104"/>
      <c r="O207" s="221">
        <f t="shared" si="79"/>
        <v>0</v>
      </c>
      <c r="P207" s="223"/>
    </row>
    <row r="208" spans="1:16" hidden="1" x14ac:dyDescent="0.2">
      <c r="A208" s="58">
        <v>5213</v>
      </c>
      <c r="B208" s="3" t="s">
        <v>262</v>
      </c>
      <c r="C208" s="98">
        <f t="shared" si="63"/>
        <v>0</v>
      </c>
      <c r="D208" s="220"/>
      <c r="E208" s="807"/>
      <c r="F208" s="765">
        <f t="shared" si="76"/>
        <v>0</v>
      </c>
      <c r="G208" s="220"/>
      <c r="H208" s="103"/>
      <c r="I208" s="221">
        <f t="shared" si="77"/>
        <v>0</v>
      </c>
      <c r="J208" s="103"/>
      <c r="K208" s="104"/>
      <c r="L208" s="221">
        <f t="shared" si="78"/>
        <v>0</v>
      </c>
      <c r="M208" s="222"/>
      <c r="N208" s="104"/>
      <c r="O208" s="221">
        <f t="shared" si="79"/>
        <v>0</v>
      </c>
      <c r="P208" s="223"/>
    </row>
    <row r="209" spans="1:16" hidden="1" x14ac:dyDescent="0.2">
      <c r="A209" s="58">
        <v>5214</v>
      </c>
      <c r="B209" s="3" t="s">
        <v>263</v>
      </c>
      <c r="C209" s="98">
        <f t="shared" si="63"/>
        <v>0</v>
      </c>
      <c r="D209" s="220"/>
      <c r="E209" s="807"/>
      <c r="F209" s="765">
        <f t="shared" si="76"/>
        <v>0</v>
      </c>
      <c r="G209" s="220"/>
      <c r="H209" s="103"/>
      <c r="I209" s="221">
        <f t="shared" si="77"/>
        <v>0</v>
      </c>
      <c r="J209" s="103"/>
      <c r="K209" s="104"/>
      <c r="L209" s="221">
        <f t="shared" si="78"/>
        <v>0</v>
      </c>
      <c r="M209" s="222"/>
      <c r="N209" s="104"/>
      <c r="O209" s="221">
        <f t="shared" si="79"/>
        <v>0</v>
      </c>
      <c r="P209" s="223"/>
    </row>
    <row r="210" spans="1:16" hidden="1" x14ac:dyDescent="0.2">
      <c r="A210" s="58">
        <v>5215</v>
      </c>
      <c r="B210" s="3" t="s">
        <v>264</v>
      </c>
      <c r="C210" s="98">
        <f t="shared" si="63"/>
        <v>0</v>
      </c>
      <c r="D210" s="220"/>
      <c r="E210" s="807"/>
      <c r="F210" s="765">
        <f t="shared" si="76"/>
        <v>0</v>
      </c>
      <c r="G210" s="220"/>
      <c r="H210" s="103"/>
      <c r="I210" s="221">
        <f t="shared" si="77"/>
        <v>0</v>
      </c>
      <c r="J210" s="103"/>
      <c r="K210" s="104"/>
      <c r="L210" s="221">
        <f t="shared" si="78"/>
        <v>0</v>
      </c>
      <c r="M210" s="222"/>
      <c r="N210" s="104"/>
      <c r="O210" s="221">
        <f t="shared" si="79"/>
        <v>0</v>
      </c>
      <c r="P210" s="223"/>
    </row>
    <row r="211" spans="1:16" ht="14.25" hidden="1" customHeight="1" x14ac:dyDescent="0.2">
      <c r="A211" s="58">
        <v>5216</v>
      </c>
      <c r="B211" s="3" t="s">
        <v>265</v>
      </c>
      <c r="C211" s="98">
        <f t="shared" si="63"/>
        <v>0</v>
      </c>
      <c r="D211" s="220"/>
      <c r="E211" s="807"/>
      <c r="F211" s="765">
        <f t="shared" si="76"/>
        <v>0</v>
      </c>
      <c r="G211" s="220"/>
      <c r="H211" s="103"/>
      <c r="I211" s="221">
        <f t="shared" si="77"/>
        <v>0</v>
      </c>
      <c r="J211" s="103"/>
      <c r="K211" s="104"/>
      <c r="L211" s="221">
        <f t="shared" si="78"/>
        <v>0</v>
      </c>
      <c r="M211" s="222"/>
      <c r="N211" s="104"/>
      <c r="O211" s="221">
        <f t="shared" si="79"/>
        <v>0</v>
      </c>
      <c r="P211" s="223"/>
    </row>
    <row r="212" spans="1:16" hidden="1" x14ac:dyDescent="0.2">
      <c r="A212" s="58">
        <v>5217</v>
      </c>
      <c r="B212" s="3" t="s">
        <v>266</v>
      </c>
      <c r="C212" s="98">
        <f t="shared" si="63"/>
        <v>0</v>
      </c>
      <c r="D212" s="220"/>
      <c r="E212" s="807"/>
      <c r="F212" s="765">
        <f t="shared" si="76"/>
        <v>0</v>
      </c>
      <c r="G212" s="220"/>
      <c r="H212" s="103"/>
      <c r="I212" s="221">
        <f t="shared" si="77"/>
        <v>0</v>
      </c>
      <c r="J212" s="103"/>
      <c r="K212" s="104"/>
      <c r="L212" s="221">
        <f t="shared" si="78"/>
        <v>0</v>
      </c>
      <c r="M212" s="222"/>
      <c r="N212" s="104"/>
      <c r="O212" s="221">
        <f t="shared" si="79"/>
        <v>0</v>
      </c>
      <c r="P212" s="223"/>
    </row>
    <row r="213" spans="1:16" hidden="1" x14ac:dyDescent="0.2">
      <c r="A213" s="58">
        <v>5218</v>
      </c>
      <c r="B213" s="3" t="s">
        <v>267</v>
      </c>
      <c r="C213" s="98">
        <f t="shared" si="63"/>
        <v>0</v>
      </c>
      <c r="D213" s="220"/>
      <c r="E213" s="807"/>
      <c r="F213" s="765">
        <f t="shared" si="76"/>
        <v>0</v>
      </c>
      <c r="G213" s="220"/>
      <c r="H213" s="103"/>
      <c r="I213" s="221">
        <f t="shared" si="77"/>
        <v>0</v>
      </c>
      <c r="J213" s="103"/>
      <c r="K213" s="104"/>
      <c r="L213" s="221">
        <f t="shared" si="78"/>
        <v>0</v>
      </c>
      <c r="M213" s="222"/>
      <c r="N213" s="104"/>
      <c r="O213" s="221">
        <f t="shared" si="79"/>
        <v>0</v>
      </c>
      <c r="P213" s="223"/>
    </row>
    <row r="214" spans="1:16" hidden="1" x14ac:dyDescent="0.2">
      <c r="A214" s="58">
        <v>5219</v>
      </c>
      <c r="B214" s="3" t="s">
        <v>268</v>
      </c>
      <c r="C214" s="98">
        <f t="shared" si="63"/>
        <v>0</v>
      </c>
      <c r="D214" s="220"/>
      <c r="E214" s="807"/>
      <c r="F214" s="765">
        <f t="shared" si="76"/>
        <v>0</v>
      </c>
      <c r="G214" s="220"/>
      <c r="H214" s="103"/>
      <c r="I214" s="221">
        <f t="shared" si="77"/>
        <v>0</v>
      </c>
      <c r="J214" s="103"/>
      <c r="K214" s="104"/>
      <c r="L214" s="221">
        <f t="shared" si="78"/>
        <v>0</v>
      </c>
      <c r="M214" s="222"/>
      <c r="N214" s="104"/>
      <c r="O214" s="221">
        <f t="shared" si="79"/>
        <v>0</v>
      </c>
      <c r="P214" s="223"/>
    </row>
    <row r="215" spans="1:16" ht="13.5" hidden="1" customHeight="1" x14ac:dyDescent="0.2">
      <c r="A215" s="224">
        <v>5220</v>
      </c>
      <c r="B215" s="3" t="s">
        <v>68</v>
      </c>
      <c r="C215" s="98">
        <f t="shared" si="63"/>
        <v>0</v>
      </c>
      <c r="D215" s="220"/>
      <c r="E215" s="807"/>
      <c r="F215" s="765">
        <f t="shared" si="76"/>
        <v>0</v>
      </c>
      <c r="G215" s="220"/>
      <c r="H215" s="103"/>
      <c r="I215" s="221">
        <f t="shared" si="77"/>
        <v>0</v>
      </c>
      <c r="J215" s="103"/>
      <c r="K215" s="104"/>
      <c r="L215" s="221">
        <f t="shared" si="78"/>
        <v>0</v>
      </c>
      <c r="M215" s="222"/>
      <c r="N215" s="104"/>
      <c r="O215" s="221">
        <f t="shared" si="79"/>
        <v>0</v>
      </c>
      <c r="P215" s="223"/>
    </row>
    <row r="216" spans="1:16" hidden="1" x14ac:dyDescent="0.2">
      <c r="A216" s="224">
        <v>5230</v>
      </c>
      <c r="B216" s="3" t="s">
        <v>69</v>
      </c>
      <c r="C216" s="98">
        <f t="shared" si="63"/>
        <v>0</v>
      </c>
      <c r="D216" s="225">
        <f t="shared" ref="D216:O216" si="80">SUM(D217:D224)</f>
        <v>0</v>
      </c>
      <c r="E216" s="808">
        <f t="shared" si="80"/>
        <v>0</v>
      </c>
      <c r="F216" s="765">
        <f t="shared" si="80"/>
        <v>0</v>
      </c>
      <c r="G216" s="225">
        <f t="shared" si="80"/>
        <v>0</v>
      </c>
      <c r="H216" s="227">
        <f t="shared" si="80"/>
        <v>0</v>
      </c>
      <c r="I216" s="221">
        <f t="shared" si="80"/>
        <v>0</v>
      </c>
      <c r="J216" s="227">
        <f t="shared" si="80"/>
        <v>0</v>
      </c>
      <c r="K216" s="226">
        <f t="shared" si="80"/>
        <v>0</v>
      </c>
      <c r="L216" s="221">
        <f t="shared" si="80"/>
        <v>0</v>
      </c>
      <c r="M216" s="98">
        <f t="shared" si="80"/>
        <v>0</v>
      </c>
      <c r="N216" s="226">
        <f t="shared" si="80"/>
        <v>0</v>
      </c>
      <c r="O216" s="221">
        <f t="shared" si="80"/>
        <v>0</v>
      </c>
      <c r="P216" s="223"/>
    </row>
    <row r="217" spans="1:16" hidden="1" x14ac:dyDescent="0.2">
      <c r="A217" s="58">
        <v>5231</v>
      </c>
      <c r="B217" s="3" t="s">
        <v>70</v>
      </c>
      <c r="C217" s="98">
        <f t="shared" si="63"/>
        <v>0</v>
      </c>
      <c r="D217" s="220"/>
      <c r="E217" s="807"/>
      <c r="F217" s="765">
        <f t="shared" ref="F217:F226" si="81">D217+E217</f>
        <v>0</v>
      </c>
      <c r="G217" s="220"/>
      <c r="H217" s="103"/>
      <c r="I217" s="221">
        <f t="shared" ref="I217:I226" si="82">G217+H217</f>
        <v>0</v>
      </c>
      <c r="J217" s="103"/>
      <c r="K217" s="104"/>
      <c r="L217" s="221">
        <f t="shared" ref="L217:L226" si="83">J217+K217</f>
        <v>0</v>
      </c>
      <c r="M217" s="222"/>
      <c r="N217" s="104"/>
      <c r="O217" s="221">
        <f t="shared" ref="O217:O226" si="84">M217+N217</f>
        <v>0</v>
      </c>
      <c r="P217" s="223"/>
    </row>
    <row r="218" spans="1:16" hidden="1" x14ac:dyDescent="0.2">
      <c r="A218" s="58">
        <v>5232</v>
      </c>
      <c r="B218" s="3" t="s">
        <v>71</v>
      </c>
      <c r="C218" s="98">
        <f t="shared" si="63"/>
        <v>0</v>
      </c>
      <c r="D218" s="220"/>
      <c r="E218" s="807"/>
      <c r="F218" s="765">
        <f t="shared" si="81"/>
        <v>0</v>
      </c>
      <c r="G218" s="220"/>
      <c r="H218" s="103"/>
      <c r="I218" s="221">
        <f t="shared" si="82"/>
        <v>0</v>
      </c>
      <c r="J218" s="103"/>
      <c r="K218" s="104"/>
      <c r="L218" s="221">
        <f t="shared" si="83"/>
        <v>0</v>
      </c>
      <c r="M218" s="222"/>
      <c r="N218" s="104"/>
      <c r="O218" s="221">
        <f t="shared" si="84"/>
        <v>0</v>
      </c>
      <c r="P218" s="223"/>
    </row>
    <row r="219" spans="1:16" hidden="1" x14ac:dyDescent="0.2">
      <c r="A219" s="58">
        <v>5233</v>
      </c>
      <c r="B219" s="3" t="s">
        <v>72</v>
      </c>
      <c r="C219" s="98">
        <f t="shared" si="63"/>
        <v>0</v>
      </c>
      <c r="D219" s="220"/>
      <c r="E219" s="807"/>
      <c r="F219" s="765">
        <f t="shared" si="81"/>
        <v>0</v>
      </c>
      <c r="G219" s="220"/>
      <c r="H219" s="103"/>
      <c r="I219" s="221">
        <f t="shared" si="82"/>
        <v>0</v>
      </c>
      <c r="J219" s="103"/>
      <c r="K219" s="104"/>
      <c r="L219" s="221">
        <f t="shared" si="83"/>
        <v>0</v>
      </c>
      <c r="M219" s="222"/>
      <c r="N219" s="104"/>
      <c r="O219" s="221">
        <f t="shared" si="84"/>
        <v>0</v>
      </c>
      <c r="P219" s="223"/>
    </row>
    <row r="220" spans="1:16" ht="24" hidden="1" x14ac:dyDescent="0.2">
      <c r="A220" s="58">
        <v>5234</v>
      </c>
      <c r="B220" s="3" t="s">
        <v>73</v>
      </c>
      <c r="C220" s="98">
        <f t="shared" si="63"/>
        <v>0</v>
      </c>
      <c r="D220" s="220"/>
      <c r="E220" s="807"/>
      <c r="F220" s="765">
        <f t="shared" si="81"/>
        <v>0</v>
      </c>
      <c r="G220" s="220"/>
      <c r="H220" s="103"/>
      <c r="I220" s="221">
        <f t="shared" si="82"/>
        <v>0</v>
      </c>
      <c r="J220" s="103"/>
      <c r="K220" s="104"/>
      <c r="L220" s="221">
        <f t="shared" si="83"/>
        <v>0</v>
      </c>
      <c r="M220" s="222"/>
      <c r="N220" s="104"/>
      <c r="O220" s="221">
        <f t="shared" si="84"/>
        <v>0</v>
      </c>
      <c r="P220" s="223"/>
    </row>
    <row r="221" spans="1:16" ht="14.25" hidden="1" customHeight="1" x14ac:dyDescent="0.2">
      <c r="A221" s="58">
        <v>5236</v>
      </c>
      <c r="B221" s="3" t="s">
        <v>74</v>
      </c>
      <c r="C221" s="98">
        <f t="shared" si="63"/>
        <v>0</v>
      </c>
      <c r="D221" s="220"/>
      <c r="E221" s="807"/>
      <c r="F221" s="765">
        <f t="shared" si="81"/>
        <v>0</v>
      </c>
      <c r="G221" s="220"/>
      <c r="H221" s="103"/>
      <c r="I221" s="221">
        <f t="shared" si="82"/>
        <v>0</v>
      </c>
      <c r="J221" s="103"/>
      <c r="K221" s="104"/>
      <c r="L221" s="221">
        <f t="shared" si="83"/>
        <v>0</v>
      </c>
      <c r="M221" s="222"/>
      <c r="N221" s="104"/>
      <c r="O221" s="221">
        <f t="shared" si="84"/>
        <v>0</v>
      </c>
      <c r="P221" s="223"/>
    </row>
    <row r="222" spans="1:16" ht="14.25" hidden="1" customHeight="1" x14ac:dyDescent="0.2">
      <c r="A222" s="58">
        <v>5237</v>
      </c>
      <c r="B222" s="3" t="s">
        <v>75</v>
      </c>
      <c r="C222" s="98">
        <f t="shared" si="63"/>
        <v>0</v>
      </c>
      <c r="D222" s="220"/>
      <c r="E222" s="807"/>
      <c r="F222" s="765">
        <f t="shared" si="81"/>
        <v>0</v>
      </c>
      <c r="G222" s="220"/>
      <c r="H222" s="103"/>
      <c r="I222" s="221">
        <f t="shared" si="82"/>
        <v>0</v>
      </c>
      <c r="J222" s="103"/>
      <c r="K222" s="104"/>
      <c r="L222" s="221">
        <f t="shared" si="83"/>
        <v>0</v>
      </c>
      <c r="M222" s="222"/>
      <c r="N222" s="104"/>
      <c r="O222" s="221">
        <f t="shared" si="84"/>
        <v>0</v>
      </c>
      <c r="P222" s="223"/>
    </row>
    <row r="223" spans="1:16" ht="24" hidden="1" x14ac:dyDescent="0.2">
      <c r="A223" s="58">
        <v>5238</v>
      </c>
      <c r="B223" s="3" t="s">
        <v>76</v>
      </c>
      <c r="C223" s="98">
        <f t="shared" si="63"/>
        <v>0</v>
      </c>
      <c r="D223" s="220"/>
      <c r="E223" s="807"/>
      <c r="F223" s="765">
        <f t="shared" si="81"/>
        <v>0</v>
      </c>
      <c r="G223" s="220"/>
      <c r="H223" s="103"/>
      <c r="I223" s="221">
        <f t="shared" si="82"/>
        <v>0</v>
      </c>
      <c r="J223" s="103"/>
      <c r="K223" s="104"/>
      <c r="L223" s="221">
        <f t="shared" si="83"/>
        <v>0</v>
      </c>
      <c r="M223" s="222"/>
      <c r="N223" s="104"/>
      <c r="O223" s="221">
        <f t="shared" si="84"/>
        <v>0</v>
      </c>
      <c r="P223" s="223"/>
    </row>
    <row r="224" spans="1:16" ht="24" hidden="1" x14ac:dyDescent="0.2">
      <c r="A224" s="58">
        <v>5239</v>
      </c>
      <c r="B224" s="3" t="s">
        <v>77</v>
      </c>
      <c r="C224" s="98">
        <f t="shared" si="63"/>
        <v>0</v>
      </c>
      <c r="D224" s="220"/>
      <c r="E224" s="807"/>
      <c r="F224" s="765">
        <f t="shared" si="81"/>
        <v>0</v>
      </c>
      <c r="G224" s="220"/>
      <c r="H224" s="103"/>
      <c r="I224" s="221">
        <f t="shared" si="82"/>
        <v>0</v>
      </c>
      <c r="J224" s="103"/>
      <c r="K224" s="104"/>
      <c r="L224" s="221">
        <f t="shared" si="83"/>
        <v>0</v>
      </c>
      <c r="M224" s="222"/>
      <c r="N224" s="104"/>
      <c r="O224" s="221">
        <f t="shared" si="84"/>
        <v>0</v>
      </c>
      <c r="P224" s="223"/>
    </row>
    <row r="225" spans="1:16" ht="24" hidden="1" x14ac:dyDescent="0.2">
      <c r="A225" s="224">
        <v>5240</v>
      </c>
      <c r="B225" s="3" t="s">
        <v>78</v>
      </c>
      <c r="C225" s="98">
        <f t="shared" si="63"/>
        <v>0</v>
      </c>
      <c r="D225" s="220"/>
      <c r="E225" s="807"/>
      <c r="F225" s="765">
        <f t="shared" si="81"/>
        <v>0</v>
      </c>
      <c r="G225" s="220"/>
      <c r="H225" s="103"/>
      <c r="I225" s="221">
        <f t="shared" si="82"/>
        <v>0</v>
      </c>
      <c r="J225" s="103"/>
      <c r="K225" s="104"/>
      <c r="L225" s="221">
        <f t="shared" si="83"/>
        <v>0</v>
      </c>
      <c r="M225" s="222"/>
      <c r="N225" s="104"/>
      <c r="O225" s="221">
        <f t="shared" si="84"/>
        <v>0</v>
      </c>
      <c r="P225" s="223"/>
    </row>
    <row r="226" spans="1:16" hidden="1" x14ac:dyDescent="0.2">
      <c r="A226" s="224">
        <v>5250</v>
      </c>
      <c r="B226" s="3" t="s">
        <v>79</v>
      </c>
      <c r="C226" s="98">
        <f t="shared" si="63"/>
        <v>0</v>
      </c>
      <c r="D226" s="220"/>
      <c r="E226" s="807"/>
      <c r="F226" s="765">
        <f t="shared" si="81"/>
        <v>0</v>
      </c>
      <c r="G226" s="220"/>
      <c r="H226" s="103"/>
      <c r="I226" s="221">
        <f t="shared" si="82"/>
        <v>0</v>
      </c>
      <c r="J226" s="103"/>
      <c r="K226" s="104"/>
      <c r="L226" s="221">
        <f t="shared" si="83"/>
        <v>0</v>
      </c>
      <c r="M226" s="222"/>
      <c r="N226" s="104"/>
      <c r="O226" s="221">
        <f t="shared" si="84"/>
        <v>0</v>
      </c>
      <c r="P226" s="223"/>
    </row>
    <row r="227" spans="1:16" hidden="1" x14ac:dyDescent="0.2">
      <c r="A227" s="224">
        <v>5260</v>
      </c>
      <c r="B227" s="3" t="s">
        <v>80</v>
      </c>
      <c r="C227" s="98">
        <f t="shared" si="63"/>
        <v>0</v>
      </c>
      <c r="D227" s="225">
        <f t="shared" ref="D227:O227" si="85">SUM(D228)</f>
        <v>0</v>
      </c>
      <c r="E227" s="808">
        <f t="shared" si="85"/>
        <v>0</v>
      </c>
      <c r="F227" s="765">
        <f t="shared" si="85"/>
        <v>0</v>
      </c>
      <c r="G227" s="225">
        <f t="shared" si="85"/>
        <v>0</v>
      </c>
      <c r="H227" s="227">
        <f t="shared" si="85"/>
        <v>0</v>
      </c>
      <c r="I227" s="221">
        <f t="shared" si="85"/>
        <v>0</v>
      </c>
      <c r="J227" s="227">
        <f t="shared" si="85"/>
        <v>0</v>
      </c>
      <c r="K227" s="226">
        <f t="shared" si="85"/>
        <v>0</v>
      </c>
      <c r="L227" s="221">
        <f t="shared" si="85"/>
        <v>0</v>
      </c>
      <c r="M227" s="98">
        <f t="shared" si="85"/>
        <v>0</v>
      </c>
      <c r="N227" s="226">
        <f t="shared" si="85"/>
        <v>0</v>
      </c>
      <c r="O227" s="221">
        <f t="shared" si="85"/>
        <v>0</v>
      </c>
      <c r="P227" s="223"/>
    </row>
    <row r="228" spans="1:16" ht="24" hidden="1" x14ac:dyDescent="0.2">
      <c r="A228" s="58">
        <v>5269</v>
      </c>
      <c r="B228" s="3" t="s">
        <v>81</v>
      </c>
      <c r="C228" s="98">
        <f t="shared" si="63"/>
        <v>0</v>
      </c>
      <c r="D228" s="220"/>
      <c r="E228" s="807"/>
      <c r="F228" s="765">
        <f>D228+E228</f>
        <v>0</v>
      </c>
      <c r="G228" s="220"/>
      <c r="H228" s="103"/>
      <c r="I228" s="221">
        <f>G228+H228</f>
        <v>0</v>
      </c>
      <c r="J228" s="103"/>
      <c r="K228" s="104"/>
      <c r="L228" s="221">
        <f>J228+K228</f>
        <v>0</v>
      </c>
      <c r="M228" s="222"/>
      <c r="N228" s="104"/>
      <c r="O228" s="221">
        <f>M228+N228</f>
        <v>0</v>
      </c>
      <c r="P228" s="223"/>
    </row>
    <row r="229" spans="1:16" ht="24" hidden="1" x14ac:dyDescent="0.2">
      <c r="A229" s="210">
        <v>5270</v>
      </c>
      <c r="B229" s="154" t="s">
        <v>82</v>
      </c>
      <c r="C229" s="160">
        <f t="shared" si="63"/>
        <v>0</v>
      </c>
      <c r="D229" s="228"/>
      <c r="E229" s="809"/>
      <c r="F229" s="804">
        <f>D229+E229</f>
        <v>0</v>
      </c>
      <c r="G229" s="228"/>
      <c r="H229" s="230"/>
      <c r="I229" s="214">
        <f>G229+H229</f>
        <v>0</v>
      </c>
      <c r="J229" s="230"/>
      <c r="K229" s="229"/>
      <c r="L229" s="214">
        <f>J229+K229</f>
        <v>0</v>
      </c>
      <c r="M229" s="231"/>
      <c r="N229" s="229"/>
      <c r="O229" s="214">
        <f>M229+N229</f>
        <v>0</v>
      </c>
      <c r="P229" s="215"/>
    </row>
    <row r="230" spans="1:16" hidden="1" x14ac:dyDescent="0.2">
      <c r="A230" s="196">
        <v>6000</v>
      </c>
      <c r="B230" s="196" t="s">
        <v>130</v>
      </c>
      <c r="C230" s="197">
        <f t="shared" si="63"/>
        <v>0</v>
      </c>
      <c r="D230" s="198">
        <f t="shared" ref="D230:O230" si="86">D231+D251+D259</f>
        <v>0</v>
      </c>
      <c r="E230" s="800">
        <f t="shared" si="86"/>
        <v>0</v>
      </c>
      <c r="F230" s="801">
        <f t="shared" si="86"/>
        <v>0</v>
      </c>
      <c r="G230" s="198">
        <f t="shared" si="86"/>
        <v>0</v>
      </c>
      <c r="H230" s="200">
        <f t="shared" si="86"/>
        <v>0</v>
      </c>
      <c r="I230" s="201">
        <f t="shared" si="86"/>
        <v>0</v>
      </c>
      <c r="J230" s="200">
        <f t="shared" si="86"/>
        <v>0</v>
      </c>
      <c r="K230" s="199">
        <f t="shared" si="86"/>
        <v>0</v>
      </c>
      <c r="L230" s="201">
        <f t="shared" si="86"/>
        <v>0</v>
      </c>
      <c r="M230" s="197">
        <f t="shared" si="86"/>
        <v>0</v>
      </c>
      <c r="N230" s="199">
        <f t="shared" si="86"/>
        <v>0</v>
      </c>
      <c r="O230" s="201">
        <f t="shared" si="86"/>
        <v>0</v>
      </c>
      <c r="P230" s="202"/>
    </row>
    <row r="231" spans="1:16" ht="14.25" hidden="1" customHeight="1" x14ac:dyDescent="0.2">
      <c r="A231" s="258">
        <v>6200</v>
      </c>
      <c r="B231" s="248" t="s">
        <v>138</v>
      </c>
      <c r="C231" s="206">
        <f t="shared" si="63"/>
        <v>0</v>
      </c>
      <c r="D231" s="259">
        <f t="shared" ref="D231:O231" si="87">SUM(D232,D233,D235,D238,D244,D245,D246)</f>
        <v>0</v>
      </c>
      <c r="E231" s="814">
        <f t="shared" si="87"/>
        <v>0</v>
      </c>
      <c r="F231" s="815">
        <f t="shared" si="87"/>
        <v>0</v>
      </c>
      <c r="G231" s="259">
        <f t="shared" si="87"/>
        <v>0</v>
      </c>
      <c r="H231" s="260">
        <f t="shared" si="87"/>
        <v>0</v>
      </c>
      <c r="I231" s="208">
        <f t="shared" si="87"/>
        <v>0</v>
      </c>
      <c r="J231" s="260">
        <f t="shared" si="87"/>
        <v>0</v>
      </c>
      <c r="K231" s="207">
        <f t="shared" si="87"/>
        <v>0</v>
      </c>
      <c r="L231" s="208">
        <f t="shared" si="87"/>
        <v>0</v>
      </c>
      <c r="M231" s="206">
        <f t="shared" si="87"/>
        <v>0</v>
      </c>
      <c r="N231" s="207">
        <f t="shared" si="87"/>
        <v>0</v>
      </c>
      <c r="O231" s="208">
        <f t="shared" si="87"/>
        <v>0</v>
      </c>
      <c r="P231" s="209"/>
    </row>
    <row r="232" spans="1:16" ht="24" hidden="1" x14ac:dyDescent="0.2">
      <c r="A232" s="1114">
        <v>6220</v>
      </c>
      <c r="B232" s="1" t="s">
        <v>269</v>
      </c>
      <c r="C232" s="89">
        <f t="shared" si="6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63"/>
        <v>0</v>
      </c>
      <c r="D233" s="225">
        <f t="shared" ref="D233:O233" si="88">SUM(D234)</f>
        <v>0</v>
      </c>
      <c r="E233" s="808">
        <f t="shared" si="88"/>
        <v>0</v>
      </c>
      <c r="F233" s="765">
        <f t="shared" si="88"/>
        <v>0</v>
      </c>
      <c r="G233" s="225">
        <f t="shared" si="88"/>
        <v>0</v>
      </c>
      <c r="H233" s="227">
        <f t="shared" si="88"/>
        <v>0</v>
      </c>
      <c r="I233" s="221">
        <f t="shared" si="88"/>
        <v>0</v>
      </c>
      <c r="J233" s="227">
        <f t="shared" si="88"/>
        <v>0</v>
      </c>
      <c r="K233" s="226">
        <f t="shared" si="88"/>
        <v>0</v>
      </c>
      <c r="L233" s="221">
        <f t="shared" si="88"/>
        <v>0</v>
      </c>
      <c r="M233" s="98">
        <f t="shared" si="88"/>
        <v>0</v>
      </c>
      <c r="N233" s="226">
        <f t="shared" si="88"/>
        <v>0</v>
      </c>
      <c r="O233" s="221">
        <f t="shared" si="88"/>
        <v>0</v>
      </c>
      <c r="P233" s="223"/>
    </row>
    <row r="234" spans="1:16" ht="24" hidden="1" x14ac:dyDescent="0.2">
      <c r="A234" s="58">
        <v>6239</v>
      </c>
      <c r="B234" s="1" t="s">
        <v>271</v>
      </c>
      <c r="C234" s="98">
        <f t="shared" si="6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63"/>
        <v>0</v>
      </c>
      <c r="D235" s="225">
        <f t="shared" ref="D235:O235" si="89">SUM(D236:D237)</f>
        <v>0</v>
      </c>
      <c r="E235" s="808">
        <f t="shared" si="89"/>
        <v>0</v>
      </c>
      <c r="F235" s="765">
        <f t="shared" si="89"/>
        <v>0</v>
      </c>
      <c r="G235" s="225">
        <f t="shared" si="89"/>
        <v>0</v>
      </c>
      <c r="H235" s="227">
        <f t="shared" si="89"/>
        <v>0</v>
      </c>
      <c r="I235" s="221">
        <f t="shared" si="89"/>
        <v>0</v>
      </c>
      <c r="J235" s="227">
        <f t="shared" si="89"/>
        <v>0</v>
      </c>
      <c r="K235" s="226">
        <f t="shared" si="89"/>
        <v>0</v>
      </c>
      <c r="L235" s="221">
        <f t="shared" si="89"/>
        <v>0</v>
      </c>
      <c r="M235" s="98">
        <f t="shared" si="89"/>
        <v>0</v>
      </c>
      <c r="N235" s="226">
        <f t="shared" si="89"/>
        <v>0</v>
      </c>
      <c r="O235" s="221">
        <f t="shared" si="89"/>
        <v>0</v>
      </c>
      <c r="P235" s="223"/>
    </row>
    <row r="236" spans="1:16" hidden="1" x14ac:dyDescent="0.2">
      <c r="A236" s="58">
        <v>6241</v>
      </c>
      <c r="B236" s="3" t="s">
        <v>139</v>
      </c>
      <c r="C236" s="98">
        <f t="shared" si="63"/>
        <v>0</v>
      </c>
      <c r="D236" s="220"/>
      <c r="E236" s="807"/>
      <c r="F236" s="765">
        <f>D236+E236</f>
        <v>0</v>
      </c>
      <c r="G236" s="220"/>
      <c r="H236" s="103"/>
      <c r="I236" s="221">
        <f>G236+H236</f>
        <v>0</v>
      </c>
      <c r="J236" s="103"/>
      <c r="K236" s="104"/>
      <c r="L236" s="221">
        <f>J236+K236</f>
        <v>0</v>
      </c>
      <c r="M236" s="222"/>
      <c r="N236" s="104"/>
      <c r="O236" s="221">
        <f>M236+N236</f>
        <v>0</v>
      </c>
      <c r="P236" s="223"/>
    </row>
    <row r="237" spans="1:16" hidden="1" x14ac:dyDescent="0.2">
      <c r="A237" s="58">
        <v>6242</v>
      </c>
      <c r="B237" s="3" t="s">
        <v>86</v>
      </c>
      <c r="C237" s="98">
        <f t="shared" si="63"/>
        <v>0</v>
      </c>
      <c r="D237" s="220"/>
      <c r="E237" s="807"/>
      <c r="F237" s="765">
        <f>D237+E237</f>
        <v>0</v>
      </c>
      <c r="G237" s="220"/>
      <c r="H237" s="103"/>
      <c r="I237" s="221">
        <f>G237+H237</f>
        <v>0</v>
      </c>
      <c r="J237" s="103"/>
      <c r="K237" s="104"/>
      <c r="L237" s="221">
        <f>J237+K237</f>
        <v>0</v>
      </c>
      <c r="M237" s="222"/>
      <c r="N237" s="104"/>
      <c r="O237" s="221">
        <f>M237+N237</f>
        <v>0</v>
      </c>
      <c r="P237" s="223"/>
    </row>
    <row r="238" spans="1:16" ht="25.5" hidden="1" customHeight="1" x14ac:dyDescent="0.2">
      <c r="A238" s="224">
        <v>6250</v>
      </c>
      <c r="B238" s="3" t="s">
        <v>272</v>
      </c>
      <c r="C238" s="98">
        <f t="shared" si="63"/>
        <v>0</v>
      </c>
      <c r="D238" s="225">
        <f t="shared" ref="D238:O238" si="90">SUM(D239:D243)</f>
        <v>0</v>
      </c>
      <c r="E238" s="808">
        <f t="shared" si="90"/>
        <v>0</v>
      </c>
      <c r="F238" s="765">
        <f t="shared" si="90"/>
        <v>0</v>
      </c>
      <c r="G238" s="225">
        <f t="shared" si="90"/>
        <v>0</v>
      </c>
      <c r="H238" s="227">
        <f t="shared" si="90"/>
        <v>0</v>
      </c>
      <c r="I238" s="221">
        <f t="shared" si="90"/>
        <v>0</v>
      </c>
      <c r="J238" s="227">
        <f t="shared" si="90"/>
        <v>0</v>
      </c>
      <c r="K238" s="226">
        <f t="shared" si="90"/>
        <v>0</v>
      </c>
      <c r="L238" s="221">
        <f t="shared" si="90"/>
        <v>0</v>
      </c>
      <c r="M238" s="98">
        <f t="shared" si="90"/>
        <v>0</v>
      </c>
      <c r="N238" s="226">
        <f t="shared" si="90"/>
        <v>0</v>
      </c>
      <c r="O238" s="221">
        <f t="shared" si="90"/>
        <v>0</v>
      </c>
      <c r="P238" s="223"/>
    </row>
    <row r="239" spans="1:16" ht="14.25" hidden="1" customHeight="1" x14ac:dyDescent="0.2">
      <c r="A239" s="58">
        <v>6252</v>
      </c>
      <c r="B239" s="3" t="s">
        <v>273</v>
      </c>
      <c r="C239" s="98">
        <f t="shared" si="63"/>
        <v>0</v>
      </c>
      <c r="D239" s="220"/>
      <c r="E239" s="807"/>
      <c r="F239" s="765">
        <f t="shared" ref="F239:F245" si="91">D239+E239</f>
        <v>0</v>
      </c>
      <c r="G239" s="220"/>
      <c r="H239" s="103"/>
      <c r="I239" s="221">
        <f t="shared" ref="I239:I245" si="92">G239+H239</f>
        <v>0</v>
      </c>
      <c r="J239" s="103"/>
      <c r="K239" s="104"/>
      <c r="L239" s="221">
        <f t="shared" ref="L239:L245" si="93">J239+K239</f>
        <v>0</v>
      </c>
      <c r="M239" s="222"/>
      <c r="N239" s="104"/>
      <c r="O239" s="221">
        <f t="shared" ref="O239:O245" si="94">M239+N239</f>
        <v>0</v>
      </c>
      <c r="P239" s="223"/>
    </row>
    <row r="240" spans="1:16" ht="14.25" hidden="1" customHeight="1" x14ac:dyDescent="0.2">
      <c r="A240" s="58">
        <v>6253</v>
      </c>
      <c r="B240" s="3" t="s">
        <v>274</v>
      </c>
      <c r="C240" s="98">
        <f t="shared" si="63"/>
        <v>0</v>
      </c>
      <c r="D240" s="220"/>
      <c r="E240" s="807"/>
      <c r="F240" s="765">
        <f t="shared" si="91"/>
        <v>0</v>
      </c>
      <c r="G240" s="220"/>
      <c r="H240" s="103"/>
      <c r="I240" s="221">
        <f t="shared" si="92"/>
        <v>0</v>
      </c>
      <c r="J240" s="103"/>
      <c r="K240" s="104"/>
      <c r="L240" s="221">
        <f t="shared" si="93"/>
        <v>0</v>
      </c>
      <c r="M240" s="222"/>
      <c r="N240" s="104"/>
      <c r="O240" s="221">
        <f t="shared" si="94"/>
        <v>0</v>
      </c>
      <c r="P240" s="223"/>
    </row>
    <row r="241" spans="1:16" ht="24" hidden="1" x14ac:dyDescent="0.2">
      <c r="A241" s="58">
        <v>6254</v>
      </c>
      <c r="B241" s="3" t="s">
        <v>275</v>
      </c>
      <c r="C241" s="98">
        <f t="shared" si="63"/>
        <v>0</v>
      </c>
      <c r="D241" s="220"/>
      <c r="E241" s="807"/>
      <c r="F241" s="765">
        <f t="shared" si="91"/>
        <v>0</v>
      </c>
      <c r="G241" s="220"/>
      <c r="H241" s="103"/>
      <c r="I241" s="221">
        <f t="shared" si="92"/>
        <v>0</v>
      </c>
      <c r="J241" s="103"/>
      <c r="K241" s="104"/>
      <c r="L241" s="221">
        <f t="shared" si="93"/>
        <v>0</v>
      </c>
      <c r="M241" s="222"/>
      <c r="N241" s="104"/>
      <c r="O241" s="221">
        <f t="shared" si="94"/>
        <v>0</v>
      </c>
      <c r="P241" s="223"/>
    </row>
    <row r="242" spans="1:16" ht="24" hidden="1" x14ac:dyDescent="0.2">
      <c r="A242" s="58">
        <v>6255</v>
      </c>
      <c r="B242" s="3" t="s">
        <v>276</v>
      </c>
      <c r="C242" s="98">
        <f t="shared" ref="C242:C298" si="95">F242+I242+L242+O242</f>
        <v>0</v>
      </c>
      <c r="D242" s="220"/>
      <c r="E242" s="807"/>
      <c r="F242" s="765">
        <f t="shared" si="91"/>
        <v>0</v>
      </c>
      <c r="G242" s="220"/>
      <c r="H242" s="103"/>
      <c r="I242" s="221">
        <f t="shared" si="92"/>
        <v>0</v>
      </c>
      <c r="J242" s="103"/>
      <c r="K242" s="104"/>
      <c r="L242" s="221">
        <f t="shared" si="93"/>
        <v>0</v>
      </c>
      <c r="M242" s="222"/>
      <c r="N242" s="104"/>
      <c r="O242" s="221">
        <f t="shared" si="94"/>
        <v>0</v>
      </c>
      <c r="P242" s="223"/>
    </row>
    <row r="243" spans="1:16" hidden="1" x14ac:dyDescent="0.2">
      <c r="A243" s="58">
        <v>6259</v>
      </c>
      <c r="B243" s="3" t="s">
        <v>277</v>
      </c>
      <c r="C243" s="98">
        <f t="shared" si="95"/>
        <v>0</v>
      </c>
      <c r="D243" s="220"/>
      <c r="E243" s="807"/>
      <c r="F243" s="765">
        <f t="shared" si="91"/>
        <v>0</v>
      </c>
      <c r="G243" s="220"/>
      <c r="H243" s="103"/>
      <c r="I243" s="221">
        <f t="shared" si="92"/>
        <v>0</v>
      </c>
      <c r="J243" s="103"/>
      <c r="K243" s="104"/>
      <c r="L243" s="221">
        <f t="shared" si="93"/>
        <v>0</v>
      </c>
      <c r="M243" s="222"/>
      <c r="N243" s="104"/>
      <c r="O243" s="221">
        <f t="shared" si="94"/>
        <v>0</v>
      </c>
      <c r="P243" s="223"/>
    </row>
    <row r="244" spans="1:16" ht="24" hidden="1" x14ac:dyDescent="0.2">
      <c r="A244" s="224">
        <v>6260</v>
      </c>
      <c r="B244" s="3" t="s">
        <v>278</v>
      </c>
      <c r="C244" s="98">
        <f t="shared" si="95"/>
        <v>0</v>
      </c>
      <c r="D244" s="220"/>
      <c r="E244" s="807"/>
      <c r="F244" s="765">
        <f t="shared" si="91"/>
        <v>0</v>
      </c>
      <c r="G244" s="220"/>
      <c r="H244" s="103"/>
      <c r="I244" s="221">
        <f t="shared" si="92"/>
        <v>0</v>
      </c>
      <c r="J244" s="103"/>
      <c r="K244" s="104"/>
      <c r="L244" s="221">
        <f t="shared" si="93"/>
        <v>0</v>
      </c>
      <c r="M244" s="222"/>
      <c r="N244" s="104"/>
      <c r="O244" s="221">
        <f t="shared" si="94"/>
        <v>0</v>
      </c>
      <c r="P244" s="223"/>
    </row>
    <row r="245" spans="1:16" hidden="1" x14ac:dyDescent="0.2">
      <c r="A245" s="224">
        <v>6270</v>
      </c>
      <c r="B245" s="3" t="s">
        <v>279</v>
      </c>
      <c r="C245" s="98">
        <f t="shared" si="95"/>
        <v>0</v>
      </c>
      <c r="D245" s="220"/>
      <c r="E245" s="807"/>
      <c r="F245" s="765">
        <f t="shared" si="91"/>
        <v>0</v>
      </c>
      <c r="G245" s="220"/>
      <c r="H245" s="103"/>
      <c r="I245" s="221">
        <f t="shared" si="92"/>
        <v>0</v>
      </c>
      <c r="J245" s="103"/>
      <c r="K245" s="104"/>
      <c r="L245" s="221">
        <f t="shared" si="93"/>
        <v>0</v>
      </c>
      <c r="M245" s="222"/>
      <c r="N245" s="104"/>
      <c r="O245" s="221">
        <f t="shared" si="94"/>
        <v>0</v>
      </c>
      <c r="P245" s="223"/>
    </row>
    <row r="246" spans="1:16" ht="24" hidden="1" x14ac:dyDescent="0.2">
      <c r="A246" s="1114">
        <v>6290</v>
      </c>
      <c r="B246" s="1" t="s">
        <v>111</v>
      </c>
      <c r="C246" s="249">
        <f t="shared" si="95"/>
        <v>0</v>
      </c>
      <c r="D246" s="233">
        <f t="shared" ref="D246:O246" si="96">SUM(D247:D250)</f>
        <v>0</v>
      </c>
      <c r="E246" s="810">
        <f t="shared" si="96"/>
        <v>0</v>
      </c>
      <c r="F246" s="806">
        <f t="shared" si="96"/>
        <v>0</v>
      </c>
      <c r="G246" s="233">
        <f t="shared" si="96"/>
        <v>0</v>
      </c>
      <c r="H246" s="235">
        <f t="shared" si="96"/>
        <v>0</v>
      </c>
      <c r="I246" s="217">
        <f t="shared" si="96"/>
        <v>0</v>
      </c>
      <c r="J246" s="235">
        <f t="shared" si="96"/>
        <v>0</v>
      </c>
      <c r="K246" s="234">
        <f t="shared" si="96"/>
        <v>0</v>
      </c>
      <c r="L246" s="217">
        <f t="shared" si="96"/>
        <v>0</v>
      </c>
      <c r="M246" s="249">
        <f t="shared" si="96"/>
        <v>0</v>
      </c>
      <c r="N246" s="250">
        <f t="shared" si="96"/>
        <v>0</v>
      </c>
      <c r="O246" s="251">
        <f t="shared" si="96"/>
        <v>0</v>
      </c>
      <c r="P246" s="252"/>
    </row>
    <row r="247" spans="1:16" hidden="1" x14ac:dyDescent="0.2">
      <c r="A247" s="58">
        <v>6291</v>
      </c>
      <c r="B247" s="3" t="s">
        <v>101</v>
      </c>
      <c r="C247" s="98">
        <f t="shared" si="95"/>
        <v>0</v>
      </c>
      <c r="D247" s="220"/>
      <c r="E247" s="807"/>
      <c r="F247" s="765">
        <f>D247+E247</f>
        <v>0</v>
      </c>
      <c r="G247" s="220"/>
      <c r="H247" s="103"/>
      <c r="I247" s="221">
        <f>G247+H247</f>
        <v>0</v>
      </c>
      <c r="J247" s="103"/>
      <c r="K247" s="104"/>
      <c r="L247" s="221">
        <f>J247+K247</f>
        <v>0</v>
      </c>
      <c r="M247" s="222"/>
      <c r="N247" s="104"/>
      <c r="O247" s="221">
        <f>M247+N247</f>
        <v>0</v>
      </c>
      <c r="P247" s="223"/>
    </row>
    <row r="248" spans="1:16" hidden="1" x14ac:dyDescent="0.2">
      <c r="A248" s="58">
        <v>6292</v>
      </c>
      <c r="B248" s="3" t="s">
        <v>129</v>
      </c>
      <c r="C248" s="98">
        <f t="shared" si="95"/>
        <v>0</v>
      </c>
      <c r="D248" s="220"/>
      <c r="E248" s="807"/>
      <c r="F248" s="765">
        <f>D248+E248</f>
        <v>0</v>
      </c>
      <c r="G248" s="220"/>
      <c r="H248" s="103"/>
      <c r="I248" s="221">
        <f>G248+H248</f>
        <v>0</v>
      </c>
      <c r="J248" s="103"/>
      <c r="K248" s="104"/>
      <c r="L248" s="221">
        <f>J248+K248</f>
        <v>0</v>
      </c>
      <c r="M248" s="222"/>
      <c r="N248" s="104"/>
      <c r="O248" s="221">
        <f>M248+N248</f>
        <v>0</v>
      </c>
      <c r="P248" s="223"/>
    </row>
    <row r="249" spans="1:16" ht="72" hidden="1" x14ac:dyDescent="0.2">
      <c r="A249" s="58">
        <v>6296</v>
      </c>
      <c r="B249" s="3" t="s">
        <v>280</v>
      </c>
      <c r="C249" s="98">
        <f t="shared" si="95"/>
        <v>0</v>
      </c>
      <c r="D249" s="220"/>
      <c r="E249" s="807"/>
      <c r="F249" s="765">
        <f>D249+E249</f>
        <v>0</v>
      </c>
      <c r="G249" s="220"/>
      <c r="H249" s="103"/>
      <c r="I249" s="221">
        <f>G249+H249</f>
        <v>0</v>
      </c>
      <c r="J249" s="103"/>
      <c r="K249" s="104"/>
      <c r="L249" s="221">
        <f>J249+K249</f>
        <v>0</v>
      </c>
      <c r="M249" s="222"/>
      <c r="N249" s="104"/>
      <c r="O249" s="221">
        <f>M249+N249</f>
        <v>0</v>
      </c>
      <c r="P249" s="223"/>
    </row>
    <row r="250" spans="1:16" ht="39.75" hidden="1" customHeight="1" x14ac:dyDescent="0.2">
      <c r="A250" s="58">
        <v>6299</v>
      </c>
      <c r="B250" s="3" t="s">
        <v>281</v>
      </c>
      <c r="C250" s="98">
        <f t="shared" si="95"/>
        <v>0</v>
      </c>
      <c r="D250" s="220"/>
      <c r="E250" s="807"/>
      <c r="F250" s="765">
        <f>D250+E250</f>
        <v>0</v>
      </c>
      <c r="G250" s="220"/>
      <c r="H250" s="103"/>
      <c r="I250" s="221">
        <f>G250+H250</f>
        <v>0</v>
      </c>
      <c r="J250" s="103"/>
      <c r="K250" s="104"/>
      <c r="L250" s="221">
        <f>J250+K250</f>
        <v>0</v>
      </c>
      <c r="M250" s="222"/>
      <c r="N250" s="104"/>
      <c r="O250" s="221">
        <f>M250+N250</f>
        <v>0</v>
      </c>
      <c r="P250" s="223"/>
    </row>
    <row r="251" spans="1:16" hidden="1" x14ac:dyDescent="0.2">
      <c r="A251" s="76">
        <v>6300</v>
      </c>
      <c r="B251" s="203" t="s">
        <v>282</v>
      </c>
      <c r="C251" s="77">
        <f t="shared" si="95"/>
        <v>0</v>
      </c>
      <c r="D251" s="204">
        <f t="shared" ref="D251:O251" si="97">SUM(D252,D257,D258)</f>
        <v>0</v>
      </c>
      <c r="E251" s="802">
        <f t="shared" si="97"/>
        <v>0</v>
      </c>
      <c r="F251" s="769">
        <f t="shared" si="97"/>
        <v>0</v>
      </c>
      <c r="G251" s="204">
        <f t="shared" si="97"/>
        <v>0</v>
      </c>
      <c r="H251" s="86">
        <f t="shared" si="97"/>
        <v>0</v>
      </c>
      <c r="I251" s="205">
        <f t="shared" si="97"/>
        <v>0</v>
      </c>
      <c r="J251" s="86">
        <f t="shared" si="97"/>
        <v>0</v>
      </c>
      <c r="K251" s="87">
        <f t="shared" si="97"/>
        <v>0</v>
      </c>
      <c r="L251" s="205">
        <f t="shared" si="97"/>
        <v>0</v>
      </c>
      <c r="M251" s="120">
        <f t="shared" si="97"/>
        <v>0</v>
      </c>
      <c r="N251" s="236">
        <f t="shared" si="97"/>
        <v>0</v>
      </c>
      <c r="O251" s="237">
        <f t="shared" si="97"/>
        <v>0</v>
      </c>
      <c r="P251" s="238"/>
    </row>
    <row r="252" spans="1:16" ht="24" hidden="1" x14ac:dyDescent="0.2">
      <c r="A252" s="1114">
        <v>6320</v>
      </c>
      <c r="B252" s="1" t="s">
        <v>283</v>
      </c>
      <c r="C252" s="249">
        <f t="shared" si="95"/>
        <v>0</v>
      </c>
      <c r="D252" s="233">
        <f t="shared" ref="D252:O252" si="98">SUM(D253:D256)</f>
        <v>0</v>
      </c>
      <c r="E252" s="810">
        <f t="shared" si="98"/>
        <v>0</v>
      </c>
      <c r="F252" s="806">
        <f t="shared" si="98"/>
        <v>0</v>
      </c>
      <c r="G252" s="233">
        <f t="shared" si="98"/>
        <v>0</v>
      </c>
      <c r="H252" s="235">
        <f t="shared" si="98"/>
        <v>0</v>
      </c>
      <c r="I252" s="217">
        <f t="shared" si="98"/>
        <v>0</v>
      </c>
      <c r="J252" s="235">
        <f t="shared" si="98"/>
        <v>0</v>
      </c>
      <c r="K252" s="234">
        <f t="shared" si="98"/>
        <v>0</v>
      </c>
      <c r="L252" s="217">
        <f t="shared" si="98"/>
        <v>0</v>
      </c>
      <c r="M252" s="89">
        <f t="shared" si="98"/>
        <v>0</v>
      </c>
      <c r="N252" s="234">
        <f t="shared" si="98"/>
        <v>0</v>
      </c>
      <c r="O252" s="217">
        <f t="shared" si="98"/>
        <v>0</v>
      </c>
      <c r="P252" s="219"/>
    </row>
    <row r="253" spans="1:16" hidden="1" x14ac:dyDescent="0.2">
      <c r="A253" s="58">
        <v>6322</v>
      </c>
      <c r="B253" s="3" t="s">
        <v>284</v>
      </c>
      <c r="C253" s="98">
        <f t="shared" si="95"/>
        <v>0</v>
      </c>
      <c r="D253" s="220"/>
      <c r="E253" s="807"/>
      <c r="F253" s="765">
        <f t="shared" ref="F253:F258" si="99">D253+E253</f>
        <v>0</v>
      </c>
      <c r="G253" s="220"/>
      <c r="H253" s="103"/>
      <c r="I253" s="221">
        <f t="shared" ref="I253:I258" si="100">G253+H253</f>
        <v>0</v>
      </c>
      <c r="J253" s="103"/>
      <c r="K253" s="104"/>
      <c r="L253" s="221">
        <f t="shared" ref="L253:L258" si="101">J253+K253</f>
        <v>0</v>
      </c>
      <c r="M253" s="222"/>
      <c r="N253" s="104"/>
      <c r="O253" s="221">
        <f t="shared" ref="O253:O258" si="102">M253+N253</f>
        <v>0</v>
      </c>
      <c r="P253" s="223"/>
    </row>
    <row r="254" spans="1:16" ht="24" hidden="1" x14ac:dyDescent="0.2">
      <c r="A254" s="58">
        <v>6323</v>
      </c>
      <c r="B254" s="3" t="s">
        <v>285</v>
      </c>
      <c r="C254" s="98">
        <f t="shared" si="95"/>
        <v>0</v>
      </c>
      <c r="D254" s="220"/>
      <c r="E254" s="807"/>
      <c r="F254" s="765">
        <f t="shared" si="99"/>
        <v>0</v>
      </c>
      <c r="G254" s="220"/>
      <c r="H254" s="103"/>
      <c r="I254" s="221">
        <f t="shared" si="100"/>
        <v>0</v>
      </c>
      <c r="J254" s="103"/>
      <c r="K254" s="104"/>
      <c r="L254" s="221">
        <f t="shared" si="101"/>
        <v>0</v>
      </c>
      <c r="M254" s="222"/>
      <c r="N254" s="104"/>
      <c r="O254" s="221">
        <f t="shared" si="102"/>
        <v>0</v>
      </c>
      <c r="P254" s="223"/>
    </row>
    <row r="255" spans="1:16" ht="24" hidden="1" x14ac:dyDescent="0.2">
      <c r="A255" s="58">
        <v>6324</v>
      </c>
      <c r="B255" s="3" t="s">
        <v>286</v>
      </c>
      <c r="C255" s="98">
        <f t="shared" si="95"/>
        <v>0</v>
      </c>
      <c r="D255" s="220"/>
      <c r="E255" s="807"/>
      <c r="F255" s="765">
        <f t="shared" si="99"/>
        <v>0</v>
      </c>
      <c r="G255" s="220"/>
      <c r="H255" s="103"/>
      <c r="I255" s="221">
        <f t="shared" si="100"/>
        <v>0</v>
      </c>
      <c r="J255" s="103"/>
      <c r="K255" s="104"/>
      <c r="L255" s="221">
        <f t="shared" si="101"/>
        <v>0</v>
      </c>
      <c r="M255" s="222"/>
      <c r="N255" s="104"/>
      <c r="O255" s="221">
        <f t="shared" si="102"/>
        <v>0</v>
      </c>
      <c r="P255" s="223"/>
    </row>
    <row r="256" spans="1:16" hidden="1" x14ac:dyDescent="0.2">
      <c r="A256" s="49">
        <v>6329</v>
      </c>
      <c r="B256" s="1" t="s">
        <v>287</v>
      </c>
      <c r="C256" s="89">
        <f t="shared" si="95"/>
        <v>0</v>
      </c>
      <c r="D256" s="216"/>
      <c r="E256" s="805"/>
      <c r="F256" s="806">
        <f t="shared" si="99"/>
        <v>0</v>
      </c>
      <c r="G256" s="216"/>
      <c r="H256" s="94"/>
      <c r="I256" s="217">
        <f t="shared" si="100"/>
        <v>0</v>
      </c>
      <c r="J256" s="94"/>
      <c r="K256" s="95"/>
      <c r="L256" s="217">
        <f t="shared" si="101"/>
        <v>0</v>
      </c>
      <c r="M256" s="218"/>
      <c r="N256" s="95"/>
      <c r="O256" s="217">
        <f t="shared" si="102"/>
        <v>0</v>
      </c>
      <c r="P256" s="219"/>
    </row>
    <row r="257" spans="1:16" ht="24" hidden="1" x14ac:dyDescent="0.2">
      <c r="A257" s="268">
        <v>6330</v>
      </c>
      <c r="B257" s="269" t="s">
        <v>288</v>
      </c>
      <c r="C257" s="249">
        <f t="shared" si="95"/>
        <v>0</v>
      </c>
      <c r="D257" s="254"/>
      <c r="E257" s="812"/>
      <c r="F257" s="813">
        <f t="shared" si="99"/>
        <v>0</v>
      </c>
      <c r="G257" s="254"/>
      <c r="H257" s="256"/>
      <c r="I257" s="251">
        <f t="shared" si="100"/>
        <v>0</v>
      </c>
      <c r="J257" s="256"/>
      <c r="K257" s="255"/>
      <c r="L257" s="251">
        <f t="shared" si="101"/>
        <v>0</v>
      </c>
      <c r="M257" s="257"/>
      <c r="N257" s="255"/>
      <c r="O257" s="251">
        <f t="shared" si="102"/>
        <v>0</v>
      </c>
      <c r="P257" s="252"/>
    </row>
    <row r="258" spans="1:16" hidden="1" x14ac:dyDescent="0.2">
      <c r="A258" s="224">
        <v>6360</v>
      </c>
      <c r="B258" s="3" t="s">
        <v>289</v>
      </c>
      <c r="C258" s="98">
        <f t="shared" si="95"/>
        <v>0</v>
      </c>
      <c r="D258" s="220"/>
      <c r="E258" s="807"/>
      <c r="F258" s="765">
        <f t="shared" si="99"/>
        <v>0</v>
      </c>
      <c r="G258" s="220"/>
      <c r="H258" s="103"/>
      <c r="I258" s="221">
        <f t="shared" si="100"/>
        <v>0</v>
      </c>
      <c r="J258" s="103"/>
      <c r="K258" s="104"/>
      <c r="L258" s="221">
        <f t="shared" si="101"/>
        <v>0</v>
      </c>
      <c r="M258" s="222"/>
      <c r="N258" s="104"/>
      <c r="O258" s="221">
        <f t="shared" si="102"/>
        <v>0</v>
      </c>
      <c r="P258" s="223"/>
    </row>
    <row r="259" spans="1:16" ht="36" hidden="1" x14ac:dyDescent="0.2">
      <c r="A259" s="76">
        <v>6400</v>
      </c>
      <c r="B259" s="203" t="s">
        <v>140</v>
      </c>
      <c r="C259" s="77">
        <f t="shared" si="95"/>
        <v>0</v>
      </c>
      <c r="D259" s="204">
        <f t="shared" ref="D259:O259" si="103">SUM(D260,D264)</f>
        <v>0</v>
      </c>
      <c r="E259" s="802">
        <f t="shared" si="103"/>
        <v>0</v>
      </c>
      <c r="F259" s="769">
        <f t="shared" si="103"/>
        <v>0</v>
      </c>
      <c r="G259" s="204">
        <f t="shared" si="103"/>
        <v>0</v>
      </c>
      <c r="H259" s="86">
        <f t="shared" si="103"/>
        <v>0</v>
      </c>
      <c r="I259" s="205">
        <f t="shared" si="103"/>
        <v>0</v>
      </c>
      <c r="J259" s="86">
        <f t="shared" si="103"/>
        <v>0</v>
      </c>
      <c r="K259" s="87">
        <f t="shared" si="103"/>
        <v>0</v>
      </c>
      <c r="L259" s="205">
        <f t="shared" si="103"/>
        <v>0</v>
      </c>
      <c r="M259" s="120">
        <f t="shared" si="103"/>
        <v>0</v>
      </c>
      <c r="N259" s="236">
        <f t="shared" si="103"/>
        <v>0</v>
      </c>
      <c r="O259" s="237">
        <f t="shared" si="103"/>
        <v>0</v>
      </c>
      <c r="P259" s="238"/>
    </row>
    <row r="260" spans="1:16" ht="24" hidden="1" x14ac:dyDescent="0.2">
      <c r="A260" s="1114">
        <v>6410</v>
      </c>
      <c r="B260" s="1" t="s">
        <v>141</v>
      </c>
      <c r="C260" s="89">
        <f t="shared" si="95"/>
        <v>0</v>
      </c>
      <c r="D260" s="233">
        <f t="shared" ref="D260:O260" si="104">SUM(D261:D263)</f>
        <v>0</v>
      </c>
      <c r="E260" s="810">
        <f t="shared" si="104"/>
        <v>0</v>
      </c>
      <c r="F260" s="806">
        <f t="shared" si="104"/>
        <v>0</v>
      </c>
      <c r="G260" s="233">
        <f t="shared" si="104"/>
        <v>0</v>
      </c>
      <c r="H260" s="235">
        <f t="shared" si="104"/>
        <v>0</v>
      </c>
      <c r="I260" s="217">
        <f t="shared" si="104"/>
        <v>0</v>
      </c>
      <c r="J260" s="235">
        <f t="shared" si="104"/>
        <v>0</v>
      </c>
      <c r="K260" s="234">
        <f t="shared" si="104"/>
        <v>0</v>
      </c>
      <c r="L260" s="217">
        <f t="shared" si="104"/>
        <v>0</v>
      </c>
      <c r="M260" s="109">
        <f t="shared" si="104"/>
        <v>0</v>
      </c>
      <c r="N260" s="244">
        <f t="shared" si="104"/>
        <v>0</v>
      </c>
      <c r="O260" s="245">
        <f t="shared" si="104"/>
        <v>0</v>
      </c>
      <c r="P260" s="246"/>
    </row>
    <row r="261" spans="1:16" hidden="1" x14ac:dyDescent="0.2">
      <c r="A261" s="58">
        <v>6411</v>
      </c>
      <c r="B261" s="2" t="s">
        <v>142</v>
      </c>
      <c r="C261" s="98">
        <f t="shared" si="95"/>
        <v>0</v>
      </c>
      <c r="D261" s="220"/>
      <c r="E261" s="807"/>
      <c r="F261" s="765">
        <f>D261+E261</f>
        <v>0</v>
      </c>
      <c r="G261" s="220"/>
      <c r="H261" s="103"/>
      <c r="I261" s="221">
        <f>G261+H261</f>
        <v>0</v>
      </c>
      <c r="J261" s="103"/>
      <c r="K261" s="104"/>
      <c r="L261" s="221">
        <f>J261+K261</f>
        <v>0</v>
      </c>
      <c r="M261" s="222"/>
      <c r="N261" s="104"/>
      <c r="O261" s="221">
        <f>M261+N261</f>
        <v>0</v>
      </c>
      <c r="P261" s="223"/>
    </row>
    <row r="262" spans="1:16" ht="36" hidden="1" x14ac:dyDescent="0.2">
      <c r="A262" s="58">
        <v>6412</v>
      </c>
      <c r="B262" s="3" t="s">
        <v>143</v>
      </c>
      <c r="C262" s="98">
        <f t="shared" si="95"/>
        <v>0</v>
      </c>
      <c r="D262" s="220"/>
      <c r="E262" s="807"/>
      <c r="F262" s="765">
        <f>D262+E262</f>
        <v>0</v>
      </c>
      <c r="G262" s="220"/>
      <c r="H262" s="103"/>
      <c r="I262" s="221">
        <f>G262+H262</f>
        <v>0</v>
      </c>
      <c r="J262" s="103"/>
      <c r="K262" s="104"/>
      <c r="L262" s="221">
        <f>J262+K262</f>
        <v>0</v>
      </c>
      <c r="M262" s="222"/>
      <c r="N262" s="104"/>
      <c r="O262" s="221">
        <f>M262+N262</f>
        <v>0</v>
      </c>
      <c r="P262" s="223"/>
    </row>
    <row r="263" spans="1:16" ht="36" hidden="1" x14ac:dyDescent="0.2">
      <c r="A263" s="58">
        <v>6419</v>
      </c>
      <c r="B263" s="3" t="s">
        <v>144</v>
      </c>
      <c r="C263" s="98">
        <f t="shared" si="95"/>
        <v>0</v>
      </c>
      <c r="D263" s="220"/>
      <c r="E263" s="807"/>
      <c r="F263" s="765">
        <f>D263+E263</f>
        <v>0</v>
      </c>
      <c r="G263" s="220"/>
      <c r="H263" s="103"/>
      <c r="I263" s="221">
        <f>G263+H263</f>
        <v>0</v>
      </c>
      <c r="J263" s="103"/>
      <c r="K263" s="104"/>
      <c r="L263" s="221">
        <f>J263+K263</f>
        <v>0</v>
      </c>
      <c r="M263" s="222"/>
      <c r="N263" s="104"/>
      <c r="O263" s="221">
        <f>M263+N263</f>
        <v>0</v>
      </c>
      <c r="P263" s="223"/>
    </row>
    <row r="264" spans="1:16" ht="36" hidden="1" x14ac:dyDescent="0.2">
      <c r="A264" s="224">
        <v>6420</v>
      </c>
      <c r="B264" s="3" t="s">
        <v>290</v>
      </c>
      <c r="C264" s="98">
        <f t="shared" si="95"/>
        <v>0</v>
      </c>
      <c r="D264" s="225">
        <f t="shared" ref="D264:O264" si="105">SUM(D265:D268)</f>
        <v>0</v>
      </c>
      <c r="E264" s="808">
        <f t="shared" si="105"/>
        <v>0</v>
      </c>
      <c r="F264" s="765">
        <f t="shared" si="105"/>
        <v>0</v>
      </c>
      <c r="G264" s="225">
        <f t="shared" si="105"/>
        <v>0</v>
      </c>
      <c r="H264" s="227">
        <f t="shared" si="105"/>
        <v>0</v>
      </c>
      <c r="I264" s="221">
        <f t="shared" si="105"/>
        <v>0</v>
      </c>
      <c r="J264" s="227">
        <f t="shared" si="105"/>
        <v>0</v>
      </c>
      <c r="K264" s="226">
        <f t="shared" si="105"/>
        <v>0</v>
      </c>
      <c r="L264" s="221">
        <f t="shared" si="105"/>
        <v>0</v>
      </c>
      <c r="M264" s="98">
        <f t="shared" si="105"/>
        <v>0</v>
      </c>
      <c r="N264" s="226">
        <f t="shared" si="105"/>
        <v>0</v>
      </c>
      <c r="O264" s="221">
        <f t="shared" si="105"/>
        <v>0</v>
      </c>
      <c r="P264" s="223"/>
    </row>
    <row r="265" spans="1:16" hidden="1" x14ac:dyDescent="0.2">
      <c r="A265" s="58">
        <v>6421</v>
      </c>
      <c r="B265" s="3" t="s">
        <v>291</v>
      </c>
      <c r="C265" s="98">
        <f t="shared" si="95"/>
        <v>0</v>
      </c>
      <c r="D265" s="220"/>
      <c r="E265" s="807"/>
      <c r="F265" s="765">
        <f>D265+E265</f>
        <v>0</v>
      </c>
      <c r="G265" s="220"/>
      <c r="H265" s="103"/>
      <c r="I265" s="221">
        <f>G265+H265</f>
        <v>0</v>
      </c>
      <c r="J265" s="103"/>
      <c r="K265" s="104"/>
      <c r="L265" s="221">
        <f>J265+K265</f>
        <v>0</v>
      </c>
      <c r="M265" s="222"/>
      <c r="N265" s="104"/>
      <c r="O265" s="221">
        <f>M265+N265</f>
        <v>0</v>
      </c>
      <c r="P265" s="223"/>
    </row>
    <row r="266" spans="1:16" hidden="1" x14ac:dyDescent="0.2">
      <c r="A266" s="58">
        <v>6422</v>
      </c>
      <c r="B266" s="3" t="s">
        <v>292</v>
      </c>
      <c r="C266" s="98">
        <f t="shared" si="95"/>
        <v>0</v>
      </c>
      <c r="D266" s="220"/>
      <c r="E266" s="807"/>
      <c r="F266" s="765">
        <f>D266+E266</f>
        <v>0</v>
      </c>
      <c r="G266" s="220"/>
      <c r="H266" s="103"/>
      <c r="I266" s="221">
        <f>G266+H266</f>
        <v>0</v>
      </c>
      <c r="J266" s="103"/>
      <c r="K266" s="104"/>
      <c r="L266" s="221">
        <f>J266+K266</f>
        <v>0</v>
      </c>
      <c r="M266" s="222"/>
      <c r="N266" s="104"/>
      <c r="O266" s="221">
        <f>M266+N266</f>
        <v>0</v>
      </c>
      <c r="P266" s="223"/>
    </row>
    <row r="267" spans="1:16" ht="13.5" hidden="1" customHeight="1" x14ac:dyDescent="0.2">
      <c r="A267" s="58">
        <v>6423</v>
      </c>
      <c r="B267" s="3" t="s">
        <v>293</v>
      </c>
      <c r="C267" s="98">
        <f t="shared" si="95"/>
        <v>0</v>
      </c>
      <c r="D267" s="220"/>
      <c r="E267" s="807"/>
      <c r="F267" s="765">
        <f>D267+E267</f>
        <v>0</v>
      </c>
      <c r="G267" s="220"/>
      <c r="H267" s="103"/>
      <c r="I267" s="221">
        <f>G267+H267</f>
        <v>0</v>
      </c>
      <c r="J267" s="103"/>
      <c r="K267" s="104"/>
      <c r="L267" s="221">
        <f>J267+K267</f>
        <v>0</v>
      </c>
      <c r="M267" s="222"/>
      <c r="N267" s="104"/>
      <c r="O267" s="221">
        <f>M267+N267</f>
        <v>0</v>
      </c>
      <c r="P267" s="223"/>
    </row>
    <row r="268" spans="1:16" ht="36" hidden="1" x14ac:dyDescent="0.2">
      <c r="A268" s="58">
        <v>6424</v>
      </c>
      <c r="B268" s="3" t="s">
        <v>294</v>
      </c>
      <c r="C268" s="98">
        <f t="shared" si="95"/>
        <v>0</v>
      </c>
      <c r="D268" s="220"/>
      <c r="E268" s="807"/>
      <c r="F268" s="765">
        <f>D268+E268</f>
        <v>0</v>
      </c>
      <c r="G268" s="220"/>
      <c r="H268" s="103"/>
      <c r="I268" s="221">
        <f>G268+H268</f>
        <v>0</v>
      </c>
      <c r="J268" s="103"/>
      <c r="K268" s="104"/>
      <c r="L268" s="221">
        <f>J268+K268</f>
        <v>0</v>
      </c>
      <c r="M268" s="222"/>
      <c r="N268" s="104"/>
      <c r="O268" s="221">
        <f>M268+N268</f>
        <v>0</v>
      </c>
      <c r="P268" s="223"/>
    </row>
    <row r="269" spans="1:16" ht="36" hidden="1" x14ac:dyDescent="0.2">
      <c r="A269" s="270">
        <v>7000</v>
      </c>
      <c r="B269" s="270" t="s">
        <v>102</v>
      </c>
      <c r="C269" s="271">
        <f t="shared" si="95"/>
        <v>0</v>
      </c>
      <c r="D269" s="272">
        <f t="shared" ref="D269:O269" si="106">SUM(D270,D281)</f>
        <v>0</v>
      </c>
      <c r="E269" s="816">
        <f t="shared" si="106"/>
        <v>0</v>
      </c>
      <c r="F269" s="817">
        <f t="shared" si="106"/>
        <v>0</v>
      </c>
      <c r="G269" s="272">
        <f t="shared" si="106"/>
        <v>0</v>
      </c>
      <c r="H269" s="274">
        <f t="shared" si="106"/>
        <v>0</v>
      </c>
      <c r="I269" s="275">
        <f t="shared" si="106"/>
        <v>0</v>
      </c>
      <c r="J269" s="274">
        <f t="shared" si="106"/>
        <v>0</v>
      </c>
      <c r="K269" s="273">
        <f t="shared" si="106"/>
        <v>0</v>
      </c>
      <c r="L269" s="275">
        <f t="shared" si="106"/>
        <v>0</v>
      </c>
      <c r="M269" s="276">
        <f t="shared" si="106"/>
        <v>0</v>
      </c>
      <c r="N269" s="277">
        <f t="shared" si="106"/>
        <v>0</v>
      </c>
      <c r="O269" s="278">
        <f t="shared" si="106"/>
        <v>0</v>
      </c>
      <c r="P269" s="279"/>
    </row>
    <row r="270" spans="1:16" ht="24" hidden="1" x14ac:dyDescent="0.2">
      <c r="A270" s="76">
        <v>7200</v>
      </c>
      <c r="B270" s="203" t="s">
        <v>106</v>
      </c>
      <c r="C270" s="77">
        <f t="shared" si="95"/>
        <v>0</v>
      </c>
      <c r="D270" s="204">
        <f t="shared" ref="D270:O270" si="107">SUM(D271,D272,D275,D276,D280)</f>
        <v>0</v>
      </c>
      <c r="E270" s="802">
        <f t="shared" si="107"/>
        <v>0</v>
      </c>
      <c r="F270" s="769">
        <f t="shared" si="107"/>
        <v>0</v>
      </c>
      <c r="G270" s="204">
        <f t="shared" si="107"/>
        <v>0</v>
      </c>
      <c r="H270" s="86">
        <f t="shared" si="107"/>
        <v>0</v>
      </c>
      <c r="I270" s="205">
        <f t="shared" si="107"/>
        <v>0</v>
      </c>
      <c r="J270" s="86">
        <f t="shared" si="107"/>
        <v>0</v>
      </c>
      <c r="K270" s="87">
        <f t="shared" si="107"/>
        <v>0</v>
      </c>
      <c r="L270" s="205">
        <f t="shared" si="107"/>
        <v>0</v>
      </c>
      <c r="M270" s="206">
        <f t="shared" si="107"/>
        <v>0</v>
      </c>
      <c r="N270" s="207">
        <f t="shared" si="107"/>
        <v>0</v>
      </c>
      <c r="O270" s="208">
        <f t="shared" si="107"/>
        <v>0</v>
      </c>
      <c r="P270" s="209"/>
    </row>
    <row r="271" spans="1:16" ht="24" hidden="1" x14ac:dyDescent="0.2">
      <c r="A271" s="1114">
        <v>7210</v>
      </c>
      <c r="B271" s="1" t="s">
        <v>107</v>
      </c>
      <c r="C271" s="89">
        <f t="shared" si="95"/>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95"/>
        <v>0</v>
      </c>
      <c r="D272" s="225">
        <f t="shared" ref="D272:O272" si="108">SUM(D273:D274)</f>
        <v>0</v>
      </c>
      <c r="E272" s="808">
        <f t="shared" si="108"/>
        <v>0</v>
      </c>
      <c r="F272" s="765">
        <f t="shared" si="108"/>
        <v>0</v>
      </c>
      <c r="G272" s="225">
        <f t="shared" si="108"/>
        <v>0</v>
      </c>
      <c r="H272" s="227">
        <f t="shared" si="108"/>
        <v>0</v>
      </c>
      <c r="I272" s="221">
        <f t="shared" si="108"/>
        <v>0</v>
      </c>
      <c r="J272" s="227">
        <f t="shared" si="108"/>
        <v>0</v>
      </c>
      <c r="K272" s="226">
        <f t="shared" si="108"/>
        <v>0</v>
      </c>
      <c r="L272" s="221">
        <f t="shared" si="108"/>
        <v>0</v>
      </c>
      <c r="M272" s="98">
        <f t="shared" si="108"/>
        <v>0</v>
      </c>
      <c r="N272" s="226">
        <f t="shared" si="108"/>
        <v>0</v>
      </c>
      <c r="O272" s="221">
        <f t="shared" si="108"/>
        <v>0</v>
      </c>
      <c r="P272" s="223"/>
    </row>
    <row r="273" spans="1:16" s="280" customFormat="1" ht="36" hidden="1" x14ac:dyDescent="0.2">
      <c r="A273" s="58">
        <v>7221</v>
      </c>
      <c r="B273" s="3" t="s">
        <v>296</v>
      </c>
      <c r="C273" s="98">
        <f t="shared" si="95"/>
        <v>0</v>
      </c>
      <c r="D273" s="220"/>
      <c r="E273" s="807"/>
      <c r="F273" s="765">
        <f>D273+E273</f>
        <v>0</v>
      </c>
      <c r="G273" s="220"/>
      <c r="H273" s="103"/>
      <c r="I273" s="221">
        <f>G273+H273</f>
        <v>0</v>
      </c>
      <c r="J273" s="103"/>
      <c r="K273" s="104"/>
      <c r="L273" s="221">
        <f>J273+K273</f>
        <v>0</v>
      </c>
      <c r="M273" s="222"/>
      <c r="N273" s="104"/>
      <c r="O273" s="221">
        <f>M273+N273</f>
        <v>0</v>
      </c>
      <c r="P273" s="223"/>
    </row>
    <row r="274" spans="1:16" s="280" customFormat="1" ht="36" hidden="1" x14ac:dyDescent="0.2">
      <c r="A274" s="58">
        <v>7222</v>
      </c>
      <c r="B274" s="3" t="s">
        <v>297</v>
      </c>
      <c r="C274" s="98">
        <f t="shared" si="95"/>
        <v>0</v>
      </c>
      <c r="D274" s="220"/>
      <c r="E274" s="807"/>
      <c r="F274" s="765">
        <f>D274+E274</f>
        <v>0</v>
      </c>
      <c r="G274" s="220"/>
      <c r="H274" s="103"/>
      <c r="I274" s="221">
        <f>G274+H274</f>
        <v>0</v>
      </c>
      <c r="J274" s="103"/>
      <c r="K274" s="104"/>
      <c r="L274" s="221">
        <f>J274+K274</f>
        <v>0</v>
      </c>
      <c r="M274" s="222"/>
      <c r="N274" s="104"/>
      <c r="O274" s="221">
        <f>M274+N274</f>
        <v>0</v>
      </c>
      <c r="P274" s="223"/>
    </row>
    <row r="275" spans="1:16" ht="24" hidden="1" x14ac:dyDescent="0.2">
      <c r="A275" s="224">
        <v>7230</v>
      </c>
      <c r="B275" s="3" t="s">
        <v>134</v>
      </c>
      <c r="C275" s="98">
        <f t="shared" si="95"/>
        <v>0</v>
      </c>
      <c r="D275" s="220"/>
      <c r="E275" s="807"/>
      <c r="F275" s="765">
        <f>D275+E275</f>
        <v>0</v>
      </c>
      <c r="G275" s="220"/>
      <c r="H275" s="103"/>
      <c r="I275" s="221">
        <f>G275+H275</f>
        <v>0</v>
      </c>
      <c r="J275" s="103"/>
      <c r="K275" s="104"/>
      <c r="L275" s="221">
        <f>J275+K275</f>
        <v>0</v>
      </c>
      <c r="M275" s="222"/>
      <c r="N275" s="104"/>
      <c r="O275" s="221">
        <f>M275+N275</f>
        <v>0</v>
      </c>
      <c r="P275" s="223"/>
    </row>
    <row r="276" spans="1:16" ht="24" hidden="1" x14ac:dyDescent="0.2">
      <c r="A276" s="224">
        <v>7240</v>
      </c>
      <c r="B276" s="3" t="s">
        <v>108</v>
      </c>
      <c r="C276" s="98">
        <f t="shared" si="95"/>
        <v>0</v>
      </c>
      <c r="D276" s="225">
        <f t="shared" ref="D276:O276" si="109">SUM(D277:D279)</f>
        <v>0</v>
      </c>
      <c r="E276" s="808">
        <f t="shared" si="109"/>
        <v>0</v>
      </c>
      <c r="F276" s="765">
        <f t="shared" si="109"/>
        <v>0</v>
      </c>
      <c r="G276" s="225">
        <f t="shared" si="109"/>
        <v>0</v>
      </c>
      <c r="H276" s="227">
        <f t="shared" si="109"/>
        <v>0</v>
      </c>
      <c r="I276" s="221">
        <f t="shared" si="109"/>
        <v>0</v>
      </c>
      <c r="J276" s="227">
        <f t="shared" si="109"/>
        <v>0</v>
      </c>
      <c r="K276" s="226">
        <f t="shared" si="109"/>
        <v>0</v>
      </c>
      <c r="L276" s="221">
        <f t="shared" si="109"/>
        <v>0</v>
      </c>
      <c r="M276" s="98">
        <f t="shared" si="109"/>
        <v>0</v>
      </c>
      <c r="N276" s="226">
        <f t="shared" si="109"/>
        <v>0</v>
      </c>
      <c r="O276" s="221">
        <f t="shared" si="109"/>
        <v>0</v>
      </c>
      <c r="P276" s="223"/>
    </row>
    <row r="277" spans="1:16" ht="48" hidden="1" x14ac:dyDescent="0.2">
      <c r="A277" s="58">
        <v>7245</v>
      </c>
      <c r="B277" s="3" t="s">
        <v>109</v>
      </c>
      <c r="C277" s="98">
        <f t="shared" si="95"/>
        <v>0</v>
      </c>
      <c r="D277" s="220"/>
      <c r="E277" s="807"/>
      <c r="F277" s="765">
        <f>D277+E277</f>
        <v>0</v>
      </c>
      <c r="G277" s="220"/>
      <c r="H277" s="103"/>
      <c r="I277" s="221">
        <f>G277+H277</f>
        <v>0</v>
      </c>
      <c r="J277" s="103"/>
      <c r="K277" s="104"/>
      <c r="L277" s="221">
        <f>J277+K277</f>
        <v>0</v>
      </c>
      <c r="M277" s="222"/>
      <c r="N277" s="104"/>
      <c r="O277" s="221">
        <f>M277+N277</f>
        <v>0</v>
      </c>
      <c r="P277" s="223"/>
    </row>
    <row r="278" spans="1:16" ht="84.75" hidden="1" customHeight="1" x14ac:dyDescent="0.2">
      <c r="A278" s="58">
        <v>7246</v>
      </c>
      <c r="B278" s="3" t="s">
        <v>110</v>
      </c>
      <c r="C278" s="98">
        <f t="shared" si="95"/>
        <v>0</v>
      </c>
      <c r="D278" s="220"/>
      <c r="E278" s="807"/>
      <c r="F278" s="765">
        <f>D278+E278</f>
        <v>0</v>
      </c>
      <c r="G278" s="220"/>
      <c r="H278" s="103"/>
      <c r="I278" s="221">
        <f>G278+H278</f>
        <v>0</v>
      </c>
      <c r="J278" s="103"/>
      <c r="K278" s="104"/>
      <c r="L278" s="221">
        <f>J278+K278</f>
        <v>0</v>
      </c>
      <c r="M278" s="222"/>
      <c r="N278" s="104"/>
      <c r="O278" s="221">
        <f>M278+N278</f>
        <v>0</v>
      </c>
      <c r="P278" s="223"/>
    </row>
    <row r="279" spans="1:16" ht="36" hidden="1" x14ac:dyDescent="0.2">
      <c r="A279" s="58">
        <v>7247</v>
      </c>
      <c r="B279" s="3" t="s">
        <v>298</v>
      </c>
      <c r="C279" s="98">
        <f t="shared" si="95"/>
        <v>0</v>
      </c>
      <c r="D279" s="220"/>
      <c r="E279" s="807"/>
      <c r="F279" s="765">
        <f>D279+E279</f>
        <v>0</v>
      </c>
      <c r="G279" s="220"/>
      <c r="H279" s="103"/>
      <c r="I279" s="221">
        <f>G279+H279</f>
        <v>0</v>
      </c>
      <c r="J279" s="103"/>
      <c r="K279" s="104"/>
      <c r="L279" s="221">
        <f>J279+K279</f>
        <v>0</v>
      </c>
      <c r="M279" s="222"/>
      <c r="N279" s="104"/>
      <c r="O279" s="221">
        <f>M279+N279</f>
        <v>0</v>
      </c>
      <c r="P279" s="223"/>
    </row>
    <row r="280" spans="1:16" ht="24" hidden="1" x14ac:dyDescent="0.2">
      <c r="A280" s="1114">
        <v>7260</v>
      </c>
      <c r="B280" s="1" t="s">
        <v>299</v>
      </c>
      <c r="C280" s="89">
        <f t="shared" si="95"/>
        <v>0</v>
      </c>
      <c r="D280" s="216"/>
      <c r="E280" s="805"/>
      <c r="F280" s="806">
        <f>D280+E280</f>
        <v>0</v>
      </c>
      <c r="G280" s="216"/>
      <c r="H280" s="94"/>
      <c r="I280" s="217">
        <f>G280+H280</f>
        <v>0</v>
      </c>
      <c r="J280" s="94"/>
      <c r="K280" s="95"/>
      <c r="L280" s="217">
        <f>J280+K280</f>
        <v>0</v>
      </c>
      <c r="M280" s="218"/>
      <c r="N280" s="95"/>
      <c r="O280" s="217">
        <f>M280+N280</f>
        <v>0</v>
      </c>
      <c r="P280" s="219"/>
    </row>
    <row r="281" spans="1:16" hidden="1" x14ac:dyDescent="0.2">
      <c r="A281" s="151">
        <v>7700</v>
      </c>
      <c r="B281" s="119" t="s">
        <v>83</v>
      </c>
      <c r="C281" s="120">
        <f t="shared" si="95"/>
        <v>0</v>
      </c>
      <c r="D281" s="281">
        <f t="shared" ref="D281:O281" si="110">D282</f>
        <v>0</v>
      </c>
      <c r="E281" s="818">
        <f t="shared" si="110"/>
        <v>0</v>
      </c>
      <c r="F281" s="784">
        <f t="shared" si="110"/>
        <v>0</v>
      </c>
      <c r="G281" s="281">
        <f t="shared" si="110"/>
        <v>0</v>
      </c>
      <c r="H281" s="282">
        <f t="shared" si="110"/>
        <v>0</v>
      </c>
      <c r="I281" s="237">
        <f t="shared" si="110"/>
        <v>0</v>
      </c>
      <c r="J281" s="282">
        <f t="shared" si="110"/>
        <v>0</v>
      </c>
      <c r="K281" s="236">
        <f t="shared" si="110"/>
        <v>0</v>
      </c>
      <c r="L281" s="237">
        <f t="shared" si="110"/>
        <v>0</v>
      </c>
      <c r="M281" s="120">
        <f t="shared" si="110"/>
        <v>0</v>
      </c>
      <c r="N281" s="236">
        <f t="shared" si="110"/>
        <v>0</v>
      </c>
      <c r="O281" s="237">
        <f t="shared" si="110"/>
        <v>0</v>
      </c>
      <c r="P281" s="238"/>
    </row>
    <row r="282" spans="1:16" hidden="1" x14ac:dyDescent="0.2">
      <c r="A282" s="210">
        <v>7720</v>
      </c>
      <c r="B282" s="1" t="s">
        <v>84</v>
      </c>
      <c r="C282" s="109">
        <f t="shared" si="95"/>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95"/>
        <v>0</v>
      </c>
      <c r="D283" s="225">
        <f t="shared" ref="D283:O283" si="111">SUM(D284:D285)</f>
        <v>0</v>
      </c>
      <c r="E283" s="808">
        <f t="shared" si="111"/>
        <v>0</v>
      </c>
      <c r="F283" s="765">
        <f t="shared" si="111"/>
        <v>0</v>
      </c>
      <c r="G283" s="225">
        <f t="shared" si="111"/>
        <v>0</v>
      </c>
      <c r="H283" s="227">
        <f t="shared" si="111"/>
        <v>0</v>
      </c>
      <c r="I283" s="221">
        <f t="shared" si="111"/>
        <v>0</v>
      </c>
      <c r="J283" s="227">
        <f t="shared" si="111"/>
        <v>0</v>
      </c>
      <c r="K283" s="226">
        <f t="shared" si="111"/>
        <v>0</v>
      </c>
      <c r="L283" s="221">
        <f t="shared" si="111"/>
        <v>0</v>
      </c>
      <c r="M283" s="98">
        <f t="shared" si="111"/>
        <v>0</v>
      </c>
      <c r="N283" s="226">
        <f t="shared" si="111"/>
        <v>0</v>
      </c>
      <c r="O283" s="221">
        <f t="shared" si="111"/>
        <v>0</v>
      </c>
      <c r="P283" s="223"/>
    </row>
    <row r="284" spans="1:16" hidden="1" x14ac:dyDescent="0.2">
      <c r="A284" s="2" t="s">
        <v>113</v>
      </c>
      <c r="B284" s="58" t="s">
        <v>114</v>
      </c>
      <c r="C284" s="98">
        <f t="shared" si="95"/>
        <v>0</v>
      </c>
      <c r="D284" s="220"/>
      <c r="E284" s="807"/>
      <c r="F284" s="765">
        <f>D284+E284</f>
        <v>0</v>
      </c>
      <c r="G284" s="220"/>
      <c r="H284" s="103"/>
      <c r="I284" s="221">
        <f>G284+H284</f>
        <v>0</v>
      </c>
      <c r="J284" s="103"/>
      <c r="K284" s="104"/>
      <c r="L284" s="221">
        <f>J284+K284</f>
        <v>0</v>
      </c>
      <c r="M284" s="222"/>
      <c r="N284" s="104"/>
      <c r="O284" s="221">
        <f>M284+N284</f>
        <v>0</v>
      </c>
      <c r="P284" s="223"/>
    </row>
    <row r="285" spans="1:16" ht="24" hidden="1" x14ac:dyDescent="0.2">
      <c r="A285" s="2" t="s">
        <v>115</v>
      </c>
      <c r="B285" s="285" t="s">
        <v>116</v>
      </c>
      <c r="C285" s="89">
        <f t="shared" si="95"/>
        <v>0</v>
      </c>
      <c r="D285" s="216"/>
      <c r="E285" s="805"/>
      <c r="F285" s="806">
        <f>D285+E285</f>
        <v>0</v>
      </c>
      <c r="G285" s="216"/>
      <c r="H285" s="94"/>
      <c r="I285" s="217">
        <f>G285+H285</f>
        <v>0</v>
      </c>
      <c r="J285" s="94"/>
      <c r="K285" s="95"/>
      <c r="L285" s="217">
        <f>J285+K285</f>
        <v>0</v>
      </c>
      <c r="M285" s="218"/>
      <c r="N285" s="95"/>
      <c r="O285" s="217">
        <f>M285+N285</f>
        <v>0</v>
      </c>
      <c r="P285" s="219"/>
    </row>
    <row r="286" spans="1:16" ht="12.75" thickBot="1" x14ac:dyDescent="0.25">
      <c r="A286" s="286"/>
      <c r="B286" s="286" t="s">
        <v>300</v>
      </c>
      <c r="C286" s="287">
        <f t="shared" si="95"/>
        <v>41572</v>
      </c>
      <c r="D286" s="288">
        <f t="shared" ref="D286:O286" si="112">SUM(D283,D269,D230,D195,D187,D173,D75,D53)</f>
        <v>41202</v>
      </c>
      <c r="E286" s="820">
        <f t="shared" si="112"/>
        <v>370</v>
      </c>
      <c r="F286" s="821">
        <f t="shared" si="112"/>
        <v>41572</v>
      </c>
      <c r="G286" s="288">
        <f t="shared" si="112"/>
        <v>0</v>
      </c>
      <c r="H286" s="290">
        <f t="shared" si="112"/>
        <v>0</v>
      </c>
      <c r="I286" s="291">
        <f t="shared" si="112"/>
        <v>0</v>
      </c>
      <c r="J286" s="290">
        <f t="shared" si="112"/>
        <v>0</v>
      </c>
      <c r="K286" s="289">
        <f t="shared" si="112"/>
        <v>0</v>
      </c>
      <c r="L286" s="291">
        <f t="shared" si="112"/>
        <v>0</v>
      </c>
      <c r="M286" s="287">
        <f t="shared" si="112"/>
        <v>0</v>
      </c>
      <c r="N286" s="289">
        <f t="shared" si="112"/>
        <v>0</v>
      </c>
      <c r="O286" s="291">
        <f t="shared" si="112"/>
        <v>0</v>
      </c>
      <c r="P286" s="292"/>
    </row>
    <row r="287" spans="1:16" s="29" customFormat="1" ht="13.5" thickTop="1" thickBot="1" x14ac:dyDescent="0.25">
      <c r="A287" s="1348" t="s">
        <v>301</v>
      </c>
      <c r="B287" s="1349"/>
      <c r="C287" s="293">
        <f t="shared" si="95"/>
        <v>-1491</v>
      </c>
      <c r="D287" s="294">
        <f t="shared" ref="D287:I287" si="113">SUM(D24,D25,D41)-D51</f>
        <v>-1120</v>
      </c>
      <c r="E287" s="822">
        <f t="shared" si="113"/>
        <v>-371</v>
      </c>
      <c r="F287" s="823">
        <f t="shared" si="113"/>
        <v>-1491</v>
      </c>
      <c r="G287" s="294">
        <f t="shared" si="113"/>
        <v>0</v>
      </c>
      <c r="H287" s="296">
        <f t="shared" si="113"/>
        <v>0</v>
      </c>
      <c r="I287" s="297">
        <f t="shared" si="113"/>
        <v>0</v>
      </c>
      <c r="J287" s="296">
        <f>(J26+J43)-J51</f>
        <v>0</v>
      </c>
      <c r="K287" s="295">
        <f>(K26+K43)-K51</f>
        <v>0</v>
      </c>
      <c r="L287" s="297">
        <f>(L26+L43)-L51</f>
        <v>0</v>
      </c>
      <c r="M287" s="293">
        <f>M45-M51</f>
        <v>0</v>
      </c>
      <c r="N287" s="295">
        <f>N45-N51</f>
        <v>0</v>
      </c>
      <c r="O287" s="297">
        <f>O45-O51</f>
        <v>0</v>
      </c>
      <c r="P287" s="298"/>
    </row>
    <row r="288" spans="1:16" s="29" customFormat="1" ht="12.75" thickTop="1" x14ac:dyDescent="0.2">
      <c r="A288" s="1350" t="s">
        <v>302</v>
      </c>
      <c r="B288" s="1351"/>
      <c r="C288" s="299">
        <f t="shared" si="95"/>
        <v>1491</v>
      </c>
      <c r="D288" s="300">
        <f t="shared" ref="D288:O288" si="114">SUM(D289,D290)-D297+D298</f>
        <v>1120</v>
      </c>
      <c r="E288" s="824">
        <f t="shared" si="114"/>
        <v>371</v>
      </c>
      <c r="F288" s="825">
        <f t="shared" si="114"/>
        <v>1491</v>
      </c>
      <c r="G288" s="300">
        <f t="shared" si="114"/>
        <v>0</v>
      </c>
      <c r="H288" s="302">
        <f t="shared" si="114"/>
        <v>0</v>
      </c>
      <c r="I288" s="303">
        <f t="shared" si="114"/>
        <v>0</v>
      </c>
      <c r="J288" s="302">
        <f t="shared" si="114"/>
        <v>0</v>
      </c>
      <c r="K288" s="301">
        <f t="shared" si="114"/>
        <v>0</v>
      </c>
      <c r="L288" s="303">
        <f t="shared" si="114"/>
        <v>0</v>
      </c>
      <c r="M288" s="299">
        <f t="shared" si="114"/>
        <v>0</v>
      </c>
      <c r="N288" s="301">
        <f t="shared" si="114"/>
        <v>0</v>
      </c>
      <c r="O288" s="303">
        <f t="shared" si="114"/>
        <v>0</v>
      </c>
      <c r="P288" s="304"/>
    </row>
    <row r="289" spans="1:16" s="29" customFormat="1" ht="12.75" thickBot="1" x14ac:dyDescent="0.25">
      <c r="A289" s="173" t="s">
        <v>303</v>
      </c>
      <c r="B289" s="173" t="s">
        <v>304</v>
      </c>
      <c r="C289" s="174">
        <f t="shared" si="95"/>
        <v>1491</v>
      </c>
      <c r="D289" s="175">
        <f t="shared" ref="D289:O289" si="115">D21-D283</f>
        <v>1120</v>
      </c>
      <c r="E289" s="794">
        <f t="shared" si="115"/>
        <v>371</v>
      </c>
      <c r="F289" s="795">
        <f t="shared" si="115"/>
        <v>1491</v>
      </c>
      <c r="G289" s="175">
        <f t="shared" si="115"/>
        <v>0</v>
      </c>
      <c r="H289" s="177">
        <f t="shared" si="115"/>
        <v>0</v>
      </c>
      <c r="I289" s="178">
        <f t="shared" si="115"/>
        <v>0</v>
      </c>
      <c r="J289" s="177">
        <f t="shared" si="115"/>
        <v>0</v>
      </c>
      <c r="K289" s="176">
        <f t="shared" si="115"/>
        <v>0</v>
      </c>
      <c r="L289" s="178">
        <f t="shared" si="115"/>
        <v>0</v>
      </c>
      <c r="M289" s="174">
        <f t="shared" si="115"/>
        <v>0</v>
      </c>
      <c r="N289" s="176">
        <f t="shared" si="115"/>
        <v>0</v>
      </c>
      <c r="O289" s="178">
        <f t="shared" si="115"/>
        <v>0</v>
      </c>
      <c r="P289" s="179"/>
    </row>
    <row r="290" spans="1:16" s="29" customFormat="1" ht="12.75" hidden="1" thickTop="1" x14ac:dyDescent="0.2">
      <c r="A290" s="305" t="s">
        <v>305</v>
      </c>
      <c r="B290" s="305" t="s">
        <v>306</v>
      </c>
      <c r="C290" s="299">
        <f t="shared" si="95"/>
        <v>0</v>
      </c>
      <c r="D290" s="300">
        <f t="shared" ref="D290:O290" si="116">SUM(D291,D293,D295)-SUM(D292,D294,D296)</f>
        <v>0</v>
      </c>
      <c r="E290" s="824">
        <f t="shared" si="116"/>
        <v>0</v>
      </c>
      <c r="F290" s="825">
        <f t="shared" si="116"/>
        <v>0</v>
      </c>
      <c r="G290" s="300">
        <f t="shared" si="116"/>
        <v>0</v>
      </c>
      <c r="H290" s="302">
        <f t="shared" si="116"/>
        <v>0</v>
      </c>
      <c r="I290" s="303">
        <f t="shared" si="116"/>
        <v>0</v>
      </c>
      <c r="J290" s="302">
        <f t="shared" si="116"/>
        <v>0</v>
      </c>
      <c r="K290" s="301">
        <f t="shared" si="116"/>
        <v>0</v>
      </c>
      <c r="L290" s="303">
        <f t="shared" si="116"/>
        <v>0</v>
      </c>
      <c r="M290" s="299">
        <f t="shared" si="116"/>
        <v>0</v>
      </c>
      <c r="N290" s="301">
        <f t="shared" si="116"/>
        <v>0</v>
      </c>
      <c r="O290" s="303">
        <f t="shared" si="116"/>
        <v>0</v>
      </c>
      <c r="P290" s="304"/>
    </row>
    <row r="291" spans="1:16" ht="12.75" hidden="1" thickTop="1" x14ac:dyDescent="0.2">
      <c r="A291" s="306" t="s">
        <v>307</v>
      </c>
      <c r="B291" s="159" t="s">
        <v>308</v>
      </c>
      <c r="C291" s="109">
        <f t="shared" si="95"/>
        <v>0</v>
      </c>
      <c r="D291" s="283"/>
      <c r="E291" s="819"/>
      <c r="F291" s="788">
        <f t="shared" ref="F291:F298" si="117">D291+E291</f>
        <v>0</v>
      </c>
      <c r="G291" s="283"/>
      <c r="H291" s="114"/>
      <c r="I291" s="245">
        <f t="shared" ref="I291:I298" si="118">G291+H291</f>
        <v>0</v>
      </c>
      <c r="J291" s="114"/>
      <c r="K291" s="115"/>
      <c r="L291" s="245">
        <f t="shared" ref="L291:L298" si="119">J291+K291</f>
        <v>0</v>
      </c>
      <c r="M291" s="284"/>
      <c r="N291" s="115"/>
      <c r="O291" s="245">
        <f t="shared" ref="O291:O298" si="120">M291+N291</f>
        <v>0</v>
      </c>
      <c r="P291" s="246"/>
    </row>
    <row r="292" spans="1:16" ht="24.75" hidden="1" thickTop="1" x14ac:dyDescent="0.2">
      <c r="A292" s="2" t="s">
        <v>309</v>
      </c>
      <c r="B292" s="57" t="s">
        <v>310</v>
      </c>
      <c r="C292" s="98">
        <f t="shared" si="95"/>
        <v>0</v>
      </c>
      <c r="D292" s="220"/>
      <c r="E292" s="807"/>
      <c r="F292" s="765">
        <f t="shared" si="117"/>
        <v>0</v>
      </c>
      <c r="G292" s="220"/>
      <c r="H292" s="103"/>
      <c r="I292" s="221">
        <f t="shared" si="118"/>
        <v>0</v>
      </c>
      <c r="J292" s="103"/>
      <c r="K292" s="104"/>
      <c r="L292" s="221">
        <f t="shared" si="119"/>
        <v>0</v>
      </c>
      <c r="M292" s="222"/>
      <c r="N292" s="104"/>
      <c r="O292" s="221">
        <f t="shared" si="120"/>
        <v>0</v>
      </c>
      <c r="P292" s="223"/>
    </row>
    <row r="293" spans="1:16" ht="12.75" hidden="1" thickTop="1" x14ac:dyDescent="0.2">
      <c r="A293" s="2" t="s">
        <v>311</v>
      </c>
      <c r="B293" s="57" t="s">
        <v>312</v>
      </c>
      <c r="C293" s="98">
        <f t="shared" si="95"/>
        <v>0</v>
      </c>
      <c r="D293" s="220"/>
      <c r="E293" s="807"/>
      <c r="F293" s="765">
        <f t="shared" si="117"/>
        <v>0</v>
      </c>
      <c r="G293" s="220"/>
      <c r="H293" s="103"/>
      <c r="I293" s="221">
        <f t="shared" si="118"/>
        <v>0</v>
      </c>
      <c r="J293" s="103"/>
      <c r="K293" s="104"/>
      <c r="L293" s="221">
        <f t="shared" si="119"/>
        <v>0</v>
      </c>
      <c r="M293" s="222"/>
      <c r="N293" s="104"/>
      <c r="O293" s="221">
        <f t="shared" si="120"/>
        <v>0</v>
      </c>
      <c r="P293" s="223"/>
    </row>
    <row r="294" spans="1:16" ht="24.75" hidden="1" thickTop="1" x14ac:dyDescent="0.2">
      <c r="A294" s="2" t="s">
        <v>313</v>
      </c>
      <c r="B294" s="57" t="s">
        <v>314</v>
      </c>
      <c r="C294" s="98">
        <f t="shared" si="95"/>
        <v>0</v>
      </c>
      <c r="D294" s="220"/>
      <c r="E294" s="807"/>
      <c r="F294" s="765">
        <f t="shared" si="117"/>
        <v>0</v>
      </c>
      <c r="G294" s="220"/>
      <c r="H294" s="103"/>
      <c r="I294" s="221">
        <f t="shared" si="118"/>
        <v>0</v>
      </c>
      <c r="J294" s="103"/>
      <c r="K294" s="104"/>
      <c r="L294" s="221">
        <f t="shared" si="119"/>
        <v>0</v>
      </c>
      <c r="M294" s="222"/>
      <c r="N294" s="104"/>
      <c r="O294" s="221">
        <f t="shared" si="120"/>
        <v>0</v>
      </c>
      <c r="P294" s="223"/>
    </row>
    <row r="295" spans="1:16" ht="12.75" hidden="1" thickTop="1" x14ac:dyDescent="0.2">
      <c r="A295" s="2" t="s">
        <v>315</v>
      </c>
      <c r="B295" s="57" t="s">
        <v>316</v>
      </c>
      <c r="C295" s="98">
        <f t="shared" si="95"/>
        <v>0</v>
      </c>
      <c r="D295" s="220"/>
      <c r="E295" s="807"/>
      <c r="F295" s="765">
        <f t="shared" si="117"/>
        <v>0</v>
      </c>
      <c r="G295" s="220"/>
      <c r="H295" s="103"/>
      <c r="I295" s="221">
        <f t="shared" si="118"/>
        <v>0</v>
      </c>
      <c r="J295" s="103"/>
      <c r="K295" s="104"/>
      <c r="L295" s="221">
        <f t="shared" si="119"/>
        <v>0</v>
      </c>
      <c r="M295" s="222"/>
      <c r="N295" s="104"/>
      <c r="O295" s="221">
        <f t="shared" si="120"/>
        <v>0</v>
      </c>
      <c r="P295" s="223"/>
    </row>
    <row r="296" spans="1:16" ht="24.75" hidden="1" thickTop="1" x14ac:dyDescent="0.2">
      <c r="A296" s="307" t="s">
        <v>317</v>
      </c>
      <c r="B296" s="308" t="s">
        <v>318</v>
      </c>
      <c r="C296" s="249">
        <f t="shared" si="95"/>
        <v>0</v>
      </c>
      <c r="D296" s="254"/>
      <c r="E296" s="812"/>
      <c r="F296" s="813">
        <f t="shared" si="117"/>
        <v>0</v>
      </c>
      <c r="G296" s="254"/>
      <c r="H296" s="256"/>
      <c r="I296" s="251">
        <f t="shared" si="118"/>
        <v>0</v>
      </c>
      <c r="J296" s="256"/>
      <c r="K296" s="255"/>
      <c r="L296" s="251">
        <f t="shared" si="119"/>
        <v>0</v>
      </c>
      <c r="M296" s="257"/>
      <c r="N296" s="255"/>
      <c r="O296" s="251">
        <f t="shared" si="120"/>
        <v>0</v>
      </c>
      <c r="P296" s="252"/>
    </row>
    <row r="297" spans="1:16" s="29" customFormat="1" ht="13.5" hidden="1" thickTop="1" thickBot="1" x14ac:dyDescent="0.25">
      <c r="A297" s="309" t="s">
        <v>319</v>
      </c>
      <c r="B297" s="309" t="s">
        <v>320</v>
      </c>
      <c r="C297" s="293">
        <f t="shared" si="95"/>
        <v>0</v>
      </c>
      <c r="D297" s="310"/>
      <c r="E297" s="826"/>
      <c r="F297" s="823">
        <f t="shared" si="117"/>
        <v>0</v>
      </c>
      <c r="G297" s="310"/>
      <c r="H297" s="312"/>
      <c r="I297" s="297">
        <f t="shared" si="118"/>
        <v>0</v>
      </c>
      <c r="J297" s="312"/>
      <c r="K297" s="311"/>
      <c r="L297" s="297">
        <f t="shared" si="119"/>
        <v>0</v>
      </c>
      <c r="M297" s="313"/>
      <c r="N297" s="311"/>
      <c r="O297" s="297">
        <f t="shared" si="120"/>
        <v>0</v>
      </c>
      <c r="P297" s="298"/>
    </row>
    <row r="298" spans="1:16" s="29" customFormat="1" ht="48.75" hidden="1" thickTop="1" x14ac:dyDescent="0.2">
      <c r="A298" s="305" t="s">
        <v>321</v>
      </c>
      <c r="B298" s="314" t="s">
        <v>322</v>
      </c>
      <c r="C298" s="299">
        <f t="shared" si="95"/>
        <v>0</v>
      </c>
      <c r="D298" s="240"/>
      <c r="E298" s="811"/>
      <c r="F298" s="769">
        <f t="shared" si="117"/>
        <v>0</v>
      </c>
      <c r="G298" s="240"/>
      <c r="H298" s="242"/>
      <c r="I298" s="205">
        <f t="shared" si="118"/>
        <v>0</v>
      </c>
      <c r="J298" s="242"/>
      <c r="K298" s="241"/>
      <c r="L298" s="205">
        <f t="shared" si="119"/>
        <v>0</v>
      </c>
      <c r="M298" s="243"/>
      <c r="N298" s="241"/>
      <c r="O298" s="205">
        <f t="shared" si="120"/>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8cYeh7GQ+X2UcjZ/0qymOhzxMvUeraIi/2LP3CD/G7dHlV4Lzo3XBfGd5Pz0VD8iupLSqFrJSOtWYY5LZ7v3PQ==" saltValue="YYUJv2IOoBlrh23fdXUWBA==" spinCount="100000" sheet="1" objects="1" scenarios="1" formatCells="0" formatColumns="0" formatRows="0"/>
  <autoFilter ref="A18:P298">
    <filterColumn colId="2">
      <filters blank="1">
        <filter val="1 491"/>
        <filter val="-1 491"/>
        <filter val="11 142"/>
        <filter val="2 164"/>
        <filter val="2 454"/>
        <filter val="290"/>
        <filter val="30 430"/>
        <filter val="35 414"/>
        <filter val="4 667"/>
        <filter val="41 572"/>
        <filter val="483"/>
        <filter val="7 722"/>
        <filter val="8 688"/>
        <filter val="96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2018.gada 24.maija saistošajiem noteikumiem Nr.22
(protokols Nr.8,  9.punkts)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view="pageLayout" zoomScaleNormal="100" workbookViewId="0">
      <selection activeCell="R7" sqref="R7"/>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330</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323</v>
      </c>
      <c r="D3" s="1391"/>
      <c r="E3" s="1391"/>
      <c r="F3" s="1391"/>
      <c r="G3" s="1391"/>
      <c r="H3" s="1391"/>
      <c r="I3" s="1391"/>
      <c r="J3" s="1391"/>
      <c r="K3" s="1391"/>
      <c r="L3" s="1391"/>
      <c r="M3" s="1391"/>
      <c r="N3" s="1391"/>
      <c r="O3" s="1391"/>
      <c r="P3" s="1392"/>
      <c r="Q3" s="754"/>
    </row>
    <row r="4" spans="1:17" ht="12.75" customHeight="1" x14ac:dyDescent="0.2">
      <c r="A4" s="7" t="s">
        <v>150</v>
      </c>
      <c r="B4" s="8"/>
      <c r="C4" s="1391" t="s">
        <v>324</v>
      </c>
      <c r="D4" s="1391"/>
      <c r="E4" s="1391"/>
      <c r="F4" s="1391"/>
      <c r="G4" s="1391"/>
      <c r="H4" s="1391"/>
      <c r="I4" s="1391"/>
      <c r="J4" s="1391"/>
      <c r="K4" s="1391"/>
      <c r="L4" s="1391"/>
      <c r="M4" s="1391"/>
      <c r="N4" s="1391"/>
      <c r="O4" s="1391"/>
      <c r="P4" s="1392"/>
      <c r="Q4" s="754"/>
    </row>
    <row r="5" spans="1:17" ht="12.75" customHeight="1" x14ac:dyDescent="0.2">
      <c r="A5" s="9" t="s">
        <v>151</v>
      </c>
      <c r="B5" s="10"/>
      <c r="C5" s="1386" t="s">
        <v>325</v>
      </c>
      <c r="D5" s="1386"/>
      <c r="E5" s="1386"/>
      <c r="F5" s="1386"/>
      <c r="G5" s="1386"/>
      <c r="H5" s="1386"/>
      <c r="I5" s="1386"/>
      <c r="J5" s="1386"/>
      <c r="K5" s="1386"/>
      <c r="L5" s="1386"/>
      <c r="M5" s="1386"/>
      <c r="N5" s="1386"/>
      <c r="O5" s="1386"/>
      <c r="P5" s="1387"/>
      <c r="Q5" s="754"/>
    </row>
    <row r="6" spans="1:17" ht="12.75" customHeight="1" x14ac:dyDescent="0.2">
      <c r="A6" s="9" t="s">
        <v>87</v>
      </c>
      <c r="B6" s="10"/>
      <c r="C6" s="1386" t="s">
        <v>326</v>
      </c>
      <c r="D6" s="1386"/>
      <c r="E6" s="1386"/>
      <c r="F6" s="1386"/>
      <c r="G6" s="1386"/>
      <c r="H6" s="1386"/>
      <c r="I6" s="1386"/>
      <c r="J6" s="1386"/>
      <c r="K6" s="1386"/>
      <c r="L6" s="1386"/>
      <c r="M6" s="1386"/>
      <c r="N6" s="1386"/>
      <c r="O6" s="1386"/>
      <c r="P6" s="1387"/>
      <c r="Q6" s="754"/>
    </row>
    <row r="7" spans="1:17" ht="23.25" customHeight="1" x14ac:dyDescent="0.2">
      <c r="A7" s="9" t="s">
        <v>152</v>
      </c>
      <c r="B7" s="10"/>
      <c r="C7" s="1391" t="s">
        <v>331</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327</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4480</v>
      </c>
      <c r="D20" s="35">
        <f>SUM(D21,D24,D25,D41,D43)</f>
        <v>4479</v>
      </c>
      <c r="E20" s="758">
        <f t="shared" ref="E20:F20" si="0">SUM(E21,E24,E25,E41,E43)</f>
        <v>1</v>
      </c>
      <c r="F20" s="759">
        <f t="shared" si="0"/>
        <v>4480</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thickTop="1" x14ac:dyDescent="0.2">
      <c r="A21" s="40"/>
      <c r="B21" s="41" t="s">
        <v>178</v>
      </c>
      <c r="C21" s="42">
        <f t="shared" ref="C21:C84" si="4">F21+I21+L21+O21</f>
        <v>1</v>
      </c>
      <c r="D21" s="43">
        <f>SUM(D22:D23)</f>
        <v>0</v>
      </c>
      <c r="E21" s="760">
        <f t="shared" ref="E21" si="5">SUM(E22:E23)</f>
        <v>1</v>
      </c>
      <c r="F21" s="761">
        <f>SUM(F22:F23)</f>
        <v>1</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24" x14ac:dyDescent="0.2">
      <c r="A23" s="57"/>
      <c r="B23" s="58" t="s">
        <v>180</v>
      </c>
      <c r="C23" s="59">
        <f t="shared" si="4"/>
        <v>1</v>
      </c>
      <c r="D23" s="60"/>
      <c r="E23" s="764">
        <v>1</v>
      </c>
      <c r="F23" s="765">
        <f>D23+E23</f>
        <v>1</v>
      </c>
      <c r="G23" s="60"/>
      <c r="H23" s="62"/>
      <c r="I23" s="63">
        <f>G23+H23</f>
        <v>0</v>
      </c>
      <c r="J23" s="62"/>
      <c r="K23" s="61"/>
      <c r="L23" s="63">
        <f>J23+K23</f>
        <v>0</v>
      </c>
      <c r="M23" s="64"/>
      <c r="N23" s="61"/>
      <c r="O23" s="63">
        <f>M23+N23</f>
        <v>0</v>
      </c>
      <c r="P23" s="320" t="s">
        <v>329</v>
      </c>
    </row>
    <row r="24" spans="1:16" s="29" customFormat="1" ht="24.75" thickBot="1" x14ac:dyDescent="0.25">
      <c r="A24" s="65">
        <v>19300</v>
      </c>
      <c r="B24" s="65" t="s">
        <v>181</v>
      </c>
      <c r="C24" s="66">
        <f>F24+I24</f>
        <v>4479</v>
      </c>
      <c r="D24" s="67">
        <v>4479</v>
      </c>
      <c r="E24" s="766"/>
      <c r="F24" s="767">
        <f>D24+E24</f>
        <v>4479</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4480</v>
      </c>
      <c r="D50" s="175">
        <f>SUM(D51,D283)</f>
        <v>4479</v>
      </c>
      <c r="E50" s="794">
        <f t="shared" ref="E50:F50" si="19">SUM(E51,E283)</f>
        <v>1</v>
      </c>
      <c r="F50" s="795">
        <f t="shared" si="19"/>
        <v>4480</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4480</v>
      </c>
      <c r="D51" s="183">
        <f>SUM(D52,D194)</f>
        <v>4479</v>
      </c>
      <c r="E51" s="796">
        <f t="shared" ref="E51:F51" si="23">SUM(E52,E194)</f>
        <v>1</v>
      </c>
      <c r="F51" s="797">
        <f t="shared" si="23"/>
        <v>4480</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4480</v>
      </c>
      <c r="D52" s="190">
        <f>SUM(D53,D75,D173,D187)</f>
        <v>4479</v>
      </c>
      <c r="E52" s="798">
        <f t="shared" ref="E52:F52" si="27">SUM(E53,E75,E173,E187)</f>
        <v>1</v>
      </c>
      <c r="F52" s="799">
        <f t="shared" si="27"/>
        <v>4480</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x14ac:dyDescent="0.2">
      <c r="A53" s="196">
        <v>1000</v>
      </c>
      <c r="B53" s="196" t="s">
        <v>1</v>
      </c>
      <c r="C53" s="197">
        <f t="shared" si="4"/>
        <v>4480</v>
      </c>
      <c r="D53" s="198">
        <f>SUM(D54,D67)</f>
        <v>4479</v>
      </c>
      <c r="E53" s="800">
        <f t="shared" ref="E53:F53" si="31">SUM(E54,E67)</f>
        <v>1</v>
      </c>
      <c r="F53" s="801">
        <f t="shared" si="31"/>
        <v>4480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x14ac:dyDescent="0.2">
      <c r="A54" s="76">
        <v>1100</v>
      </c>
      <c r="B54" s="203" t="s">
        <v>210</v>
      </c>
      <c r="C54" s="77">
        <f t="shared" si="4"/>
        <v>3534</v>
      </c>
      <c r="D54" s="204">
        <f>SUM(D55,D58,D66)</f>
        <v>3534</v>
      </c>
      <c r="E54" s="802">
        <f t="shared" ref="E54:F54" si="35">SUM(E55,E58,E66)</f>
        <v>0</v>
      </c>
      <c r="F54" s="769">
        <f t="shared" si="35"/>
        <v>3534</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x14ac:dyDescent="0.2">
      <c r="A66" s="210">
        <v>1150</v>
      </c>
      <c r="B66" s="154" t="s">
        <v>2</v>
      </c>
      <c r="C66" s="160">
        <f>F66+I66+L66+O66</f>
        <v>3534</v>
      </c>
      <c r="D66" s="228">
        <v>3534</v>
      </c>
      <c r="E66" s="809"/>
      <c r="F66" s="804">
        <f t="shared" si="50"/>
        <v>3534</v>
      </c>
      <c r="G66" s="228"/>
      <c r="H66" s="230"/>
      <c r="I66" s="214">
        <f t="shared" si="51"/>
        <v>0</v>
      </c>
      <c r="J66" s="230"/>
      <c r="K66" s="229"/>
      <c r="L66" s="214">
        <f t="shared" si="52"/>
        <v>0</v>
      </c>
      <c r="M66" s="231"/>
      <c r="N66" s="229"/>
      <c r="O66" s="214">
        <f t="shared" si="53"/>
        <v>0</v>
      </c>
      <c r="P66" s="317"/>
    </row>
    <row r="67" spans="1:16" ht="24" x14ac:dyDescent="0.2">
      <c r="A67" s="76">
        <v>1200</v>
      </c>
      <c r="B67" s="203" t="s">
        <v>216</v>
      </c>
      <c r="C67" s="77">
        <f t="shared" si="4"/>
        <v>946</v>
      </c>
      <c r="D67" s="204">
        <f>SUM(D68:D69)</f>
        <v>945</v>
      </c>
      <c r="E67" s="802">
        <f t="shared" ref="E67:F67" si="54">SUM(E68:E69)</f>
        <v>1</v>
      </c>
      <c r="F67" s="769">
        <f t="shared" si="54"/>
        <v>946</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321" t="s">
        <v>328</v>
      </c>
    </row>
    <row r="68" spans="1:16" ht="24" x14ac:dyDescent="0.2">
      <c r="A68" s="319">
        <v>1210</v>
      </c>
      <c r="B68" s="1" t="s">
        <v>217</v>
      </c>
      <c r="C68" s="89">
        <f t="shared" si="4"/>
        <v>869</v>
      </c>
      <c r="D68" s="216">
        <v>868</v>
      </c>
      <c r="E68" s="805">
        <v>1</v>
      </c>
      <c r="F68" s="806">
        <f>D68+E68</f>
        <v>869</v>
      </c>
      <c r="G68" s="216"/>
      <c r="H68" s="94"/>
      <c r="I68" s="217">
        <f>G68+H68</f>
        <v>0</v>
      </c>
      <c r="J68" s="94"/>
      <c r="K68" s="95"/>
      <c r="L68" s="217">
        <f>J68+K68</f>
        <v>0</v>
      </c>
      <c r="M68" s="218"/>
      <c r="N68" s="95"/>
      <c r="O68" s="217">
        <f>M68+N68</f>
        <v>0</v>
      </c>
      <c r="P68" s="219"/>
    </row>
    <row r="69" spans="1:16" ht="24" x14ac:dyDescent="0.2">
      <c r="A69" s="224">
        <v>1220</v>
      </c>
      <c r="B69" s="3" t="s">
        <v>105</v>
      </c>
      <c r="C69" s="98">
        <f t="shared" si="4"/>
        <v>77</v>
      </c>
      <c r="D69" s="225">
        <f>SUM(D70:D74)</f>
        <v>77</v>
      </c>
      <c r="E69" s="808">
        <f t="shared" ref="E69:F69" si="58">SUM(E70:E74)</f>
        <v>0</v>
      </c>
      <c r="F69" s="765">
        <f t="shared" si="58"/>
        <v>77</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x14ac:dyDescent="0.2">
      <c r="A70" s="58">
        <v>1221</v>
      </c>
      <c r="B70" s="3" t="s">
        <v>218</v>
      </c>
      <c r="C70" s="98">
        <f t="shared" si="4"/>
        <v>77</v>
      </c>
      <c r="D70" s="220">
        <v>77</v>
      </c>
      <c r="E70" s="807"/>
      <c r="F70" s="765">
        <f t="shared" ref="F70:F74" si="62">D70+E70</f>
        <v>77</v>
      </c>
      <c r="G70" s="220"/>
      <c r="H70" s="103"/>
      <c r="I70" s="221">
        <f t="shared" ref="I70:I74" si="63">G70+H70</f>
        <v>0</v>
      </c>
      <c r="J70" s="103"/>
      <c r="K70" s="104"/>
      <c r="L70" s="221">
        <f t="shared" ref="L70:L74" si="64">J70+K70</f>
        <v>0</v>
      </c>
      <c r="M70" s="222"/>
      <c r="N70" s="104"/>
      <c r="O70" s="221">
        <f t="shared" ref="O70:O74" si="65">M70+N70</f>
        <v>0</v>
      </c>
      <c r="P70" s="318"/>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hidden="1" x14ac:dyDescent="0.2">
      <c r="A75" s="196">
        <v>2000</v>
      </c>
      <c r="B75" s="196" t="s">
        <v>3</v>
      </c>
      <c r="C75" s="197">
        <f t="shared" si="4"/>
        <v>0</v>
      </c>
      <c r="D75" s="198">
        <f>SUM(D76,D83,D130,D164,D165,D172)</f>
        <v>0</v>
      </c>
      <c r="E75" s="800">
        <f t="shared" ref="E75:F75" si="66">SUM(E76,E83,E130,E164,E165,E172)</f>
        <v>0</v>
      </c>
      <c r="F75" s="801">
        <f t="shared" si="66"/>
        <v>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319">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hidden="1" x14ac:dyDescent="0.2">
      <c r="A83" s="76">
        <v>2200</v>
      </c>
      <c r="B83" s="203" t="s">
        <v>5</v>
      </c>
      <c r="C83" s="77">
        <f t="shared" si="4"/>
        <v>0</v>
      </c>
      <c r="D83" s="204">
        <f>SUM(D84,D89,D95,D103,D112,D116,D122,D128)</f>
        <v>0</v>
      </c>
      <c r="E83" s="802">
        <f t="shared" ref="E83:F83" si="90">SUM(E84,E89,E95,E103,E112,E116,E122,E128)</f>
        <v>0</v>
      </c>
      <c r="F83" s="769">
        <f t="shared" si="90"/>
        <v>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319">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319">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319">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319">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319">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319">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319">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319">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319">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319">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319">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319">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319">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319">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4480</v>
      </c>
      <c r="D286" s="288">
        <f t="shared" ref="D286:O286" si="382">SUM(D283,D269,D230,D195,D187,D173,D75,D53)</f>
        <v>4479</v>
      </c>
      <c r="E286" s="820">
        <f t="shared" si="382"/>
        <v>1</v>
      </c>
      <c r="F286" s="821">
        <f t="shared" si="382"/>
        <v>4480</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thickTop="1" thickBot="1" x14ac:dyDescent="0.25">
      <c r="A287" s="1348" t="s">
        <v>301</v>
      </c>
      <c r="B287" s="1349"/>
      <c r="C287" s="293">
        <f t="shared" si="368"/>
        <v>-1</v>
      </c>
      <c r="D287" s="294">
        <f>SUM(D24,D25,D41)-D51</f>
        <v>0</v>
      </c>
      <c r="E287" s="822">
        <f t="shared" ref="E287:F287" si="383">SUM(E24,E25,E41)-E51</f>
        <v>-1</v>
      </c>
      <c r="F287" s="823">
        <f t="shared" si="383"/>
        <v>-1</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thickTop="1" x14ac:dyDescent="0.2">
      <c r="A288" s="1350" t="s">
        <v>302</v>
      </c>
      <c r="B288" s="1351"/>
      <c r="C288" s="299">
        <f t="shared" si="368"/>
        <v>1</v>
      </c>
      <c r="D288" s="300">
        <f t="shared" ref="D288:O288" si="387">SUM(D289,D290)-D297+D298</f>
        <v>0</v>
      </c>
      <c r="E288" s="824">
        <f t="shared" si="387"/>
        <v>1</v>
      </c>
      <c r="F288" s="825">
        <f t="shared" si="387"/>
        <v>1</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2.75" thickBot="1" x14ac:dyDescent="0.25">
      <c r="A289" s="173" t="s">
        <v>303</v>
      </c>
      <c r="B289" s="173" t="s">
        <v>304</v>
      </c>
      <c r="C289" s="174">
        <f t="shared" si="368"/>
        <v>1</v>
      </c>
      <c r="D289" s="175">
        <f t="shared" ref="D289:O289" si="388">D21-D283</f>
        <v>0</v>
      </c>
      <c r="E289" s="794">
        <f t="shared" si="388"/>
        <v>1</v>
      </c>
      <c r="F289" s="795">
        <f t="shared" si="388"/>
        <v>1</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sheetData>
  <sheetProtection algorithmName="SHA-512" hashValue="jGUm/x3XjMLgu8zVbiyHfVL7zpW/TdqHsV2HSVwV/HmxnjOp6aI+ncvba2/FCi6s1HqkXBwCcGFpZpzGXvompg==" saltValue="JlokNwmPO4NXQLMsW0TwuQ==" spinCount="100000" sheet="1" objects="1" scenarios="1"/>
  <autoFilter ref="A18:P298">
    <filterColumn colId="2">
      <filters blank="1">
        <filter val="1"/>
        <filter val="-1"/>
        <filter val="3 534"/>
        <filter val="4 479"/>
        <filter val="4 480"/>
        <filter val="77"/>
        <filter val="869"/>
        <filter val="94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2018.gada 24.maija saistošajiem noteikumiem Nr.22
(protokols Nr.8,  9.punkts)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04"/>
  <sheetViews>
    <sheetView view="pageLayout" zoomScaleNormal="100" workbookViewId="0">
      <selection activeCell="T4" sqref="T4"/>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533</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522</v>
      </c>
      <c r="D3" s="1391"/>
      <c r="E3" s="1391"/>
      <c r="F3" s="1391"/>
      <c r="G3" s="1391"/>
      <c r="H3" s="1391"/>
      <c r="I3" s="1391"/>
      <c r="J3" s="1391"/>
      <c r="K3" s="1391"/>
      <c r="L3" s="1391"/>
      <c r="M3" s="1391"/>
      <c r="N3" s="1391"/>
      <c r="O3" s="1391"/>
      <c r="P3" s="1392"/>
      <c r="Q3" s="754"/>
    </row>
    <row r="4" spans="1:17" ht="12.75" customHeight="1" x14ac:dyDescent="0.2">
      <c r="A4" s="7" t="s">
        <v>150</v>
      </c>
      <c r="B4" s="8"/>
      <c r="C4" s="1391" t="s">
        <v>523</v>
      </c>
      <c r="D4" s="1391"/>
      <c r="E4" s="1391"/>
      <c r="F4" s="1391"/>
      <c r="G4" s="1391"/>
      <c r="H4" s="1391"/>
      <c r="I4" s="1391"/>
      <c r="J4" s="1391"/>
      <c r="K4" s="1391"/>
      <c r="L4" s="1391"/>
      <c r="M4" s="1391"/>
      <c r="N4" s="1391"/>
      <c r="O4" s="1391"/>
      <c r="P4" s="1392"/>
      <c r="Q4" s="754"/>
    </row>
    <row r="5" spans="1:17" ht="12.75" customHeight="1" x14ac:dyDescent="0.2">
      <c r="A5" s="9" t="s">
        <v>151</v>
      </c>
      <c r="B5" s="10"/>
      <c r="C5" s="1386" t="s">
        <v>524</v>
      </c>
      <c r="D5" s="1386"/>
      <c r="E5" s="1386"/>
      <c r="F5" s="1386"/>
      <c r="G5" s="1386"/>
      <c r="H5" s="1386"/>
      <c r="I5" s="1386"/>
      <c r="J5" s="1386"/>
      <c r="K5" s="1386"/>
      <c r="L5" s="1386"/>
      <c r="M5" s="1386"/>
      <c r="N5" s="1386"/>
      <c r="O5" s="1386"/>
      <c r="P5" s="1387"/>
      <c r="Q5" s="754"/>
    </row>
    <row r="6" spans="1:17" ht="12.75" customHeight="1" x14ac:dyDescent="0.2">
      <c r="A6" s="9" t="s">
        <v>87</v>
      </c>
      <c r="B6" s="10"/>
      <c r="C6" s="1386" t="s">
        <v>336</v>
      </c>
      <c r="D6" s="1386"/>
      <c r="E6" s="1386"/>
      <c r="F6" s="1386"/>
      <c r="G6" s="1386"/>
      <c r="H6" s="1386"/>
      <c r="I6" s="1386"/>
      <c r="J6" s="1386"/>
      <c r="K6" s="1386"/>
      <c r="L6" s="1386"/>
      <c r="M6" s="1386"/>
      <c r="N6" s="1386"/>
      <c r="O6" s="1386"/>
      <c r="P6" s="1387"/>
      <c r="Q6" s="754"/>
    </row>
    <row r="7" spans="1:17" ht="24.75" customHeight="1" x14ac:dyDescent="0.2">
      <c r="A7" s="9" t="s">
        <v>152</v>
      </c>
      <c r="B7" s="10"/>
      <c r="C7" s="1391" t="s">
        <v>534</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525</v>
      </c>
      <c r="D9" s="1386" t="s">
        <v>525</v>
      </c>
      <c r="E9" s="1386" t="s">
        <v>525</v>
      </c>
      <c r="F9" s="1386" t="s">
        <v>525</v>
      </c>
      <c r="G9" s="1386" t="s">
        <v>525</v>
      </c>
      <c r="H9" s="1386" t="s">
        <v>525</v>
      </c>
      <c r="I9" s="1386" t="s">
        <v>525</v>
      </c>
      <c r="J9" s="1386" t="s">
        <v>525</v>
      </c>
      <c r="K9" s="1386" t="s">
        <v>525</v>
      </c>
      <c r="L9" s="1386" t="s">
        <v>525</v>
      </c>
      <c r="M9" s="1386" t="s">
        <v>525</v>
      </c>
      <c r="N9" s="1386" t="s">
        <v>525</v>
      </c>
      <c r="O9" s="1386" t="s">
        <v>525</v>
      </c>
      <c r="P9" s="1387" t="s">
        <v>525</v>
      </c>
      <c r="Q9" s="754"/>
    </row>
    <row r="10" spans="1:17" ht="12.75" customHeight="1" x14ac:dyDescent="0.2">
      <c r="A10" s="9"/>
      <c r="B10" s="10" t="s">
        <v>155</v>
      </c>
      <c r="C10" s="1386" t="s">
        <v>526</v>
      </c>
      <c r="D10" s="1386" t="s">
        <v>526</v>
      </c>
      <c r="E10" s="1386" t="s">
        <v>526</v>
      </c>
      <c r="F10" s="1386" t="s">
        <v>526</v>
      </c>
      <c r="G10" s="1386" t="s">
        <v>526</v>
      </c>
      <c r="H10" s="1386" t="s">
        <v>526</v>
      </c>
      <c r="I10" s="1386" t="s">
        <v>526</v>
      </c>
      <c r="J10" s="1386" t="s">
        <v>526</v>
      </c>
      <c r="K10" s="1386" t="s">
        <v>526</v>
      </c>
      <c r="L10" s="1386" t="s">
        <v>526</v>
      </c>
      <c r="M10" s="1386" t="s">
        <v>526</v>
      </c>
      <c r="N10" s="1386" t="s">
        <v>526</v>
      </c>
      <c r="O10" s="1386" t="s">
        <v>526</v>
      </c>
      <c r="P10" s="1387" t="s">
        <v>526</v>
      </c>
      <c r="Q10" s="754"/>
    </row>
    <row r="11" spans="1:17" ht="12.75" customHeight="1" x14ac:dyDescent="0.2">
      <c r="A11" s="9"/>
      <c r="B11" s="10" t="s">
        <v>156</v>
      </c>
      <c r="C11" s="1386"/>
      <c r="D11" s="1386"/>
      <c r="E11" s="1386"/>
      <c r="F11" s="1386"/>
      <c r="G11" s="1386"/>
      <c r="H11" s="1386"/>
      <c r="I11" s="1386"/>
      <c r="J11" s="1386"/>
      <c r="K11" s="1386"/>
      <c r="L11" s="1386"/>
      <c r="M11" s="1386"/>
      <c r="N11" s="1386"/>
      <c r="O11" s="1386"/>
      <c r="P11" s="1387"/>
      <c r="Q11" s="754"/>
    </row>
    <row r="12" spans="1:17" ht="12.75" customHeight="1" x14ac:dyDescent="0.2">
      <c r="A12" s="9"/>
      <c r="B12" s="10" t="s">
        <v>157</v>
      </c>
      <c r="C12" s="1386" t="s">
        <v>527</v>
      </c>
      <c r="D12" s="1386" t="s">
        <v>527</v>
      </c>
      <c r="E12" s="1386" t="s">
        <v>527</v>
      </c>
      <c r="F12" s="1386" t="s">
        <v>527</v>
      </c>
      <c r="G12" s="1386" t="s">
        <v>527</v>
      </c>
      <c r="H12" s="1386" t="s">
        <v>527</v>
      </c>
      <c r="I12" s="1386" t="s">
        <v>527</v>
      </c>
      <c r="J12" s="1386" t="s">
        <v>527</v>
      </c>
      <c r="K12" s="1386" t="s">
        <v>527</v>
      </c>
      <c r="L12" s="1386" t="s">
        <v>527</v>
      </c>
      <c r="M12" s="1386" t="s">
        <v>527</v>
      </c>
      <c r="N12" s="1386" t="s">
        <v>527</v>
      </c>
      <c r="O12" s="1386" t="s">
        <v>527</v>
      </c>
      <c r="P12" s="1387" t="s">
        <v>527</v>
      </c>
      <c r="Q12" s="754"/>
    </row>
    <row r="13" spans="1:17" ht="12.75" customHeight="1" x14ac:dyDescent="0.2">
      <c r="A13" s="9"/>
      <c r="B13" s="10" t="s">
        <v>158</v>
      </c>
      <c r="C13" s="1386" t="s">
        <v>528</v>
      </c>
      <c r="D13" s="1386" t="s">
        <v>528</v>
      </c>
      <c r="E13" s="1386" t="s">
        <v>528</v>
      </c>
      <c r="F13" s="1386" t="s">
        <v>528</v>
      </c>
      <c r="G13" s="1386" t="s">
        <v>528</v>
      </c>
      <c r="H13" s="1386" t="s">
        <v>528</v>
      </c>
      <c r="I13" s="1386" t="s">
        <v>528</v>
      </c>
      <c r="J13" s="1386" t="s">
        <v>528</v>
      </c>
      <c r="K13" s="1386" t="s">
        <v>528</v>
      </c>
      <c r="L13" s="1386" t="s">
        <v>528</v>
      </c>
      <c r="M13" s="1386" t="s">
        <v>528</v>
      </c>
      <c r="N13" s="1386" t="s">
        <v>528</v>
      </c>
      <c r="O13" s="1386" t="s">
        <v>528</v>
      </c>
      <c r="P13" s="1387" t="s">
        <v>528</v>
      </c>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20"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20"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20" s="29" customFormat="1" x14ac:dyDescent="0.2">
      <c r="A19" s="22"/>
      <c r="B19" s="23" t="s">
        <v>176</v>
      </c>
      <c r="C19" s="388"/>
      <c r="D19" s="389"/>
      <c r="E19" s="919"/>
      <c r="F19" s="926"/>
      <c r="G19" s="389"/>
      <c r="H19" s="391"/>
      <c r="I19" s="392"/>
      <c r="J19" s="391"/>
      <c r="K19" s="390"/>
      <c r="L19" s="392"/>
      <c r="M19" s="393"/>
      <c r="N19" s="390"/>
      <c r="O19" s="392"/>
      <c r="P19" s="394"/>
    </row>
    <row r="20" spans="1:20" s="29" customFormat="1" ht="12.75" thickBot="1" x14ac:dyDescent="0.25">
      <c r="A20" s="32"/>
      <c r="B20" s="33" t="s">
        <v>177</v>
      </c>
      <c r="C20" s="34">
        <f>F20+I20+L20+O20</f>
        <v>1145929</v>
      </c>
      <c r="D20" s="35">
        <f>SUM(D21,D24,D25,D41,D43)</f>
        <v>605657</v>
      </c>
      <c r="E20" s="758">
        <f t="shared" ref="E20:F20" si="0">SUM(E21,E24,E25,E41,E43)</f>
        <v>0</v>
      </c>
      <c r="F20" s="759">
        <f t="shared" si="0"/>
        <v>605657</v>
      </c>
      <c r="G20" s="35">
        <f>SUM(G21,G24,G43)</f>
        <v>439420</v>
      </c>
      <c r="H20" s="37">
        <f t="shared" ref="H20:I20" si="1">SUM(H21,H24,H43)</f>
        <v>0</v>
      </c>
      <c r="I20" s="38">
        <f t="shared" si="1"/>
        <v>439420</v>
      </c>
      <c r="J20" s="37">
        <f>SUM(J21,J26,J43)</f>
        <v>100822</v>
      </c>
      <c r="K20" s="36">
        <f t="shared" ref="K20:L20" si="2">SUM(K21,K26,K43)</f>
        <v>0</v>
      </c>
      <c r="L20" s="38">
        <f t="shared" si="2"/>
        <v>100822</v>
      </c>
      <c r="M20" s="34">
        <f>SUM(M21,M45)</f>
        <v>0</v>
      </c>
      <c r="N20" s="36">
        <f t="shared" ref="N20:O20" si="3">SUM(N21,N45)</f>
        <v>30</v>
      </c>
      <c r="O20" s="38">
        <f t="shared" si="3"/>
        <v>30</v>
      </c>
      <c r="P20" s="400"/>
      <c r="R20" s="194"/>
      <c r="S20" s="194"/>
      <c r="T20" s="194"/>
    </row>
    <row r="21" spans="1:20" ht="12.75" thickTop="1" x14ac:dyDescent="0.2">
      <c r="A21" s="40"/>
      <c r="B21" s="41" t="s">
        <v>178</v>
      </c>
      <c r="C21" s="42">
        <f t="shared" ref="C21:C84" si="4">F21+I21+L21+O21</f>
        <v>11311</v>
      </c>
      <c r="D21" s="43">
        <f>SUM(D22:D23)</f>
        <v>0</v>
      </c>
      <c r="E21" s="760">
        <f t="shared" ref="E21" si="5">SUM(E22:E23)</f>
        <v>0</v>
      </c>
      <c r="F21" s="761">
        <f>SUM(F22:F23)</f>
        <v>0</v>
      </c>
      <c r="G21" s="43">
        <f>SUM(G22:G23)</f>
        <v>0</v>
      </c>
      <c r="H21" s="45">
        <f t="shared" ref="H21:I21" si="6">SUM(H22:H23)</f>
        <v>0</v>
      </c>
      <c r="I21" s="46">
        <f t="shared" si="6"/>
        <v>0</v>
      </c>
      <c r="J21" s="45">
        <f>SUM(J22:J23)</f>
        <v>11281</v>
      </c>
      <c r="K21" s="44">
        <f t="shared" ref="K21:L21" si="7">SUM(K22:K23)</f>
        <v>0</v>
      </c>
      <c r="L21" s="46">
        <f t="shared" si="7"/>
        <v>11281</v>
      </c>
      <c r="M21" s="42">
        <f>SUM(M22:M23)</f>
        <v>0</v>
      </c>
      <c r="N21" s="44">
        <f t="shared" ref="N21:O21" si="8">SUM(N22:N23)</f>
        <v>30</v>
      </c>
      <c r="O21" s="46">
        <f t="shared" si="8"/>
        <v>30</v>
      </c>
      <c r="P21" s="406"/>
      <c r="R21" s="194"/>
      <c r="S21" s="194"/>
      <c r="T21" s="194"/>
    </row>
    <row r="22" spans="1:20"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413"/>
      <c r="R22" s="194"/>
      <c r="S22" s="194"/>
      <c r="T22" s="194"/>
    </row>
    <row r="23" spans="1:20" ht="27.75" customHeight="1" x14ac:dyDescent="0.2">
      <c r="A23" s="57"/>
      <c r="B23" s="58" t="s">
        <v>180</v>
      </c>
      <c r="C23" s="59">
        <f t="shared" si="4"/>
        <v>11311</v>
      </c>
      <c r="D23" s="60"/>
      <c r="E23" s="764"/>
      <c r="F23" s="765">
        <f>D23+E23</f>
        <v>0</v>
      </c>
      <c r="G23" s="60"/>
      <c r="H23" s="62"/>
      <c r="I23" s="63">
        <f>G23+H23</f>
        <v>0</v>
      </c>
      <c r="J23" s="62">
        <v>11281</v>
      </c>
      <c r="K23" s="61"/>
      <c r="L23" s="63">
        <f>J23+K23</f>
        <v>11281</v>
      </c>
      <c r="M23" s="64"/>
      <c r="N23" s="61">
        <v>30</v>
      </c>
      <c r="O23" s="63">
        <f>M23+N23</f>
        <v>30</v>
      </c>
      <c r="P23" s="420" t="s">
        <v>529</v>
      </c>
      <c r="R23" s="194"/>
      <c r="S23" s="194"/>
      <c r="T23" s="194"/>
    </row>
    <row r="24" spans="1:20" s="29" customFormat="1" ht="24.75" thickBot="1" x14ac:dyDescent="0.25">
      <c r="A24" s="65">
        <v>19300</v>
      </c>
      <c r="B24" s="65" t="s">
        <v>181</v>
      </c>
      <c r="C24" s="66">
        <f>F24+I24</f>
        <v>1045077</v>
      </c>
      <c r="D24" s="67">
        <v>605657</v>
      </c>
      <c r="E24" s="766"/>
      <c r="F24" s="767">
        <f>D24+E24</f>
        <v>605657</v>
      </c>
      <c r="G24" s="67">
        <v>439420</v>
      </c>
      <c r="H24" s="68"/>
      <c r="I24" s="69">
        <f>G24+H24</f>
        <v>439420</v>
      </c>
      <c r="J24" s="70" t="s">
        <v>182</v>
      </c>
      <c r="K24" s="71" t="s">
        <v>182</v>
      </c>
      <c r="L24" s="73" t="s">
        <v>182</v>
      </c>
      <c r="M24" s="72" t="s">
        <v>182</v>
      </c>
      <c r="N24" s="71" t="s">
        <v>182</v>
      </c>
      <c r="O24" s="73" t="s">
        <v>182</v>
      </c>
      <c r="P24" s="429"/>
      <c r="R24" s="194"/>
      <c r="S24" s="194"/>
      <c r="T24" s="194"/>
    </row>
    <row r="25" spans="1:20"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437"/>
      <c r="R25" s="194"/>
      <c r="S25" s="194"/>
      <c r="T25" s="194"/>
    </row>
    <row r="26" spans="1:20" s="29" customFormat="1" ht="36.75" thickTop="1" x14ac:dyDescent="0.2">
      <c r="A26" s="76">
        <v>21300</v>
      </c>
      <c r="B26" s="76" t="s">
        <v>184</v>
      </c>
      <c r="C26" s="77">
        <f>L26</f>
        <v>89331</v>
      </c>
      <c r="D26" s="80" t="s">
        <v>182</v>
      </c>
      <c r="E26" s="770" t="s">
        <v>182</v>
      </c>
      <c r="F26" s="771" t="s">
        <v>182</v>
      </c>
      <c r="G26" s="80" t="s">
        <v>182</v>
      </c>
      <c r="H26" s="81" t="s">
        <v>182</v>
      </c>
      <c r="I26" s="82" t="s">
        <v>182</v>
      </c>
      <c r="J26" s="86">
        <f>SUM(J27,J31,J33,J36)</f>
        <v>89331</v>
      </c>
      <c r="K26" s="87">
        <f t="shared" ref="K26:L26" si="9">SUM(K27,K31,K33,K36)</f>
        <v>0</v>
      </c>
      <c r="L26" s="205">
        <f t="shared" si="9"/>
        <v>89331</v>
      </c>
      <c r="M26" s="84" t="s">
        <v>182</v>
      </c>
      <c r="N26" s="83" t="s">
        <v>182</v>
      </c>
      <c r="O26" s="82" t="s">
        <v>182</v>
      </c>
      <c r="P26" s="437"/>
      <c r="R26" s="194"/>
      <c r="S26" s="194"/>
      <c r="T26" s="194"/>
    </row>
    <row r="27" spans="1:20" s="29" customFormat="1" ht="24" x14ac:dyDescent="0.2">
      <c r="A27" s="88">
        <v>21350</v>
      </c>
      <c r="B27" s="76" t="s">
        <v>185</v>
      </c>
      <c r="C27" s="77">
        <f t="shared" ref="C27:C40" si="10">L27</f>
        <v>87354</v>
      </c>
      <c r="D27" s="80" t="s">
        <v>182</v>
      </c>
      <c r="E27" s="770" t="s">
        <v>182</v>
      </c>
      <c r="F27" s="771" t="s">
        <v>182</v>
      </c>
      <c r="G27" s="80" t="s">
        <v>182</v>
      </c>
      <c r="H27" s="81" t="s">
        <v>182</v>
      </c>
      <c r="I27" s="82" t="s">
        <v>182</v>
      </c>
      <c r="J27" s="86">
        <f>SUM(J28:J30)</f>
        <v>87354</v>
      </c>
      <c r="K27" s="87">
        <f t="shared" ref="K27:L27" si="11">SUM(K28:K30)</f>
        <v>0</v>
      </c>
      <c r="L27" s="205">
        <f t="shared" si="11"/>
        <v>87354</v>
      </c>
      <c r="M27" s="84" t="s">
        <v>182</v>
      </c>
      <c r="N27" s="83" t="s">
        <v>182</v>
      </c>
      <c r="O27" s="82" t="s">
        <v>182</v>
      </c>
      <c r="P27" s="437"/>
      <c r="R27" s="194"/>
      <c r="S27" s="194"/>
      <c r="T27" s="194"/>
    </row>
    <row r="28" spans="1:20"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448"/>
      <c r="R28" s="194"/>
      <c r="S28" s="194"/>
      <c r="T28" s="194"/>
    </row>
    <row r="29" spans="1:20"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457"/>
      <c r="R29" s="194"/>
      <c r="S29" s="194"/>
      <c r="T29" s="194"/>
    </row>
    <row r="30" spans="1:20" ht="24" x14ac:dyDescent="0.2">
      <c r="A30" s="57">
        <v>21359</v>
      </c>
      <c r="B30" s="3" t="s">
        <v>188</v>
      </c>
      <c r="C30" s="98">
        <f t="shared" si="10"/>
        <v>87354</v>
      </c>
      <c r="D30" s="99" t="s">
        <v>182</v>
      </c>
      <c r="E30" s="774" t="s">
        <v>182</v>
      </c>
      <c r="F30" s="775" t="s">
        <v>182</v>
      </c>
      <c r="G30" s="99" t="s">
        <v>182</v>
      </c>
      <c r="H30" s="101" t="s">
        <v>182</v>
      </c>
      <c r="I30" s="102" t="s">
        <v>182</v>
      </c>
      <c r="J30" s="103">
        <v>87354</v>
      </c>
      <c r="K30" s="104"/>
      <c r="L30" s="63">
        <f>J30+K30</f>
        <v>87354</v>
      </c>
      <c r="M30" s="105" t="s">
        <v>182</v>
      </c>
      <c r="N30" s="100" t="s">
        <v>182</v>
      </c>
      <c r="O30" s="102" t="s">
        <v>182</v>
      </c>
      <c r="P30" s="457"/>
      <c r="R30" s="194"/>
      <c r="S30" s="194"/>
      <c r="T30" s="194"/>
    </row>
    <row r="31" spans="1:20"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437"/>
      <c r="R31" s="194"/>
      <c r="S31" s="194"/>
      <c r="T31" s="194"/>
    </row>
    <row r="32" spans="1:20"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466"/>
      <c r="R32" s="194"/>
      <c r="S32" s="194"/>
      <c r="T32" s="194"/>
    </row>
    <row r="33" spans="1:20" s="29" customFormat="1" x14ac:dyDescent="0.2">
      <c r="A33" s="88">
        <v>21380</v>
      </c>
      <c r="B33" s="76" t="s">
        <v>191</v>
      </c>
      <c r="C33" s="77">
        <f t="shared" si="10"/>
        <v>1977</v>
      </c>
      <c r="D33" s="80" t="s">
        <v>182</v>
      </c>
      <c r="E33" s="770" t="s">
        <v>182</v>
      </c>
      <c r="F33" s="771" t="s">
        <v>182</v>
      </c>
      <c r="G33" s="80" t="s">
        <v>182</v>
      </c>
      <c r="H33" s="81" t="s">
        <v>182</v>
      </c>
      <c r="I33" s="82" t="s">
        <v>182</v>
      </c>
      <c r="J33" s="86">
        <f>SUM(J34:J35)</f>
        <v>1977</v>
      </c>
      <c r="K33" s="87">
        <f t="shared" ref="K33:L33" si="13">SUM(K34:K35)</f>
        <v>0</v>
      </c>
      <c r="L33" s="205">
        <f t="shared" si="13"/>
        <v>1977</v>
      </c>
      <c r="M33" s="84" t="s">
        <v>182</v>
      </c>
      <c r="N33" s="83" t="s">
        <v>182</v>
      </c>
      <c r="O33" s="82" t="s">
        <v>182</v>
      </c>
      <c r="P33" s="437"/>
      <c r="R33" s="194"/>
      <c r="S33" s="194"/>
      <c r="T33" s="194"/>
    </row>
    <row r="34" spans="1:20" x14ac:dyDescent="0.2">
      <c r="A34" s="49">
        <v>21381</v>
      </c>
      <c r="B34" s="1" t="s">
        <v>192</v>
      </c>
      <c r="C34" s="89">
        <f t="shared" si="10"/>
        <v>654</v>
      </c>
      <c r="D34" s="90" t="s">
        <v>182</v>
      </c>
      <c r="E34" s="772" t="s">
        <v>182</v>
      </c>
      <c r="F34" s="773" t="s">
        <v>182</v>
      </c>
      <c r="G34" s="90" t="s">
        <v>182</v>
      </c>
      <c r="H34" s="92" t="s">
        <v>182</v>
      </c>
      <c r="I34" s="93" t="s">
        <v>182</v>
      </c>
      <c r="J34" s="94">
        <v>654</v>
      </c>
      <c r="K34" s="95"/>
      <c r="L34" s="54">
        <f>J34+K34</f>
        <v>654</v>
      </c>
      <c r="M34" s="96" t="s">
        <v>182</v>
      </c>
      <c r="N34" s="91" t="s">
        <v>182</v>
      </c>
      <c r="O34" s="93" t="s">
        <v>182</v>
      </c>
      <c r="P34" s="448"/>
      <c r="R34" s="194"/>
      <c r="S34" s="194"/>
      <c r="T34" s="194"/>
    </row>
    <row r="35" spans="1:20" ht="24" x14ac:dyDescent="0.2">
      <c r="A35" s="58">
        <v>21383</v>
      </c>
      <c r="B35" s="3" t="s">
        <v>193</v>
      </c>
      <c r="C35" s="98">
        <f t="shared" si="10"/>
        <v>1323</v>
      </c>
      <c r="D35" s="99" t="s">
        <v>182</v>
      </c>
      <c r="E35" s="774" t="s">
        <v>182</v>
      </c>
      <c r="F35" s="775" t="s">
        <v>182</v>
      </c>
      <c r="G35" s="99" t="s">
        <v>182</v>
      </c>
      <c r="H35" s="101" t="s">
        <v>182</v>
      </c>
      <c r="I35" s="102" t="s">
        <v>182</v>
      </c>
      <c r="J35" s="103">
        <v>1323</v>
      </c>
      <c r="K35" s="104"/>
      <c r="L35" s="63">
        <f>J35+K35</f>
        <v>1323</v>
      </c>
      <c r="M35" s="105" t="s">
        <v>182</v>
      </c>
      <c r="N35" s="100" t="s">
        <v>182</v>
      </c>
      <c r="O35" s="102" t="s">
        <v>182</v>
      </c>
      <c r="P35" s="457"/>
      <c r="R35" s="194"/>
      <c r="S35" s="194"/>
      <c r="T35" s="194"/>
    </row>
    <row r="36" spans="1:20"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437"/>
      <c r="R36" s="194"/>
      <c r="S36" s="194"/>
      <c r="T36" s="194"/>
    </row>
    <row r="37" spans="1:20"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448"/>
      <c r="R37" s="194"/>
      <c r="S37" s="194"/>
      <c r="T37" s="194"/>
    </row>
    <row r="38" spans="1:20"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457"/>
      <c r="R38" s="194"/>
      <c r="S38" s="194"/>
      <c r="T38" s="194"/>
    </row>
    <row r="39" spans="1:20"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457"/>
      <c r="R39" s="194"/>
      <c r="S39" s="194"/>
      <c r="T39" s="194"/>
    </row>
    <row r="40" spans="1:20" ht="24" hidden="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475"/>
      <c r="R40" s="194"/>
      <c r="S40" s="194"/>
      <c r="T40" s="194"/>
    </row>
    <row r="41" spans="1:20"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483"/>
      <c r="R41" s="194"/>
      <c r="S41" s="194"/>
      <c r="T41" s="194"/>
    </row>
    <row r="42" spans="1:20"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475"/>
      <c r="R42" s="194"/>
      <c r="S42" s="194"/>
      <c r="T42" s="194"/>
    </row>
    <row r="43" spans="1:20" s="29" customFormat="1" ht="24" x14ac:dyDescent="0.2">
      <c r="A43" s="88">
        <v>21490</v>
      </c>
      <c r="B43" s="76" t="s">
        <v>201</v>
      </c>
      <c r="C43" s="140">
        <f>F43+I43+L43</f>
        <v>210</v>
      </c>
      <c r="D43" s="141">
        <f>D44</f>
        <v>0</v>
      </c>
      <c r="E43" s="785">
        <f t="shared" ref="E43:L43" si="16">E44</f>
        <v>0</v>
      </c>
      <c r="F43" s="786">
        <f t="shared" si="16"/>
        <v>0</v>
      </c>
      <c r="G43" s="141">
        <f t="shared" si="16"/>
        <v>0</v>
      </c>
      <c r="H43" s="143">
        <f t="shared" si="16"/>
        <v>0</v>
      </c>
      <c r="I43" s="144">
        <f t="shared" si="16"/>
        <v>0</v>
      </c>
      <c r="J43" s="143">
        <f t="shared" si="16"/>
        <v>210</v>
      </c>
      <c r="K43" s="142">
        <f t="shared" si="16"/>
        <v>0</v>
      </c>
      <c r="L43" s="144">
        <f t="shared" si="16"/>
        <v>210</v>
      </c>
      <c r="M43" s="84" t="s">
        <v>182</v>
      </c>
      <c r="N43" s="83" t="s">
        <v>182</v>
      </c>
      <c r="O43" s="82" t="s">
        <v>182</v>
      </c>
      <c r="P43" s="437"/>
      <c r="R43" s="194"/>
      <c r="S43" s="194"/>
      <c r="T43" s="194"/>
    </row>
    <row r="44" spans="1:20" s="29" customFormat="1" ht="24" x14ac:dyDescent="0.2">
      <c r="A44" s="58">
        <v>21499</v>
      </c>
      <c r="B44" s="3" t="s">
        <v>202</v>
      </c>
      <c r="C44" s="145">
        <f>F44+I44+L44</f>
        <v>210</v>
      </c>
      <c r="D44" s="146"/>
      <c r="E44" s="787"/>
      <c r="F44" s="788">
        <f>D44+E44</f>
        <v>0</v>
      </c>
      <c r="G44" s="146"/>
      <c r="H44" s="148"/>
      <c r="I44" s="149">
        <f>G44+H44</f>
        <v>0</v>
      </c>
      <c r="J44" s="148">
        <v>210</v>
      </c>
      <c r="K44" s="147"/>
      <c r="L44" s="149">
        <f>J44+K44</f>
        <v>210</v>
      </c>
      <c r="M44" s="116" t="s">
        <v>182</v>
      </c>
      <c r="N44" s="111" t="s">
        <v>182</v>
      </c>
      <c r="O44" s="113" t="s">
        <v>182</v>
      </c>
      <c r="P44" s="466"/>
      <c r="R44" s="194"/>
      <c r="S44" s="194"/>
      <c r="T44" s="194"/>
    </row>
    <row r="45" spans="1:20"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495"/>
      <c r="R45" s="194"/>
      <c r="S45" s="194"/>
      <c r="T45" s="194"/>
    </row>
    <row r="46" spans="1:20"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499"/>
      <c r="R46" s="194"/>
      <c r="S46" s="194"/>
      <c r="T46" s="194"/>
    </row>
    <row r="47" spans="1:20"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v>0</v>
      </c>
      <c r="O47" s="157">
        <f>M47+N47</f>
        <v>0</v>
      </c>
      <c r="P47" s="500"/>
      <c r="R47" s="194"/>
      <c r="S47" s="194"/>
      <c r="T47" s="194"/>
    </row>
    <row r="48" spans="1:20" x14ac:dyDescent="0.2">
      <c r="A48" s="159"/>
      <c r="B48" s="154"/>
      <c r="C48" s="160"/>
      <c r="D48" s="161"/>
      <c r="E48" s="791"/>
      <c r="F48" s="790"/>
      <c r="G48" s="161"/>
      <c r="H48" s="162"/>
      <c r="I48" s="63"/>
      <c r="J48" s="163"/>
      <c r="K48" s="156"/>
      <c r="L48" s="157"/>
      <c r="M48" s="155"/>
      <c r="N48" s="156"/>
      <c r="O48" s="157"/>
      <c r="P48" s="500"/>
      <c r="R48" s="194"/>
      <c r="S48" s="194"/>
      <c r="T48" s="194"/>
    </row>
    <row r="49" spans="1:20" s="29" customFormat="1" x14ac:dyDescent="0.2">
      <c r="A49" s="164"/>
      <c r="B49" s="165" t="s">
        <v>206</v>
      </c>
      <c r="C49" s="166"/>
      <c r="D49" s="167"/>
      <c r="E49" s="792"/>
      <c r="F49" s="793"/>
      <c r="G49" s="167"/>
      <c r="H49" s="169"/>
      <c r="I49" s="170"/>
      <c r="J49" s="169"/>
      <c r="K49" s="168"/>
      <c r="L49" s="170"/>
      <c r="M49" s="171"/>
      <c r="N49" s="168"/>
      <c r="O49" s="170"/>
      <c r="P49" s="511"/>
      <c r="R49" s="194"/>
      <c r="S49" s="194"/>
      <c r="T49" s="194"/>
    </row>
    <row r="50" spans="1:20" s="29" customFormat="1" ht="12.75" thickBot="1" x14ac:dyDescent="0.25">
      <c r="A50" s="173"/>
      <c r="B50" s="32" t="s">
        <v>207</v>
      </c>
      <c r="C50" s="174">
        <f t="shared" si="4"/>
        <v>1145929</v>
      </c>
      <c r="D50" s="175">
        <f>SUM(D51,D283)</f>
        <v>605657</v>
      </c>
      <c r="E50" s="794">
        <f t="shared" ref="E50:F50" si="19">SUM(E51,E283)</f>
        <v>0</v>
      </c>
      <c r="F50" s="795">
        <f t="shared" si="19"/>
        <v>605657</v>
      </c>
      <c r="G50" s="175">
        <f>SUM(G51,G283)</f>
        <v>439420</v>
      </c>
      <c r="H50" s="177">
        <f t="shared" ref="H50:I50" si="20">SUM(H51,H283)</f>
        <v>0</v>
      </c>
      <c r="I50" s="178">
        <f t="shared" si="20"/>
        <v>439420</v>
      </c>
      <c r="J50" s="177">
        <f>SUM(J51,J283)</f>
        <v>100822</v>
      </c>
      <c r="K50" s="176">
        <f t="shared" ref="K50:L50" si="21">SUM(K51,K283)</f>
        <v>0</v>
      </c>
      <c r="L50" s="178">
        <f t="shared" si="21"/>
        <v>100822</v>
      </c>
      <c r="M50" s="174">
        <f>SUM(M51,M283)</f>
        <v>0</v>
      </c>
      <c r="N50" s="176">
        <f t="shared" ref="N50:O50" si="22">SUM(N51,N283)</f>
        <v>30</v>
      </c>
      <c r="O50" s="178">
        <f t="shared" si="22"/>
        <v>30</v>
      </c>
      <c r="P50" s="517"/>
      <c r="R50" s="194"/>
      <c r="S50" s="194"/>
      <c r="T50" s="194"/>
    </row>
    <row r="51" spans="1:20" s="29" customFormat="1" ht="36.75" thickTop="1" x14ac:dyDescent="0.2">
      <c r="A51" s="180"/>
      <c r="B51" s="181" t="s">
        <v>208</v>
      </c>
      <c r="C51" s="182">
        <f t="shared" si="4"/>
        <v>1145929</v>
      </c>
      <c r="D51" s="183">
        <f>SUM(D52,D194)</f>
        <v>605657</v>
      </c>
      <c r="E51" s="796">
        <f t="shared" ref="E51:F51" si="23">SUM(E52,E194)</f>
        <v>0</v>
      </c>
      <c r="F51" s="797">
        <f t="shared" si="23"/>
        <v>605657</v>
      </c>
      <c r="G51" s="183">
        <f>SUM(G52,G194)</f>
        <v>439420</v>
      </c>
      <c r="H51" s="185">
        <f t="shared" ref="H51:I51" si="24">SUM(H52,H194)</f>
        <v>0</v>
      </c>
      <c r="I51" s="186">
        <f t="shared" si="24"/>
        <v>439420</v>
      </c>
      <c r="J51" s="185">
        <f>SUM(J52,J194)</f>
        <v>100822</v>
      </c>
      <c r="K51" s="184">
        <f t="shared" ref="K51:L51" si="25">SUM(K52,K194)</f>
        <v>0</v>
      </c>
      <c r="L51" s="186">
        <f t="shared" si="25"/>
        <v>100822</v>
      </c>
      <c r="M51" s="182">
        <f>SUM(M52,M194)</f>
        <v>0</v>
      </c>
      <c r="N51" s="184">
        <f t="shared" ref="N51:O51" si="26">SUM(N52,N194)</f>
        <v>30</v>
      </c>
      <c r="O51" s="186">
        <f t="shared" si="26"/>
        <v>30</v>
      </c>
      <c r="P51" s="523"/>
      <c r="R51" s="194"/>
      <c r="S51" s="194"/>
      <c r="T51" s="194"/>
    </row>
    <row r="52" spans="1:20" s="29" customFormat="1" ht="24" x14ac:dyDescent="0.2">
      <c r="A52" s="188"/>
      <c r="B52" s="22" t="s">
        <v>209</v>
      </c>
      <c r="C52" s="189">
        <f t="shared" si="4"/>
        <v>911320</v>
      </c>
      <c r="D52" s="190">
        <f>SUM(D53,D75,D173,D187)</f>
        <v>388845</v>
      </c>
      <c r="E52" s="798">
        <f t="shared" ref="E52:F52" si="27">SUM(E53,E75,E173,E187)</f>
        <v>0</v>
      </c>
      <c r="F52" s="799">
        <f t="shared" si="27"/>
        <v>388845</v>
      </c>
      <c r="G52" s="190">
        <f>SUM(G53,G75,G173,G187)</f>
        <v>439420</v>
      </c>
      <c r="H52" s="192">
        <f t="shared" ref="H52:I52" si="28">SUM(H53,H75,H173,H187)</f>
        <v>0</v>
      </c>
      <c r="I52" s="193">
        <f t="shared" si="28"/>
        <v>439420</v>
      </c>
      <c r="J52" s="192">
        <f>SUM(J53,J75,J173,J187)</f>
        <v>98130</v>
      </c>
      <c r="K52" s="191">
        <f t="shared" ref="K52:L52" si="29">SUM(K53,K75,K173,K187)</f>
        <v>-15105</v>
      </c>
      <c r="L52" s="193">
        <f t="shared" si="29"/>
        <v>83025</v>
      </c>
      <c r="M52" s="189">
        <f>SUM(M53,M75,M173,M187)</f>
        <v>0</v>
      </c>
      <c r="N52" s="191">
        <f t="shared" ref="N52:O52" si="30">SUM(N53,N75,N173,N187)</f>
        <v>30</v>
      </c>
      <c r="O52" s="193">
        <f t="shared" si="30"/>
        <v>30</v>
      </c>
      <c r="P52" s="394"/>
      <c r="R52" s="194"/>
      <c r="S52" s="194"/>
      <c r="T52" s="194"/>
    </row>
    <row r="53" spans="1:20" s="29" customFormat="1" x14ac:dyDescent="0.2">
      <c r="A53" s="196">
        <v>1000</v>
      </c>
      <c r="B53" s="196" t="s">
        <v>1</v>
      </c>
      <c r="C53" s="197">
        <f t="shared" si="4"/>
        <v>847853</v>
      </c>
      <c r="D53" s="198">
        <f>SUM(D54,D67)</f>
        <v>344960</v>
      </c>
      <c r="E53" s="800">
        <f t="shared" ref="E53:F53" si="31">SUM(E54,E67)</f>
        <v>0</v>
      </c>
      <c r="F53" s="801">
        <f t="shared" si="31"/>
        <v>344960</v>
      </c>
      <c r="G53" s="198">
        <f>SUM(G54,G67)</f>
        <v>439420</v>
      </c>
      <c r="H53" s="200">
        <f t="shared" ref="H53:I53" si="32">SUM(H54,H67)</f>
        <v>0</v>
      </c>
      <c r="I53" s="201">
        <f t="shared" si="32"/>
        <v>439420</v>
      </c>
      <c r="J53" s="200">
        <f>SUM(J54,J67)</f>
        <v>63473</v>
      </c>
      <c r="K53" s="199">
        <f t="shared" ref="K53:L53" si="33">SUM(K54,K67)</f>
        <v>0</v>
      </c>
      <c r="L53" s="201">
        <f t="shared" si="33"/>
        <v>63473</v>
      </c>
      <c r="M53" s="197">
        <f>SUM(M54,M67)</f>
        <v>0</v>
      </c>
      <c r="N53" s="199">
        <f t="shared" ref="N53:O53" si="34">SUM(N54,N67)</f>
        <v>0</v>
      </c>
      <c r="O53" s="201">
        <f t="shared" si="34"/>
        <v>0</v>
      </c>
      <c r="P53" s="532"/>
      <c r="R53" s="194"/>
      <c r="S53" s="194"/>
      <c r="T53" s="194"/>
    </row>
    <row r="54" spans="1:20" x14ac:dyDescent="0.2">
      <c r="A54" s="76">
        <v>1100</v>
      </c>
      <c r="B54" s="203" t="s">
        <v>210</v>
      </c>
      <c r="C54" s="77">
        <f t="shared" si="4"/>
        <v>645270</v>
      </c>
      <c r="D54" s="204">
        <f>SUM(D55,D58,D66)</f>
        <v>243240</v>
      </c>
      <c r="E54" s="802">
        <f t="shared" ref="E54:F54" si="35">SUM(E55,E58,E66)</f>
        <v>0</v>
      </c>
      <c r="F54" s="769">
        <f t="shared" si="35"/>
        <v>243240</v>
      </c>
      <c r="G54" s="204">
        <f>SUM(G55,G58,G66)</f>
        <v>352914</v>
      </c>
      <c r="H54" s="86">
        <f t="shared" ref="H54:I54" si="36">SUM(H55,H58,H66)</f>
        <v>0</v>
      </c>
      <c r="I54" s="205">
        <f t="shared" si="36"/>
        <v>352914</v>
      </c>
      <c r="J54" s="86">
        <f>SUM(J55,J58,J66)</f>
        <v>49116</v>
      </c>
      <c r="K54" s="87">
        <f t="shared" ref="K54:L54" si="37">SUM(K55,K58,K66)</f>
        <v>0</v>
      </c>
      <c r="L54" s="205">
        <f t="shared" si="37"/>
        <v>49116</v>
      </c>
      <c r="M54" s="206">
        <f>SUM(M55,M58,M66)</f>
        <v>0</v>
      </c>
      <c r="N54" s="207">
        <f t="shared" ref="N54:O54" si="38">SUM(N55,N58,N66)</f>
        <v>0</v>
      </c>
      <c r="O54" s="208">
        <f t="shared" si="38"/>
        <v>0</v>
      </c>
      <c r="P54" s="538"/>
      <c r="R54" s="194"/>
      <c r="S54" s="194"/>
      <c r="T54" s="194"/>
    </row>
    <row r="55" spans="1:20" x14ac:dyDescent="0.2">
      <c r="A55" s="210">
        <v>1110</v>
      </c>
      <c r="B55" s="154" t="s">
        <v>88</v>
      </c>
      <c r="C55" s="160">
        <f t="shared" si="4"/>
        <v>583867</v>
      </c>
      <c r="D55" s="211">
        <f>SUM(D56:D57)</f>
        <v>213560</v>
      </c>
      <c r="E55" s="803">
        <f t="shared" ref="E55:F55" si="39">SUM(E56:E57)</f>
        <v>0</v>
      </c>
      <c r="F55" s="804">
        <f t="shared" si="39"/>
        <v>213560</v>
      </c>
      <c r="G55" s="211">
        <f>SUM(G56:G57)</f>
        <v>321191</v>
      </c>
      <c r="H55" s="213">
        <f t="shared" ref="H55:I55" si="40">SUM(H56:H57)</f>
        <v>0</v>
      </c>
      <c r="I55" s="214">
        <f t="shared" si="40"/>
        <v>321191</v>
      </c>
      <c r="J55" s="213">
        <f>SUM(J56:J57)</f>
        <v>49116</v>
      </c>
      <c r="K55" s="212">
        <f t="shared" ref="K55:L55" si="41">SUM(K56:K57)</f>
        <v>0</v>
      </c>
      <c r="L55" s="214">
        <f t="shared" si="41"/>
        <v>49116</v>
      </c>
      <c r="M55" s="160">
        <f>SUM(M56:M57)</f>
        <v>0</v>
      </c>
      <c r="N55" s="212">
        <f t="shared" ref="N55:O55" si="42">SUM(N56:N57)</f>
        <v>0</v>
      </c>
      <c r="O55" s="214">
        <f t="shared" si="42"/>
        <v>0</v>
      </c>
      <c r="P55" s="543"/>
      <c r="R55" s="194"/>
      <c r="S55" s="194"/>
      <c r="T55" s="194"/>
    </row>
    <row r="56" spans="1:20"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547"/>
      <c r="R56" s="194"/>
      <c r="S56" s="194"/>
      <c r="T56" s="194"/>
    </row>
    <row r="57" spans="1:20" ht="93.75" customHeight="1" x14ac:dyDescent="0.2">
      <c r="A57" s="58">
        <v>1119</v>
      </c>
      <c r="B57" s="3" t="s">
        <v>89</v>
      </c>
      <c r="C57" s="98">
        <f t="shared" si="4"/>
        <v>583867</v>
      </c>
      <c r="D57" s="220">
        <f>213810-250</f>
        <v>213560</v>
      </c>
      <c r="E57" s="807"/>
      <c r="F57" s="765">
        <f t="shared" si="43"/>
        <v>213560</v>
      </c>
      <c r="G57" s="220">
        <f>321691-500</f>
        <v>321191</v>
      </c>
      <c r="H57" s="103"/>
      <c r="I57" s="221">
        <f t="shared" si="44"/>
        <v>321191</v>
      </c>
      <c r="J57" s="103">
        <v>49116</v>
      </c>
      <c r="K57" s="104"/>
      <c r="L57" s="221">
        <f t="shared" si="45"/>
        <v>49116</v>
      </c>
      <c r="M57" s="222"/>
      <c r="N57" s="104"/>
      <c r="O57" s="221">
        <f>M57+N57</f>
        <v>0</v>
      </c>
      <c r="P57" s="551"/>
      <c r="R57" s="194"/>
      <c r="S57" s="194"/>
      <c r="T57" s="194"/>
    </row>
    <row r="58" spans="1:20" x14ac:dyDescent="0.2">
      <c r="A58" s="224">
        <v>1140</v>
      </c>
      <c r="B58" s="3" t="s">
        <v>104</v>
      </c>
      <c r="C58" s="98">
        <f t="shared" si="4"/>
        <v>59903</v>
      </c>
      <c r="D58" s="225">
        <f>SUM(D59:D65)</f>
        <v>28180</v>
      </c>
      <c r="E58" s="808">
        <f t="shared" ref="E58:F58" si="46">SUM(E59:E65)</f>
        <v>0</v>
      </c>
      <c r="F58" s="765">
        <f t="shared" si="46"/>
        <v>28180</v>
      </c>
      <c r="G58" s="225">
        <f>SUM(G59:G65)</f>
        <v>31723</v>
      </c>
      <c r="H58" s="227">
        <f t="shared" ref="H58:I58" si="47">SUM(H59:H65)</f>
        <v>0</v>
      </c>
      <c r="I58" s="221">
        <f t="shared" si="47"/>
        <v>31723</v>
      </c>
      <c r="J58" s="227">
        <f>SUM(J59:J65)</f>
        <v>0</v>
      </c>
      <c r="K58" s="226">
        <f t="shared" ref="K58:L58" si="48">SUM(K59:K65)</f>
        <v>0</v>
      </c>
      <c r="L58" s="221">
        <f t="shared" si="48"/>
        <v>0</v>
      </c>
      <c r="M58" s="98">
        <f>SUM(M59:M65)</f>
        <v>0</v>
      </c>
      <c r="N58" s="226">
        <f t="shared" ref="N58:O58" si="49">SUM(N59:N65)</f>
        <v>0</v>
      </c>
      <c r="O58" s="221">
        <f t="shared" si="49"/>
        <v>0</v>
      </c>
      <c r="P58" s="555"/>
      <c r="R58" s="194"/>
      <c r="S58" s="194"/>
      <c r="T58" s="194"/>
    </row>
    <row r="59" spans="1:20"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555"/>
      <c r="R59" s="194"/>
      <c r="S59" s="194"/>
      <c r="T59" s="194"/>
    </row>
    <row r="60" spans="1:20"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555"/>
      <c r="R60" s="194"/>
      <c r="S60" s="194"/>
      <c r="T60" s="194"/>
    </row>
    <row r="61" spans="1:20"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555"/>
      <c r="R61" s="194"/>
      <c r="S61" s="194"/>
      <c r="T61" s="194"/>
    </row>
    <row r="62" spans="1:20"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555"/>
      <c r="R62" s="194"/>
      <c r="S62" s="194"/>
      <c r="T62" s="194"/>
    </row>
    <row r="63" spans="1:20" x14ac:dyDescent="0.2">
      <c r="A63" s="58">
        <v>1147</v>
      </c>
      <c r="B63" s="3" t="s">
        <v>128</v>
      </c>
      <c r="C63" s="98">
        <f t="shared" si="4"/>
        <v>16174</v>
      </c>
      <c r="D63" s="220">
        <v>2232</v>
      </c>
      <c r="E63" s="807"/>
      <c r="F63" s="765">
        <f t="shared" si="50"/>
        <v>2232</v>
      </c>
      <c r="G63" s="220">
        <v>13942</v>
      </c>
      <c r="H63" s="103"/>
      <c r="I63" s="221">
        <f t="shared" si="51"/>
        <v>13942</v>
      </c>
      <c r="J63" s="103"/>
      <c r="K63" s="104"/>
      <c r="L63" s="221">
        <f t="shared" si="52"/>
        <v>0</v>
      </c>
      <c r="M63" s="222"/>
      <c r="N63" s="104"/>
      <c r="O63" s="221">
        <f t="shared" si="53"/>
        <v>0</v>
      </c>
      <c r="P63" s="551"/>
      <c r="R63" s="194"/>
      <c r="S63" s="194"/>
      <c r="T63" s="194"/>
    </row>
    <row r="64" spans="1:20" x14ac:dyDescent="0.2">
      <c r="A64" s="58">
        <v>1148</v>
      </c>
      <c r="B64" s="3" t="s">
        <v>136</v>
      </c>
      <c r="C64" s="98">
        <f t="shared" si="4"/>
        <v>25948</v>
      </c>
      <c r="D64" s="220">
        <v>25948</v>
      </c>
      <c r="E64" s="807"/>
      <c r="F64" s="765">
        <f t="shared" si="50"/>
        <v>25948</v>
      </c>
      <c r="G64" s="220"/>
      <c r="H64" s="103"/>
      <c r="I64" s="221">
        <f t="shared" si="51"/>
        <v>0</v>
      </c>
      <c r="J64" s="103"/>
      <c r="K64" s="104"/>
      <c r="L64" s="221">
        <f t="shared" si="52"/>
        <v>0</v>
      </c>
      <c r="M64" s="222"/>
      <c r="N64" s="104"/>
      <c r="O64" s="221">
        <f t="shared" si="53"/>
        <v>0</v>
      </c>
      <c r="P64" s="555"/>
      <c r="R64" s="194"/>
      <c r="S64" s="194"/>
      <c r="T64" s="194"/>
    </row>
    <row r="65" spans="1:20" ht="28.5" customHeight="1" x14ac:dyDescent="0.2">
      <c r="A65" s="58">
        <v>1149</v>
      </c>
      <c r="B65" s="3" t="s">
        <v>215</v>
      </c>
      <c r="C65" s="98">
        <f>F65+I65+L65+O65</f>
        <v>17781</v>
      </c>
      <c r="D65" s="220"/>
      <c r="E65" s="807"/>
      <c r="F65" s="765">
        <f t="shared" si="50"/>
        <v>0</v>
      </c>
      <c r="G65" s="220">
        <v>17781</v>
      </c>
      <c r="H65" s="103"/>
      <c r="I65" s="221">
        <f t="shared" si="51"/>
        <v>17781</v>
      </c>
      <c r="J65" s="103"/>
      <c r="K65" s="104"/>
      <c r="L65" s="221">
        <f t="shared" si="52"/>
        <v>0</v>
      </c>
      <c r="M65" s="222"/>
      <c r="N65" s="104"/>
      <c r="O65" s="221">
        <f t="shared" si="53"/>
        <v>0</v>
      </c>
      <c r="P65" s="556"/>
      <c r="R65" s="194"/>
      <c r="S65" s="194"/>
      <c r="T65" s="194"/>
    </row>
    <row r="66" spans="1:20" ht="36" x14ac:dyDescent="0.2">
      <c r="A66" s="210">
        <v>1150</v>
      </c>
      <c r="B66" s="154" t="s">
        <v>2</v>
      </c>
      <c r="C66" s="160">
        <f>F66+I66+L66+O66</f>
        <v>1500</v>
      </c>
      <c r="D66" s="228">
        <v>1500</v>
      </c>
      <c r="E66" s="809"/>
      <c r="F66" s="804">
        <f t="shared" si="50"/>
        <v>1500</v>
      </c>
      <c r="G66" s="228"/>
      <c r="H66" s="230"/>
      <c r="I66" s="214">
        <f t="shared" si="51"/>
        <v>0</v>
      </c>
      <c r="J66" s="230"/>
      <c r="K66" s="229"/>
      <c r="L66" s="214">
        <f t="shared" si="52"/>
        <v>0</v>
      </c>
      <c r="M66" s="231"/>
      <c r="N66" s="229"/>
      <c r="O66" s="214">
        <f t="shared" si="53"/>
        <v>0</v>
      </c>
      <c r="P66" s="543"/>
      <c r="R66" s="194"/>
      <c r="S66" s="194"/>
      <c r="T66" s="194"/>
    </row>
    <row r="67" spans="1:20" ht="24" x14ac:dyDescent="0.2">
      <c r="A67" s="76">
        <v>1200</v>
      </c>
      <c r="B67" s="203" t="s">
        <v>216</v>
      </c>
      <c r="C67" s="77">
        <f t="shared" si="4"/>
        <v>202583</v>
      </c>
      <c r="D67" s="204">
        <f>SUM(D68:D69)</f>
        <v>101720</v>
      </c>
      <c r="E67" s="802">
        <f t="shared" ref="E67:F67" si="54">SUM(E68:E69)</f>
        <v>0</v>
      </c>
      <c r="F67" s="769">
        <f t="shared" si="54"/>
        <v>101720</v>
      </c>
      <c r="G67" s="204">
        <f>SUM(G68:G69)</f>
        <v>86506</v>
      </c>
      <c r="H67" s="86">
        <f t="shared" ref="H67:I67" si="55">SUM(H68:H69)</f>
        <v>0</v>
      </c>
      <c r="I67" s="205">
        <f t="shared" si="55"/>
        <v>86506</v>
      </c>
      <c r="J67" s="86">
        <f>SUM(J68:J69)</f>
        <v>14357</v>
      </c>
      <c r="K67" s="87">
        <f t="shared" ref="K67:L67" si="56">SUM(K68:K69)</f>
        <v>0</v>
      </c>
      <c r="L67" s="205">
        <f t="shared" si="56"/>
        <v>14357</v>
      </c>
      <c r="M67" s="77">
        <f>SUM(M68:M69)</f>
        <v>0</v>
      </c>
      <c r="N67" s="87">
        <f t="shared" ref="N67:O67" si="57">SUM(N68:N69)</f>
        <v>0</v>
      </c>
      <c r="O67" s="205">
        <f t="shared" si="57"/>
        <v>0</v>
      </c>
      <c r="P67" s="561"/>
      <c r="R67" s="194"/>
      <c r="S67" s="194"/>
      <c r="T67" s="194"/>
    </row>
    <row r="68" spans="1:20" ht="46.5" customHeight="1" x14ac:dyDescent="0.2">
      <c r="A68" s="322">
        <v>1210</v>
      </c>
      <c r="B68" s="1" t="s">
        <v>217</v>
      </c>
      <c r="C68" s="89">
        <f t="shared" si="4"/>
        <v>161285</v>
      </c>
      <c r="D68" s="216">
        <v>63674</v>
      </c>
      <c r="E68" s="805"/>
      <c r="F68" s="806">
        <f>D68+E68</f>
        <v>63674</v>
      </c>
      <c r="G68" s="216">
        <v>85306</v>
      </c>
      <c r="H68" s="94"/>
      <c r="I68" s="217">
        <f>G68+H68</f>
        <v>85306</v>
      </c>
      <c r="J68" s="94">
        <v>12305</v>
      </c>
      <c r="K68" s="95"/>
      <c r="L68" s="217">
        <f>J68+K68</f>
        <v>12305</v>
      </c>
      <c r="M68" s="218"/>
      <c r="N68" s="95"/>
      <c r="O68" s="217">
        <f>M68+N68</f>
        <v>0</v>
      </c>
      <c r="P68" s="562"/>
      <c r="R68" s="194"/>
      <c r="S68" s="194"/>
      <c r="T68" s="194"/>
    </row>
    <row r="69" spans="1:20" ht="24" x14ac:dyDescent="0.2">
      <c r="A69" s="224">
        <v>1220</v>
      </c>
      <c r="B69" s="3" t="s">
        <v>105</v>
      </c>
      <c r="C69" s="98">
        <f t="shared" si="4"/>
        <v>41298</v>
      </c>
      <c r="D69" s="225">
        <f>SUM(D70:D74)</f>
        <v>38046</v>
      </c>
      <c r="E69" s="808">
        <f t="shared" ref="E69:F69" si="58">SUM(E70:E74)</f>
        <v>0</v>
      </c>
      <c r="F69" s="765">
        <f t="shared" si="58"/>
        <v>38046</v>
      </c>
      <c r="G69" s="225">
        <f>SUM(G70:G74)</f>
        <v>1200</v>
      </c>
      <c r="H69" s="227">
        <f t="shared" ref="H69:I69" si="59">SUM(H70:H74)</f>
        <v>0</v>
      </c>
      <c r="I69" s="221">
        <f t="shared" si="59"/>
        <v>1200</v>
      </c>
      <c r="J69" s="227">
        <f>SUM(J70:J74)</f>
        <v>2052</v>
      </c>
      <c r="K69" s="226">
        <f t="shared" ref="K69:L69" si="60">SUM(K70:K74)</f>
        <v>0</v>
      </c>
      <c r="L69" s="221">
        <f t="shared" si="60"/>
        <v>2052</v>
      </c>
      <c r="M69" s="98">
        <f>SUM(M70:M74)</f>
        <v>0</v>
      </c>
      <c r="N69" s="226">
        <f t="shared" ref="N69:O69" si="61">SUM(N70:N74)</f>
        <v>0</v>
      </c>
      <c r="O69" s="221">
        <f t="shared" si="61"/>
        <v>0</v>
      </c>
      <c r="P69" s="555"/>
      <c r="R69" s="194"/>
      <c r="S69" s="194"/>
      <c r="T69" s="194"/>
    </row>
    <row r="70" spans="1:20" ht="48" x14ac:dyDescent="0.2">
      <c r="A70" s="58">
        <v>1221</v>
      </c>
      <c r="B70" s="3" t="s">
        <v>218</v>
      </c>
      <c r="C70" s="98">
        <f t="shared" si="4"/>
        <v>25287</v>
      </c>
      <c r="D70" s="220">
        <v>22126</v>
      </c>
      <c r="E70" s="807"/>
      <c r="F70" s="765">
        <f t="shared" ref="F70:F74" si="62">D70+E70</f>
        <v>22126</v>
      </c>
      <c r="G70" s="220">
        <f>700+500</f>
        <v>1200</v>
      </c>
      <c r="H70" s="103"/>
      <c r="I70" s="221">
        <f t="shared" ref="I70:I74" si="63">G70+H70</f>
        <v>1200</v>
      </c>
      <c r="J70" s="103">
        <v>1961</v>
      </c>
      <c r="K70" s="104"/>
      <c r="L70" s="221">
        <f t="shared" ref="L70:L74" si="64">J70+K70</f>
        <v>1961</v>
      </c>
      <c r="M70" s="222"/>
      <c r="N70" s="104"/>
      <c r="O70" s="221">
        <f t="shared" ref="O70:O74" si="65">M70+N70</f>
        <v>0</v>
      </c>
      <c r="P70" s="551"/>
      <c r="R70" s="194"/>
      <c r="S70" s="194"/>
      <c r="T70" s="194"/>
    </row>
    <row r="71" spans="1:20"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555"/>
      <c r="R71" s="194"/>
      <c r="S71" s="194"/>
      <c r="T71" s="194"/>
    </row>
    <row r="72" spans="1:20"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555"/>
      <c r="R72" s="194"/>
      <c r="S72" s="194"/>
      <c r="T72" s="194"/>
    </row>
    <row r="73" spans="1:20" ht="36" x14ac:dyDescent="0.2">
      <c r="A73" s="58">
        <v>1227</v>
      </c>
      <c r="B73" s="3" t="s">
        <v>137</v>
      </c>
      <c r="C73" s="98">
        <f t="shared" si="4"/>
        <v>14970</v>
      </c>
      <c r="D73" s="220">
        <v>14970</v>
      </c>
      <c r="E73" s="807"/>
      <c r="F73" s="765">
        <f t="shared" si="62"/>
        <v>14970</v>
      </c>
      <c r="G73" s="220"/>
      <c r="H73" s="103"/>
      <c r="I73" s="221">
        <f t="shared" si="63"/>
        <v>0</v>
      </c>
      <c r="J73" s="103"/>
      <c r="K73" s="104"/>
      <c r="L73" s="221">
        <f t="shared" si="64"/>
        <v>0</v>
      </c>
      <c r="M73" s="222"/>
      <c r="N73" s="104"/>
      <c r="O73" s="221">
        <f t="shared" si="65"/>
        <v>0</v>
      </c>
      <c r="P73" s="555"/>
      <c r="R73" s="194"/>
      <c r="S73" s="194"/>
      <c r="T73" s="194"/>
    </row>
    <row r="74" spans="1:20" ht="48" x14ac:dyDescent="0.2">
      <c r="A74" s="58">
        <v>1228</v>
      </c>
      <c r="B74" s="3" t="s">
        <v>221</v>
      </c>
      <c r="C74" s="98">
        <f t="shared" si="4"/>
        <v>1041</v>
      </c>
      <c r="D74" s="220">
        <v>950</v>
      </c>
      <c r="E74" s="807"/>
      <c r="F74" s="765">
        <f t="shared" si="62"/>
        <v>950</v>
      </c>
      <c r="G74" s="220"/>
      <c r="H74" s="103"/>
      <c r="I74" s="221">
        <f t="shared" si="63"/>
        <v>0</v>
      </c>
      <c r="J74" s="103">
        <v>91</v>
      </c>
      <c r="K74" s="104"/>
      <c r="L74" s="221">
        <f t="shared" si="64"/>
        <v>91</v>
      </c>
      <c r="M74" s="222"/>
      <c r="N74" s="104"/>
      <c r="O74" s="221">
        <f t="shared" si="65"/>
        <v>0</v>
      </c>
      <c r="P74" s="551"/>
      <c r="R74" s="194"/>
      <c r="S74" s="194"/>
      <c r="T74" s="194"/>
    </row>
    <row r="75" spans="1:20" x14ac:dyDescent="0.2">
      <c r="A75" s="196">
        <v>2000</v>
      </c>
      <c r="B75" s="196" t="s">
        <v>3</v>
      </c>
      <c r="C75" s="197">
        <f t="shared" si="4"/>
        <v>63467</v>
      </c>
      <c r="D75" s="198">
        <f>SUM(D76,D83,D130,D164,D165,D172)</f>
        <v>43885</v>
      </c>
      <c r="E75" s="800">
        <f t="shared" ref="E75:F75" si="66">SUM(E76,E83,E130,E164,E165,E172)</f>
        <v>0</v>
      </c>
      <c r="F75" s="801">
        <f t="shared" si="66"/>
        <v>43885</v>
      </c>
      <c r="G75" s="198">
        <f>SUM(G76,G83,G130,G164,G165,G172)</f>
        <v>0</v>
      </c>
      <c r="H75" s="200">
        <f t="shared" ref="H75:I75" si="67">SUM(H76,H83,H130,H164,H165,H172)</f>
        <v>0</v>
      </c>
      <c r="I75" s="201">
        <f t="shared" si="67"/>
        <v>0</v>
      </c>
      <c r="J75" s="200">
        <f>SUM(J76,J83,J130,J164,J165,J172)</f>
        <v>34657</v>
      </c>
      <c r="K75" s="199">
        <f t="shared" ref="K75:L75" si="68">SUM(K76,K83,K130,K164,K165,K172)</f>
        <v>-15105</v>
      </c>
      <c r="L75" s="201">
        <f t="shared" si="68"/>
        <v>19552</v>
      </c>
      <c r="M75" s="197">
        <f>SUM(M76,M83,M130,M164,M165,M172)</f>
        <v>0</v>
      </c>
      <c r="N75" s="199">
        <f t="shared" ref="N75:O75" si="69">SUM(N76,N83,N130,N164,N165,N172)</f>
        <v>30</v>
      </c>
      <c r="O75" s="201">
        <f t="shared" si="69"/>
        <v>30</v>
      </c>
      <c r="P75" s="532"/>
      <c r="R75" s="194"/>
      <c r="S75" s="194"/>
      <c r="T75" s="194"/>
    </row>
    <row r="76" spans="1:20" ht="24" x14ac:dyDescent="0.2">
      <c r="A76" s="76">
        <v>2100</v>
      </c>
      <c r="B76" s="203" t="s">
        <v>117</v>
      </c>
      <c r="C76" s="77">
        <f t="shared" si="4"/>
        <v>3038</v>
      </c>
      <c r="D76" s="204">
        <f>SUM(D77,D80)</f>
        <v>2438</v>
      </c>
      <c r="E76" s="802">
        <f t="shared" ref="E76:F76" si="70">SUM(E77,E80)</f>
        <v>0</v>
      </c>
      <c r="F76" s="769">
        <f t="shared" si="70"/>
        <v>2438</v>
      </c>
      <c r="G76" s="204">
        <f>SUM(G77,G80)</f>
        <v>0</v>
      </c>
      <c r="H76" s="86">
        <f t="shared" ref="H76:I76" si="71">SUM(H77,H80)</f>
        <v>0</v>
      </c>
      <c r="I76" s="205">
        <f t="shared" si="71"/>
        <v>0</v>
      </c>
      <c r="J76" s="86">
        <f>SUM(J77,J80)</f>
        <v>600</v>
      </c>
      <c r="K76" s="87">
        <f t="shared" ref="K76:L76" si="72">SUM(K77,K80)</f>
        <v>0</v>
      </c>
      <c r="L76" s="205">
        <f t="shared" si="72"/>
        <v>600</v>
      </c>
      <c r="M76" s="77">
        <f>SUM(M77,M80)</f>
        <v>0</v>
      </c>
      <c r="N76" s="87">
        <f t="shared" ref="N76:O76" si="73">SUM(N77,N80)</f>
        <v>0</v>
      </c>
      <c r="O76" s="205">
        <f t="shared" si="73"/>
        <v>0</v>
      </c>
      <c r="P76" s="561"/>
      <c r="R76" s="194"/>
      <c r="S76" s="194"/>
      <c r="T76" s="194"/>
    </row>
    <row r="77" spans="1:20" ht="24" x14ac:dyDescent="0.2">
      <c r="A77" s="322">
        <v>2110</v>
      </c>
      <c r="B77" s="1" t="s">
        <v>118</v>
      </c>
      <c r="C77" s="89">
        <f t="shared" si="4"/>
        <v>300</v>
      </c>
      <c r="D77" s="233">
        <f>SUM(D78:D79)</f>
        <v>0</v>
      </c>
      <c r="E77" s="810">
        <f t="shared" ref="E77:F77" si="74">SUM(E78:E79)</f>
        <v>0</v>
      </c>
      <c r="F77" s="806">
        <f t="shared" si="74"/>
        <v>0</v>
      </c>
      <c r="G77" s="233">
        <f>SUM(G78:G79)</f>
        <v>0</v>
      </c>
      <c r="H77" s="235">
        <f t="shared" ref="H77:I77" si="75">SUM(H78:H79)</f>
        <v>0</v>
      </c>
      <c r="I77" s="217">
        <f t="shared" si="75"/>
        <v>0</v>
      </c>
      <c r="J77" s="235">
        <f>SUM(J78:J79)</f>
        <v>300</v>
      </c>
      <c r="K77" s="234">
        <f t="shared" ref="K77:L77" si="76">SUM(K78:K79)</f>
        <v>0</v>
      </c>
      <c r="L77" s="217">
        <f t="shared" si="76"/>
        <v>300</v>
      </c>
      <c r="M77" s="89">
        <f>SUM(M78:M79)</f>
        <v>0</v>
      </c>
      <c r="N77" s="234">
        <f t="shared" ref="N77:O77" si="77">SUM(N78:N79)</f>
        <v>0</v>
      </c>
      <c r="O77" s="217">
        <f t="shared" si="77"/>
        <v>0</v>
      </c>
      <c r="P77" s="547"/>
      <c r="R77" s="194"/>
      <c r="S77" s="194"/>
      <c r="T77" s="194"/>
    </row>
    <row r="78" spans="1:20" x14ac:dyDescent="0.2">
      <c r="A78" s="58">
        <v>2111</v>
      </c>
      <c r="B78" s="3" t="s">
        <v>4</v>
      </c>
      <c r="C78" s="98">
        <f t="shared" si="4"/>
        <v>78</v>
      </c>
      <c r="D78" s="220"/>
      <c r="E78" s="807"/>
      <c r="F78" s="765">
        <f t="shared" ref="F78:F79" si="78">D78+E78</f>
        <v>0</v>
      </c>
      <c r="G78" s="220"/>
      <c r="H78" s="103"/>
      <c r="I78" s="221">
        <f t="shared" ref="I78:I79" si="79">G78+H78</f>
        <v>0</v>
      </c>
      <c r="J78" s="103">
        <v>78</v>
      </c>
      <c r="K78" s="104"/>
      <c r="L78" s="221">
        <f t="shared" ref="L78:L79" si="80">J78+K78</f>
        <v>78</v>
      </c>
      <c r="M78" s="222"/>
      <c r="N78" s="104"/>
      <c r="O78" s="221">
        <f t="shared" ref="O78:O79" si="81">M78+N78</f>
        <v>0</v>
      </c>
      <c r="P78" s="566"/>
      <c r="R78" s="194"/>
      <c r="S78" s="194"/>
      <c r="T78" s="194"/>
    </row>
    <row r="79" spans="1:20" ht="24" x14ac:dyDescent="0.2">
      <c r="A79" s="58">
        <v>2112</v>
      </c>
      <c r="B79" s="3" t="s">
        <v>119</v>
      </c>
      <c r="C79" s="98">
        <f t="shared" si="4"/>
        <v>222</v>
      </c>
      <c r="D79" s="220"/>
      <c r="E79" s="807"/>
      <c r="F79" s="765">
        <f t="shared" si="78"/>
        <v>0</v>
      </c>
      <c r="G79" s="220"/>
      <c r="H79" s="103"/>
      <c r="I79" s="221">
        <f t="shared" si="79"/>
        <v>0</v>
      </c>
      <c r="J79" s="103">
        <v>222</v>
      </c>
      <c r="K79" s="104"/>
      <c r="L79" s="221">
        <f t="shared" si="80"/>
        <v>222</v>
      </c>
      <c r="M79" s="222"/>
      <c r="N79" s="104"/>
      <c r="O79" s="221">
        <f t="shared" si="81"/>
        <v>0</v>
      </c>
      <c r="P79" s="567"/>
      <c r="R79" s="194"/>
      <c r="S79" s="194"/>
      <c r="T79" s="194"/>
    </row>
    <row r="80" spans="1:20" ht="24" x14ac:dyDescent="0.2">
      <c r="A80" s="224">
        <v>2120</v>
      </c>
      <c r="B80" s="3" t="s">
        <v>120</v>
      </c>
      <c r="C80" s="98">
        <f t="shared" si="4"/>
        <v>2738</v>
      </c>
      <c r="D80" s="225">
        <f>SUM(D81:D82)</f>
        <v>2438</v>
      </c>
      <c r="E80" s="808">
        <f t="shared" ref="E80:F80" si="82">SUM(E81:E82)</f>
        <v>0</v>
      </c>
      <c r="F80" s="765">
        <f t="shared" si="82"/>
        <v>2438</v>
      </c>
      <c r="G80" s="225">
        <f>SUM(G81:G82)</f>
        <v>0</v>
      </c>
      <c r="H80" s="227">
        <f t="shared" ref="H80:I80" si="83">SUM(H81:H82)</f>
        <v>0</v>
      </c>
      <c r="I80" s="221">
        <f t="shared" si="83"/>
        <v>0</v>
      </c>
      <c r="J80" s="227">
        <f>SUM(J81:J82)</f>
        <v>300</v>
      </c>
      <c r="K80" s="226">
        <f t="shared" ref="K80:L80" si="84">SUM(K81:K82)</f>
        <v>0</v>
      </c>
      <c r="L80" s="221">
        <f t="shared" si="84"/>
        <v>300</v>
      </c>
      <c r="M80" s="98">
        <f>SUM(M81:M82)</f>
        <v>0</v>
      </c>
      <c r="N80" s="226">
        <f t="shared" ref="N80:O80" si="85">SUM(N81:N82)</f>
        <v>0</v>
      </c>
      <c r="O80" s="221">
        <f t="shared" si="85"/>
        <v>0</v>
      </c>
      <c r="P80" s="555"/>
      <c r="R80" s="194"/>
      <c r="S80" s="194"/>
      <c r="T80" s="194"/>
    </row>
    <row r="81" spans="1:20" x14ac:dyDescent="0.2">
      <c r="A81" s="58">
        <v>2121</v>
      </c>
      <c r="B81" s="3" t="s">
        <v>4</v>
      </c>
      <c r="C81" s="98">
        <f t="shared" si="4"/>
        <v>972</v>
      </c>
      <c r="D81" s="220">
        <v>798</v>
      </c>
      <c r="E81" s="807"/>
      <c r="F81" s="765">
        <f t="shared" ref="F81:F82" si="86">D81+E81</f>
        <v>798</v>
      </c>
      <c r="G81" s="220"/>
      <c r="H81" s="103"/>
      <c r="I81" s="221">
        <f t="shared" ref="I81:I82" si="87">G81+H81</f>
        <v>0</v>
      </c>
      <c r="J81" s="103">
        <v>174</v>
      </c>
      <c r="K81" s="104"/>
      <c r="L81" s="221">
        <f t="shared" ref="L81:L82" si="88">J81+K81</f>
        <v>174</v>
      </c>
      <c r="M81" s="222"/>
      <c r="N81" s="104"/>
      <c r="O81" s="221">
        <f t="shared" ref="O81:O82" si="89">M81+N81</f>
        <v>0</v>
      </c>
      <c r="P81" s="555"/>
      <c r="R81" s="194"/>
      <c r="S81" s="194"/>
      <c r="T81" s="194"/>
    </row>
    <row r="82" spans="1:20" ht="24" x14ac:dyDescent="0.2">
      <c r="A82" s="58">
        <v>2122</v>
      </c>
      <c r="B82" s="3" t="s">
        <v>119</v>
      </c>
      <c r="C82" s="98">
        <f t="shared" si="4"/>
        <v>1766</v>
      </c>
      <c r="D82" s="220">
        <v>1640</v>
      </c>
      <c r="E82" s="807"/>
      <c r="F82" s="765">
        <f t="shared" si="86"/>
        <v>1640</v>
      </c>
      <c r="G82" s="220"/>
      <c r="H82" s="103"/>
      <c r="I82" s="221">
        <f t="shared" si="87"/>
        <v>0</v>
      </c>
      <c r="J82" s="103">
        <v>126</v>
      </c>
      <c r="K82" s="104"/>
      <c r="L82" s="221">
        <f t="shared" si="88"/>
        <v>126</v>
      </c>
      <c r="M82" s="222"/>
      <c r="N82" s="104"/>
      <c r="O82" s="221">
        <f t="shared" si="89"/>
        <v>0</v>
      </c>
      <c r="P82" s="555"/>
      <c r="R82" s="194"/>
      <c r="S82" s="194"/>
      <c r="T82" s="194"/>
    </row>
    <row r="83" spans="1:20" x14ac:dyDescent="0.2">
      <c r="A83" s="76">
        <v>2200</v>
      </c>
      <c r="B83" s="203" t="s">
        <v>5</v>
      </c>
      <c r="C83" s="77">
        <f t="shared" si="4"/>
        <v>49403</v>
      </c>
      <c r="D83" s="204">
        <f>SUM(D84,D89,D95,D103,D112,D116,D122,D128)</f>
        <v>34762</v>
      </c>
      <c r="E83" s="802">
        <f t="shared" ref="E83:F83" si="90">SUM(E84,E89,E95,E103,E112,E116,E122,E128)</f>
        <v>0</v>
      </c>
      <c r="F83" s="769">
        <f t="shared" si="90"/>
        <v>34762</v>
      </c>
      <c r="G83" s="204">
        <f>SUM(G84,G89,G95,G103,G112,G116,G122,G128)</f>
        <v>0</v>
      </c>
      <c r="H83" s="86">
        <f t="shared" ref="H83:I83" si="91">SUM(H84,H89,H95,H103,H112,H116,H122,H128)</f>
        <v>0</v>
      </c>
      <c r="I83" s="205">
        <f t="shared" si="91"/>
        <v>0</v>
      </c>
      <c r="J83" s="86">
        <f>SUM(J84,J89,J95,J103,J112,J116,J122,J128)</f>
        <v>29746</v>
      </c>
      <c r="K83" s="87">
        <f t="shared" ref="K83:L83" si="92">SUM(K84,K89,K95,K103,K112,K116,K122,K128)</f>
        <v>-15105</v>
      </c>
      <c r="L83" s="205">
        <f t="shared" si="92"/>
        <v>14641</v>
      </c>
      <c r="M83" s="120">
        <f>SUM(M84,M89,M95,M103,M112,M116,M122,M128)</f>
        <v>0</v>
      </c>
      <c r="N83" s="236">
        <f t="shared" ref="N83:O83" si="93">SUM(N84,N89,N95,N103,N112,N116,N122,N128)</f>
        <v>0</v>
      </c>
      <c r="O83" s="237">
        <f t="shared" si="93"/>
        <v>0</v>
      </c>
      <c r="P83" s="570"/>
      <c r="R83" s="194"/>
      <c r="S83" s="194"/>
      <c r="T83" s="194"/>
    </row>
    <row r="84" spans="1:20" ht="24" x14ac:dyDescent="0.2">
      <c r="A84" s="210">
        <v>2210</v>
      </c>
      <c r="B84" s="154" t="s">
        <v>6</v>
      </c>
      <c r="C84" s="160">
        <f t="shared" si="4"/>
        <v>1352</v>
      </c>
      <c r="D84" s="211">
        <f>SUM(D85:D88)</f>
        <v>549</v>
      </c>
      <c r="E84" s="803">
        <f t="shared" ref="E84:F84" si="94">SUM(E85:E88)</f>
        <v>0</v>
      </c>
      <c r="F84" s="804">
        <f t="shared" si="94"/>
        <v>549</v>
      </c>
      <c r="G84" s="211">
        <f>SUM(G85:G88)</f>
        <v>0</v>
      </c>
      <c r="H84" s="213">
        <f t="shared" ref="H84:I84" si="95">SUM(H85:H88)</f>
        <v>0</v>
      </c>
      <c r="I84" s="214">
        <f t="shared" si="95"/>
        <v>0</v>
      </c>
      <c r="J84" s="213">
        <f>SUM(J85:J88)</f>
        <v>803</v>
      </c>
      <c r="K84" s="212">
        <f t="shared" ref="K84:L84" si="96">SUM(K85:K88)</f>
        <v>0</v>
      </c>
      <c r="L84" s="214">
        <f t="shared" si="96"/>
        <v>803</v>
      </c>
      <c r="M84" s="160">
        <f>SUM(M85:M88)</f>
        <v>0</v>
      </c>
      <c r="N84" s="212">
        <f t="shared" ref="N84:O84" si="97">SUM(N85:N88)</f>
        <v>0</v>
      </c>
      <c r="O84" s="214">
        <f t="shared" si="97"/>
        <v>0</v>
      </c>
      <c r="P84" s="543"/>
      <c r="R84" s="194"/>
      <c r="S84" s="194"/>
      <c r="T84" s="194"/>
    </row>
    <row r="85" spans="1:20"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547"/>
      <c r="R85" s="194"/>
      <c r="S85" s="194"/>
      <c r="T85" s="194"/>
    </row>
    <row r="86" spans="1:20" ht="36" x14ac:dyDescent="0.2">
      <c r="A86" s="58">
        <v>2212</v>
      </c>
      <c r="B86" s="3" t="s">
        <v>85</v>
      </c>
      <c r="C86" s="98">
        <f t="shared" si="98"/>
        <v>1097</v>
      </c>
      <c r="D86" s="220">
        <v>549</v>
      </c>
      <c r="E86" s="807"/>
      <c r="F86" s="765">
        <f t="shared" si="99"/>
        <v>549</v>
      </c>
      <c r="G86" s="220"/>
      <c r="H86" s="103"/>
      <c r="I86" s="221">
        <f t="shared" si="100"/>
        <v>0</v>
      </c>
      <c r="J86" s="103">
        <v>548</v>
      </c>
      <c r="K86" s="104"/>
      <c r="L86" s="221">
        <f t="shared" si="101"/>
        <v>548</v>
      </c>
      <c r="M86" s="222"/>
      <c r="N86" s="104"/>
      <c r="O86" s="221">
        <f t="shared" si="102"/>
        <v>0</v>
      </c>
      <c r="P86" s="555"/>
      <c r="R86" s="194"/>
      <c r="S86" s="194"/>
      <c r="T86" s="194"/>
    </row>
    <row r="87" spans="1:20" ht="24" x14ac:dyDescent="0.2">
      <c r="A87" s="58">
        <v>2214</v>
      </c>
      <c r="B87" s="3" t="s">
        <v>8</v>
      </c>
      <c r="C87" s="98">
        <f t="shared" si="98"/>
        <v>180</v>
      </c>
      <c r="D87" s="220"/>
      <c r="E87" s="807"/>
      <c r="F87" s="765">
        <f t="shared" si="99"/>
        <v>0</v>
      </c>
      <c r="G87" s="220"/>
      <c r="H87" s="103"/>
      <c r="I87" s="221">
        <f t="shared" si="100"/>
        <v>0</v>
      </c>
      <c r="J87" s="103">
        <v>180</v>
      </c>
      <c r="K87" s="104"/>
      <c r="L87" s="221">
        <f t="shared" si="101"/>
        <v>180</v>
      </c>
      <c r="M87" s="222"/>
      <c r="N87" s="104"/>
      <c r="O87" s="221">
        <f t="shared" si="102"/>
        <v>0</v>
      </c>
      <c r="P87" s="555"/>
      <c r="R87" s="194"/>
      <c r="S87" s="194"/>
      <c r="T87" s="194"/>
    </row>
    <row r="88" spans="1:20" x14ac:dyDescent="0.2">
      <c r="A88" s="58">
        <v>2219</v>
      </c>
      <c r="B88" s="3" t="s">
        <v>9</v>
      </c>
      <c r="C88" s="98">
        <f t="shared" si="98"/>
        <v>75</v>
      </c>
      <c r="D88" s="220"/>
      <c r="E88" s="807"/>
      <c r="F88" s="765">
        <f t="shared" si="99"/>
        <v>0</v>
      </c>
      <c r="G88" s="220"/>
      <c r="H88" s="103"/>
      <c r="I88" s="221">
        <f t="shared" si="100"/>
        <v>0</v>
      </c>
      <c r="J88" s="103">
        <v>75</v>
      </c>
      <c r="K88" s="104"/>
      <c r="L88" s="221">
        <f t="shared" si="101"/>
        <v>75</v>
      </c>
      <c r="M88" s="222"/>
      <c r="N88" s="104"/>
      <c r="O88" s="221">
        <f t="shared" si="102"/>
        <v>0</v>
      </c>
      <c r="P88" s="555"/>
      <c r="R88" s="194"/>
      <c r="S88" s="194"/>
      <c r="T88" s="194"/>
    </row>
    <row r="89" spans="1:20" ht="24" x14ac:dyDescent="0.2">
      <c r="A89" s="224">
        <v>2220</v>
      </c>
      <c r="B89" s="3" t="s">
        <v>10</v>
      </c>
      <c r="C89" s="98">
        <f t="shared" si="98"/>
        <v>25082</v>
      </c>
      <c r="D89" s="225">
        <f>SUM(D90:D94)</f>
        <v>21289</v>
      </c>
      <c r="E89" s="808">
        <f t="shared" ref="E89:F89" si="103">SUM(E90:E94)</f>
        <v>0</v>
      </c>
      <c r="F89" s="765">
        <f t="shared" si="103"/>
        <v>21289</v>
      </c>
      <c r="G89" s="225">
        <f>SUM(G90:G94)</f>
        <v>0</v>
      </c>
      <c r="H89" s="227">
        <f t="shared" ref="H89:I89" si="104">SUM(H90:H94)</f>
        <v>0</v>
      </c>
      <c r="I89" s="221">
        <f t="shared" si="104"/>
        <v>0</v>
      </c>
      <c r="J89" s="227">
        <f>SUM(J90:J94)</f>
        <v>3793</v>
      </c>
      <c r="K89" s="226">
        <f t="shared" ref="K89:L89" si="105">SUM(K90:K94)</f>
        <v>0</v>
      </c>
      <c r="L89" s="221">
        <f t="shared" si="105"/>
        <v>3793</v>
      </c>
      <c r="M89" s="98">
        <f>SUM(M90:M94)</f>
        <v>0</v>
      </c>
      <c r="N89" s="226">
        <f t="shared" ref="N89:O89" si="106">SUM(N90:N94)</f>
        <v>0</v>
      </c>
      <c r="O89" s="221">
        <f t="shared" si="106"/>
        <v>0</v>
      </c>
      <c r="P89" s="555"/>
      <c r="R89" s="194"/>
      <c r="S89" s="194"/>
      <c r="T89" s="194"/>
    </row>
    <row r="90" spans="1:20" ht="24" x14ac:dyDescent="0.2">
      <c r="A90" s="58">
        <v>2221</v>
      </c>
      <c r="B90" s="3" t="s">
        <v>131</v>
      </c>
      <c r="C90" s="98">
        <f t="shared" si="98"/>
        <v>14385</v>
      </c>
      <c r="D90" s="220">
        <v>13262</v>
      </c>
      <c r="E90" s="807"/>
      <c r="F90" s="765">
        <f t="shared" ref="F90:F94" si="107">D90+E90</f>
        <v>13262</v>
      </c>
      <c r="G90" s="220"/>
      <c r="H90" s="103"/>
      <c r="I90" s="221">
        <f t="shared" ref="I90:I94" si="108">G90+H90</f>
        <v>0</v>
      </c>
      <c r="J90" s="103">
        <v>1123</v>
      </c>
      <c r="K90" s="104"/>
      <c r="L90" s="221">
        <f t="shared" ref="L90:L94" si="109">J90+K90</f>
        <v>1123</v>
      </c>
      <c r="M90" s="222"/>
      <c r="N90" s="104"/>
      <c r="O90" s="221">
        <f t="shared" ref="O90:O94" si="110">M90+N90</f>
        <v>0</v>
      </c>
      <c r="P90" s="555"/>
      <c r="R90" s="194"/>
      <c r="S90" s="194"/>
      <c r="T90" s="194"/>
    </row>
    <row r="91" spans="1:20" x14ac:dyDescent="0.2">
      <c r="A91" s="58">
        <v>2222</v>
      </c>
      <c r="B91" s="3" t="s">
        <v>11</v>
      </c>
      <c r="C91" s="98">
        <f t="shared" si="98"/>
        <v>1369</v>
      </c>
      <c r="D91" s="220">
        <v>759</v>
      </c>
      <c r="E91" s="807"/>
      <c r="F91" s="765">
        <f t="shared" si="107"/>
        <v>759</v>
      </c>
      <c r="G91" s="220"/>
      <c r="H91" s="103"/>
      <c r="I91" s="221">
        <f t="shared" si="108"/>
        <v>0</v>
      </c>
      <c r="J91" s="103">
        <v>610</v>
      </c>
      <c r="K91" s="104"/>
      <c r="L91" s="221">
        <f t="shared" si="109"/>
        <v>610</v>
      </c>
      <c r="M91" s="222"/>
      <c r="N91" s="104"/>
      <c r="O91" s="221">
        <f t="shared" si="110"/>
        <v>0</v>
      </c>
      <c r="P91" s="555"/>
      <c r="R91" s="194"/>
      <c r="S91" s="194"/>
      <c r="T91" s="194"/>
    </row>
    <row r="92" spans="1:20" x14ac:dyDescent="0.2">
      <c r="A92" s="58">
        <v>2223</v>
      </c>
      <c r="B92" s="3" t="s">
        <v>12</v>
      </c>
      <c r="C92" s="98">
        <f t="shared" si="98"/>
        <v>8968</v>
      </c>
      <c r="D92" s="220">
        <v>7118</v>
      </c>
      <c r="E92" s="807"/>
      <c r="F92" s="765">
        <f t="shared" si="107"/>
        <v>7118</v>
      </c>
      <c r="G92" s="220"/>
      <c r="H92" s="103"/>
      <c r="I92" s="221">
        <f t="shared" si="108"/>
        <v>0</v>
      </c>
      <c r="J92" s="103">
        <v>1850</v>
      </c>
      <c r="K92" s="104"/>
      <c r="L92" s="221">
        <f t="shared" si="109"/>
        <v>1850</v>
      </c>
      <c r="M92" s="222"/>
      <c r="N92" s="104"/>
      <c r="O92" s="221">
        <f t="shared" si="110"/>
        <v>0</v>
      </c>
      <c r="P92" s="555"/>
      <c r="R92" s="194"/>
      <c r="S92" s="194"/>
      <c r="T92" s="194"/>
    </row>
    <row r="93" spans="1:20" ht="48" x14ac:dyDescent="0.2">
      <c r="A93" s="58">
        <v>2224</v>
      </c>
      <c r="B93" s="3" t="s">
        <v>222</v>
      </c>
      <c r="C93" s="98">
        <f t="shared" si="98"/>
        <v>360</v>
      </c>
      <c r="D93" s="220">
        <v>150</v>
      </c>
      <c r="E93" s="807"/>
      <c r="F93" s="765">
        <f t="shared" si="107"/>
        <v>150</v>
      </c>
      <c r="G93" s="220"/>
      <c r="H93" s="103"/>
      <c r="I93" s="221">
        <f t="shared" si="108"/>
        <v>0</v>
      </c>
      <c r="J93" s="103">
        <v>210</v>
      </c>
      <c r="K93" s="104"/>
      <c r="L93" s="221">
        <f t="shared" si="109"/>
        <v>210</v>
      </c>
      <c r="M93" s="222"/>
      <c r="N93" s="104"/>
      <c r="O93" s="221">
        <f t="shared" si="110"/>
        <v>0</v>
      </c>
      <c r="P93" s="555"/>
      <c r="R93" s="194"/>
      <c r="S93" s="194"/>
      <c r="T93" s="194"/>
    </row>
    <row r="94" spans="1:20"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555"/>
      <c r="R94" s="194"/>
      <c r="S94" s="194"/>
      <c r="T94" s="194"/>
    </row>
    <row r="95" spans="1:20" ht="36" x14ac:dyDescent="0.2">
      <c r="A95" s="224">
        <v>2230</v>
      </c>
      <c r="B95" s="3" t="s">
        <v>14</v>
      </c>
      <c r="C95" s="98">
        <f t="shared" si="98"/>
        <v>3543</v>
      </c>
      <c r="D95" s="225">
        <f>SUM(D96:D102)</f>
        <v>1928</v>
      </c>
      <c r="E95" s="808">
        <f t="shared" ref="E95:F95" si="111">SUM(E96:E102)</f>
        <v>0</v>
      </c>
      <c r="F95" s="765">
        <f t="shared" si="111"/>
        <v>1928</v>
      </c>
      <c r="G95" s="225">
        <f>SUM(G96:G102)</f>
        <v>0</v>
      </c>
      <c r="H95" s="227">
        <f t="shared" ref="H95:I95" si="112">SUM(H96:H102)</f>
        <v>0</v>
      </c>
      <c r="I95" s="221">
        <f t="shared" si="112"/>
        <v>0</v>
      </c>
      <c r="J95" s="227">
        <f>SUM(J96:J102)</f>
        <v>1615</v>
      </c>
      <c r="K95" s="226">
        <f t="shared" ref="K95:L95" si="113">SUM(K96:K102)</f>
        <v>0</v>
      </c>
      <c r="L95" s="221">
        <f t="shared" si="113"/>
        <v>1615</v>
      </c>
      <c r="M95" s="98">
        <f>SUM(M96:M102)</f>
        <v>0</v>
      </c>
      <c r="N95" s="226">
        <f t="shared" ref="N95:O95" si="114">SUM(N96:N102)</f>
        <v>0</v>
      </c>
      <c r="O95" s="221">
        <f t="shared" si="114"/>
        <v>0</v>
      </c>
      <c r="P95" s="555"/>
      <c r="R95" s="194"/>
      <c r="S95" s="194"/>
      <c r="T95" s="194"/>
    </row>
    <row r="96" spans="1:20"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555"/>
      <c r="R96" s="194"/>
      <c r="S96" s="194"/>
      <c r="T96" s="194"/>
    </row>
    <row r="97" spans="1:20"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555"/>
      <c r="R97" s="194"/>
      <c r="S97" s="194"/>
      <c r="T97" s="194"/>
    </row>
    <row r="98" spans="1:20"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547"/>
      <c r="R98" s="194"/>
      <c r="S98" s="194"/>
      <c r="T98" s="194"/>
    </row>
    <row r="99" spans="1:20"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555"/>
      <c r="R99" s="194"/>
      <c r="S99" s="194"/>
      <c r="T99" s="194"/>
    </row>
    <row r="100" spans="1:20" ht="24" x14ac:dyDescent="0.2">
      <c r="A100" s="58">
        <v>2235</v>
      </c>
      <c r="B100" s="3" t="s">
        <v>122</v>
      </c>
      <c r="C100" s="98">
        <f t="shared" si="98"/>
        <v>240</v>
      </c>
      <c r="D100" s="220"/>
      <c r="E100" s="807"/>
      <c r="F100" s="765">
        <f t="shared" si="115"/>
        <v>0</v>
      </c>
      <c r="G100" s="220"/>
      <c r="H100" s="103"/>
      <c r="I100" s="221">
        <f t="shared" si="116"/>
        <v>0</v>
      </c>
      <c r="J100" s="103">
        <v>240</v>
      </c>
      <c r="K100" s="104"/>
      <c r="L100" s="221">
        <f t="shared" si="117"/>
        <v>240</v>
      </c>
      <c r="M100" s="222"/>
      <c r="N100" s="104"/>
      <c r="O100" s="221">
        <f t="shared" si="118"/>
        <v>0</v>
      </c>
      <c r="P100" s="556"/>
      <c r="R100" s="194"/>
      <c r="S100" s="194"/>
      <c r="T100" s="194"/>
    </row>
    <row r="101" spans="1:20"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555"/>
      <c r="R101" s="194"/>
      <c r="S101" s="194"/>
      <c r="T101" s="194"/>
    </row>
    <row r="102" spans="1:20" ht="24" x14ac:dyDescent="0.2">
      <c r="A102" s="58">
        <v>2239</v>
      </c>
      <c r="B102" s="3" t="s">
        <v>91</v>
      </c>
      <c r="C102" s="98">
        <f t="shared" si="98"/>
        <v>3303</v>
      </c>
      <c r="D102" s="220">
        <v>1928</v>
      </c>
      <c r="E102" s="807"/>
      <c r="F102" s="765">
        <f t="shared" si="115"/>
        <v>1928</v>
      </c>
      <c r="G102" s="220"/>
      <c r="H102" s="103"/>
      <c r="I102" s="221">
        <f t="shared" si="116"/>
        <v>0</v>
      </c>
      <c r="J102" s="103">
        <v>1375</v>
      </c>
      <c r="K102" s="104"/>
      <c r="L102" s="221">
        <f t="shared" si="117"/>
        <v>1375</v>
      </c>
      <c r="M102" s="222"/>
      <c r="N102" s="104"/>
      <c r="O102" s="221">
        <f t="shared" si="118"/>
        <v>0</v>
      </c>
      <c r="P102" s="571"/>
      <c r="R102" s="194"/>
      <c r="S102" s="194"/>
      <c r="T102" s="194"/>
    </row>
    <row r="103" spans="1:20" ht="36" x14ac:dyDescent="0.2">
      <c r="A103" s="224">
        <v>2240</v>
      </c>
      <c r="B103" s="3" t="s">
        <v>223</v>
      </c>
      <c r="C103" s="98">
        <f t="shared" si="98"/>
        <v>3112</v>
      </c>
      <c r="D103" s="225">
        <f>SUM(D104:D111)</f>
        <v>1119</v>
      </c>
      <c r="E103" s="808">
        <f t="shared" ref="E103:F103" si="119">SUM(E104:E111)</f>
        <v>0</v>
      </c>
      <c r="F103" s="765">
        <f t="shared" si="119"/>
        <v>1119</v>
      </c>
      <c r="G103" s="225">
        <f>SUM(G104:G111)</f>
        <v>0</v>
      </c>
      <c r="H103" s="227">
        <f t="shared" ref="H103:I103" si="120">SUM(H104:H111)</f>
        <v>0</v>
      </c>
      <c r="I103" s="221">
        <f t="shared" si="120"/>
        <v>0</v>
      </c>
      <c r="J103" s="227">
        <f>SUM(J104:J111)</f>
        <v>1993</v>
      </c>
      <c r="K103" s="226">
        <f t="shared" ref="K103:L103" si="121">SUM(K104:K111)</f>
        <v>0</v>
      </c>
      <c r="L103" s="221">
        <f t="shared" si="121"/>
        <v>1993</v>
      </c>
      <c r="M103" s="98">
        <f>SUM(M104:M111)</f>
        <v>0</v>
      </c>
      <c r="N103" s="226">
        <f t="shared" ref="N103:O103" si="122">SUM(N104:N111)</f>
        <v>0</v>
      </c>
      <c r="O103" s="221">
        <f t="shared" si="122"/>
        <v>0</v>
      </c>
      <c r="P103" s="555"/>
      <c r="R103" s="194"/>
      <c r="S103" s="194"/>
      <c r="T103" s="194"/>
    </row>
    <row r="104" spans="1:20"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555"/>
      <c r="R104" s="194"/>
      <c r="S104" s="194"/>
      <c r="T104" s="194"/>
    </row>
    <row r="105" spans="1:20"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555"/>
      <c r="R105" s="194"/>
      <c r="S105" s="194"/>
      <c r="T105" s="194"/>
    </row>
    <row r="106" spans="1:20" ht="24" x14ac:dyDescent="0.2">
      <c r="A106" s="58">
        <v>2243</v>
      </c>
      <c r="B106" s="3" t="s">
        <v>19</v>
      </c>
      <c r="C106" s="98">
        <f t="shared" si="98"/>
        <v>934</v>
      </c>
      <c r="D106" s="220"/>
      <c r="E106" s="807"/>
      <c r="F106" s="765">
        <f t="shared" si="123"/>
        <v>0</v>
      </c>
      <c r="G106" s="220"/>
      <c r="H106" s="103"/>
      <c r="I106" s="221">
        <f t="shared" si="124"/>
        <v>0</v>
      </c>
      <c r="J106" s="103">
        <v>934</v>
      </c>
      <c r="K106" s="104"/>
      <c r="L106" s="221">
        <f t="shared" si="125"/>
        <v>934</v>
      </c>
      <c r="M106" s="222"/>
      <c r="N106" s="104"/>
      <c r="O106" s="221">
        <f t="shared" si="126"/>
        <v>0</v>
      </c>
      <c r="P106" s="555"/>
      <c r="R106" s="194"/>
      <c r="S106" s="194"/>
      <c r="T106" s="194"/>
    </row>
    <row r="107" spans="1:20" x14ac:dyDescent="0.2">
      <c r="A107" s="58">
        <v>2244</v>
      </c>
      <c r="B107" s="3" t="s">
        <v>123</v>
      </c>
      <c r="C107" s="98">
        <f t="shared" si="98"/>
        <v>2178</v>
      </c>
      <c r="D107" s="220">
        <v>1119</v>
      </c>
      <c r="E107" s="807"/>
      <c r="F107" s="765">
        <f t="shared" si="123"/>
        <v>1119</v>
      </c>
      <c r="G107" s="220"/>
      <c r="H107" s="103"/>
      <c r="I107" s="221">
        <f t="shared" si="124"/>
        <v>0</v>
      </c>
      <c r="J107" s="103">
        <v>1059</v>
      </c>
      <c r="K107" s="104"/>
      <c r="L107" s="221">
        <f t="shared" si="125"/>
        <v>1059</v>
      </c>
      <c r="M107" s="222"/>
      <c r="N107" s="104"/>
      <c r="O107" s="221">
        <f t="shared" si="126"/>
        <v>0</v>
      </c>
      <c r="P107" s="555"/>
      <c r="R107" s="194"/>
      <c r="S107" s="194"/>
      <c r="T107" s="194"/>
    </row>
    <row r="108" spans="1:20"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555"/>
      <c r="R108" s="194"/>
      <c r="S108" s="194"/>
      <c r="T108" s="194"/>
    </row>
    <row r="109" spans="1:20"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555"/>
      <c r="R109" s="194"/>
      <c r="S109" s="194"/>
      <c r="T109" s="194"/>
    </row>
    <row r="110" spans="1:20"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555"/>
      <c r="R110" s="194"/>
      <c r="S110" s="194"/>
      <c r="T110" s="194"/>
    </row>
    <row r="111" spans="1:20"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555"/>
      <c r="R111" s="194"/>
      <c r="S111" s="194"/>
      <c r="T111" s="194"/>
    </row>
    <row r="112" spans="1:20" x14ac:dyDescent="0.2">
      <c r="A112" s="224">
        <v>2250</v>
      </c>
      <c r="B112" s="3" t="s">
        <v>21</v>
      </c>
      <c r="C112" s="98">
        <f t="shared" si="98"/>
        <v>146</v>
      </c>
      <c r="D112" s="225">
        <f>SUM(D113:D115)</f>
        <v>146</v>
      </c>
      <c r="E112" s="808">
        <f t="shared" ref="E112:F112" si="127">SUM(E113:E115)</f>
        <v>0</v>
      </c>
      <c r="F112" s="765">
        <f t="shared" si="127"/>
        <v>146</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555"/>
      <c r="R112" s="194"/>
      <c r="S112" s="194"/>
      <c r="T112" s="194"/>
    </row>
    <row r="113" spans="1:20"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555"/>
      <c r="R113" s="194"/>
      <c r="S113" s="194"/>
      <c r="T113" s="194"/>
    </row>
    <row r="114" spans="1:20"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555"/>
      <c r="R114" s="194"/>
      <c r="S114" s="194"/>
      <c r="T114" s="194"/>
    </row>
    <row r="115" spans="1:20" ht="24" x14ac:dyDescent="0.2">
      <c r="A115" s="58">
        <v>2259</v>
      </c>
      <c r="B115" s="3" t="s">
        <v>24</v>
      </c>
      <c r="C115" s="98">
        <f t="shared" si="98"/>
        <v>146</v>
      </c>
      <c r="D115" s="220">
        <v>146</v>
      </c>
      <c r="E115" s="807"/>
      <c r="F115" s="765">
        <f t="shared" si="131"/>
        <v>146</v>
      </c>
      <c r="G115" s="220"/>
      <c r="H115" s="103"/>
      <c r="I115" s="221">
        <f t="shared" si="132"/>
        <v>0</v>
      </c>
      <c r="J115" s="103"/>
      <c r="K115" s="104"/>
      <c r="L115" s="221">
        <f t="shared" si="133"/>
        <v>0</v>
      </c>
      <c r="M115" s="222"/>
      <c r="N115" s="104"/>
      <c r="O115" s="221">
        <f t="shared" si="134"/>
        <v>0</v>
      </c>
      <c r="P115" s="555"/>
      <c r="R115" s="194"/>
      <c r="S115" s="194"/>
      <c r="T115" s="194"/>
    </row>
    <row r="116" spans="1:20" x14ac:dyDescent="0.2">
      <c r="A116" s="224">
        <v>2260</v>
      </c>
      <c r="B116" s="3" t="s">
        <v>25</v>
      </c>
      <c r="C116" s="98">
        <f t="shared" si="98"/>
        <v>9318</v>
      </c>
      <c r="D116" s="225">
        <f>SUM(D117:D121)</f>
        <v>6051</v>
      </c>
      <c r="E116" s="808">
        <f t="shared" ref="E116:F116" si="135">SUM(E117:E121)</f>
        <v>0</v>
      </c>
      <c r="F116" s="765">
        <f t="shared" si="135"/>
        <v>6051</v>
      </c>
      <c r="G116" s="225">
        <f>SUM(G117:G121)</f>
        <v>0</v>
      </c>
      <c r="H116" s="227">
        <f t="shared" ref="H116:I116" si="136">SUM(H117:H121)</f>
        <v>0</v>
      </c>
      <c r="I116" s="221">
        <f t="shared" si="136"/>
        <v>0</v>
      </c>
      <c r="J116" s="227">
        <f>SUM(J117:J121)</f>
        <v>9291</v>
      </c>
      <c r="K116" s="226">
        <f t="shared" ref="K116:L116" si="137">SUM(K117:K121)</f>
        <v>-6024</v>
      </c>
      <c r="L116" s="221">
        <f t="shared" si="137"/>
        <v>3267</v>
      </c>
      <c r="M116" s="98">
        <f>SUM(M117:M121)</f>
        <v>0</v>
      </c>
      <c r="N116" s="226">
        <f t="shared" ref="N116:O116" si="138">SUM(N117:N121)</f>
        <v>0</v>
      </c>
      <c r="O116" s="221">
        <f t="shared" si="138"/>
        <v>0</v>
      </c>
      <c r="P116" s="555"/>
      <c r="R116" s="194"/>
      <c r="S116" s="194"/>
      <c r="T116" s="194"/>
    </row>
    <row r="117" spans="1:20" ht="54" customHeight="1" x14ac:dyDescent="0.2">
      <c r="A117" s="58">
        <v>2261</v>
      </c>
      <c r="B117" s="3" t="s">
        <v>26</v>
      </c>
      <c r="C117" s="98">
        <f t="shared" si="98"/>
        <v>6025</v>
      </c>
      <c r="D117" s="220">
        <v>6025</v>
      </c>
      <c r="E117" s="807"/>
      <c r="F117" s="765">
        <f t="shared" ref="F117:F121" si="139">D117+E117</f>
        <v>6025</v>
      </c>
      <c r="G117" s="220"/>
      <c r="H117" s="103"/>
      <c r="I117" s="221">
        <f t="shared" ref="I117:I121" si="140">G117+H117</f>
        <v>0</v>
      </c>
      <c r="J117" s="103">
        <v>6024</v>
      </c>
      <c r="K117" s="104">
        <v>-6024</v>
      </c>
      <c r="L117" s="221">
        <f t="shared" ref="L117:L121" si="141">J117+K117</f>
        <v>0</v>
      </c>
      <c r="M117" s="222"/>
      <c r="N117" s="104"/>
      <c r="O117" s="221">
        <f t="shared" ref="O117:O121" si="142">M117+N117</f>
        <v>0</v>
      </c>
      <c r="P117" s="572" t="s">
        <v>530</v>
      </c>
      <c r="R117" s="194"/>
      <c r="S117" s="194"/>
      <c r="T117" s="194"/>
    </row>
    <row r="118" spans="1:20" x14ac:dyDescent="0.2">
      <c r="A118" s="58">
        <v>2262</v>
      </c>
      <c r="B118" s="3" t="s">
        <v>27</v>
      </c>
      <c r="C118" s="98">
        <f t="shared" si="98"/>
        <v>3267</v>
      </c>
      <c r="D118" s="220"/>
      <c r="E118" s="807"/>
      <c r="F118" s="765">
        <f t="shared" si="139"/>
        <v>0</v>
      </c>
      <c r="G118" s="220"/>
      <c r="H118" s="103"/>
      <c r="I118" s="221">
        <f t="shared" si="140"/>
        <v>0</v>
      </c>
      <c r="J118" s="103">
        <v>3267</v>
      </c>
      <c r="K118" s="104"/>
      <c r="L118" s="221">
        <f t="shared" si="141"/>
        <v>3267</v>
      </c>
      <c r="M118" s="222"/>
      <c r="N118" s="104"/>
      <c r="O118" s="221">
        <f t="shared" si="142"/>
        <v>0</v>
      </c>
      <c r="P118" s="573"/>
      <c r="R118" s="194"/>
      <c r="S118" s="194"/>
      <c r="T118" s="194"/>
    </row>
    <row r="119" spans="1:20"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555"/>
      <c r="R119" s="194"/>
      <c r="S119" s="194"/>
      <c r="T119" s="194"/>
    </row>
    <row r="120" spans="1:20"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555"/>
      <c r="R120" s="194"/>
      <c r="S120" s="194"/>
      <c r="T120" s="194"/>
    </row>
    <row r="121" spans="1:20" x14ac:dyDescent="0.2">
      <c r="A121" s="58">
        <v>2269</v>
      </c>
      <c r="B121" s="3" t="s">
        <v>29</v>
      </c>
      <c r="C121" s="98">
        <f t="shared" si="98"/>
        <v>26</v>
      </c>
      <c r="D121" s="220">
        <v>26</v>
      </c>
      <c r="E121" s="807"/>
      <c r="F121" s="765">
        <f t="shared" si="139"/>
        <v>26</v>
      </c>
      <c r="G121" s="220"/>
      <c r="H121" s="103"/>
      <c r="I121" s="221">
        <f t="shared" si="140"/>
        <v>0</v>
      </c>
      <c r="J121" s="103"/>
      <c r="K121" s="104"/>
      <c r="L121" s="221">
        <f t="shared" si="141"/>
        <v>0</v>
      </c>
      <c r="M121" s="222"/>
      <c r="N121" s="104"/>
      <c r="O121" s="221">
        <f t="shared" si="142"/>
        <v>0</v>
      </c>
      <c r="P121" s="555"/>
      <c r="R121" s="194"/>
      <c r="S121" s="194"/>
      <c r="T121" s="194"/>
    </row>
    <row r="122" spans="1:20" x14ac:dyDescent="0.2">
      <c r="A122" s="224">
        <v>2270</v>
      </c>
      <c r="B122" s="3" t="s">
        <v>30</v>
      </c>
      <c r="C122" s="98">
        <f t="shared" si="98"/>
        <v>6850</v>
      </c>
      <c r="D122" s="225">
        <f>SUM(D123:D127)</f>
        <v>3680</v>
      </c>
      <c r="E122" s="808">
        <f t="shared" ref="E122:F122" si="143">SUM(E123:E127)</f>
        <v>0</v>
      </c>
      <c r="F122" s="765">
        <f t="shared" si="143"/>
        <v>3680</v>
      </c>
      <c r="G122" s="225">
        <f>SUM(G123:G127)</f>
        <v>0</v>
      </c>
      <c r="H122" s="227">
        <f t="shared" ref="H122:I122" si="144">SUM(H123:H127)</f>
        <v>0</v>
      </c>
      <c r="I122" s="221">
        <f t="shared" si="144"/>
        <v>0</v>
      </c>
      <c r="J122" s="227">
        <f>SUM(J123:J127)</f>
        <v>12251</v>
      </c>
      <c r="K122" s="226">
        <f t="shared" ref="K122:L122" si="145">SUM(K123:K127)</f>
        <v>-9081</v>
      </c>
      <c r="L122" s="221">
        <f t="shared" si="145"/>
        <v>3170</v>
      </c>
      <c r="M122" s="98">
        <f>SUM(M123:M127)</f>
        <v>0</v>
      </c>
      <c r="N122" s="226">
        <f t="shared" ref="N122:O122" si="146">SUM(N123:N127)</f>
        <v>0</v>
      </c>
      <c r="O122" s="221">
        <f t="shared" si="146"/>
        <v>0</v>
      </c>
      <c r="P122" s="555"/>
      <c r="R122" s="194"/>
      <c r="S122" s="194"/>
      <c r="T122" s="194"/>
    </row>
    <row r="123" spans="1:20"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555"/>
      <c r="R123" s="194"/>
      <c r="S123" s="194"/>
      <c r="T123" s="194"/>
    </row>
    <row r="124" spans="1:20"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555"/>
      <c r="R124" s="194"/>
      <c r="S124" s="194"/>
      <c r="T124" s="194"/>
    </row>
    <row r="125" spans="1:20" ht="54.75" hidden="1" customHeight="1" x14ac:dyDescent="0.2">
      <c r="A125" s="58">
        <v>2275</v>
      </c>
      <c r="B125" s="3" t="s">
        <v>31</v>
      </c>
      <c r="C125" s="98">
        <f t="shared" si="98"/>
        <v>0</v>
      </c>
      <c r="D125" s="220"/>
      <c r="E125" s="807"/>
      <c r="F125" s="765">
        <f t="shared" si="147"/>
        <v>0</v>
      </c>
      <c r="G125" s="220"/>
      <c r="H125" s="103"/>
      <c r="I125" s="221">
        <f t="shared" si="148"/>
        <v>0</v>
      </c>
      <c r="J125" s="103">
        <v>9036</v>
      </c>
      <c r="K125" s="104">
        <v>-9036</v>
      </c>
      <c r="L125" s="221">
        <f t="shared" si="149"/>
        <v>0</v>
      </c>
      <c r="M125" s="222"/>
      <c r="N125" s="104"/>
      <c r="O125" s="221">
        <f t="shared" si="150"/>
        <v>0</v>
      </c>
      <c r="P125" s="572" t="s">
        <v>531</v>
      </c>
      <c r="R125" s="194"/>
      <c r="S125" s="194"/>
      <c r="T125" s="194"/>
    </row>
    <row r="126" spans="1:20"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555"/>
      <c r="R126" s="194"/>
      <c r="S126" s="194"/>
      <c r="T126" s="194"/>
    </row>
    <row r="127" spans="1:20" ht="24" x14ac:dyDescent="0.2">
      <c r="A127" s="58">
        <v>2279</v>
      </c>
      <c r="B127" s="3" t="s">
        <v>32</v>
      </c>
      <c r="C127" s="98">
        <f t="shared" si="98"/>
        <v>6850</v>
      </c>
      <c r="D127" s="220">
        <v>3680</v>
      </c>
      <c r="E127" s="807"/>
      <c r="F127" s="765">
        <f t="shared" si="147"/>
        <v>3680</v>
      </c>
      <c r="G127" s="220"/>
      <c r="H127" s="103"/>
      <c r="I127" s="221">
        <f t="shared" si="148"/>
        <v>0</v>
      </c>
      <c r="J127" s="103">
        <v>3215</v>
      </c>
      <c r="K127" s="104">
        <v>-45</v>
      </c>
      <c r="L127" s="221">
        <f t="shared" si="149"/>
        <v>3170</v>
      </c>
      <c r="M127" s="222"/>
      <c r="N127" s="104"/>
      <c r="O127" s="221">
        <f t="shared" si="150"/>
        <v>0</v>
      </c>
      <c r="P127" s="556"/>
      <c r="R127" s="194"/>
      <c r="S127" s="194"/>
      <c r="T127" s="194"/>
    </row>
    <row r="128" spans="1:20" ht="24" hidden="1" x14ac:dyDescent="0.2">
      <c r="A128" s="322">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555"/>
      <c r="R128" s="194"/>
      <c r="S128" s="194"/>
      <c r="T128" s="194"/>
    </row>
    <row r="129" spans="1:20"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555"/>
      <c r="R129" s="194"/>
      <c r="S129" s="194"/>
      <c r="T129" s="194"/>
    </row>
    <row r="130" spans="1:20" ht="38.25" customHeight="1" x14ac:dyDescent="0.2">
      <c r="A130" s="76">
        <v>2300</v>
      </c>
      <c r="B130" s="203" t="s">
        <v>33</v>
      </c>
      <c r="C130" s="77">
        <f t="shared" si="98"/>
        <v>10958</v>
      </c>
      <c r="D130" s="204">
        <f>SUM(D131,D136,D140,D141,D144,D151,D159,D160,D163)</f>
        <v>6617</v>
      </c>
      <c r="E130" s="802">
        <f t="shared" ref="E130:F130" si="152">SUM(E131,E136,E140,E141,E144,E151,E159,E160,E163)</f>
        <v>0</v>
      </c>
      <c r="F130" s="769">
        <f t="shared" si="152"/>
        <v>6617</v>
      </c>
      <c r="G130" s="204">
        <f>SUM(G131,G136,G140,G141,G144,G151,G159,G160,G163)</f>
        <v>0</v>
      </c>
      <c r="H130" s="86">
        <f t="shared" ref="H130:I130" si="153">SUM(H131,H136,H140,H141,H144,H151,H159,H160,H163)</f>
        <v>0</v>
      </c>
      <c r="I130" s="205">
        <f t="shared" si="153"/>
        <v>0</v>
      </c>
      <c r="J130" s="86">
        <f>SUM(J131,J136,J140,J141,J144,J151,J159,J160,J163)</f>
        <v>4311</v>
      </c>
      <c r="K130" s="87">
        <f t="shared" ref="K130:L130" si="154">SUM(K131,K136,K140,K141,K144,K151,K159,K160,K163)</f>
        <v>0</v>
      </c>
      <c r="L130" s="205">
        <f t="shared" si="154"/>
        <v>4311</v>
      </c>
      <c r="M130" s="77">
        <f>SUM(M131,M136,M140,M141,M144,M151,M159,M160,M163)</f>
        <v>0</v>
      </c>
      <c r="N130" s="87">
        <f t="shared" ref="N130:O130" si="155">SUM(N131,N136,N140,N141,N144,N151,N159,N160,N163)</f>
        <v>30</v>
      </c>
      <c r="O130" s="205">
        <f t="shared" si="155"/>
        <v>30</v>
      </c>
      <c r="P130" s="561"/>
      <c r="R130" s="194"/>
      <c r="S130" s="194"/>
      <c r="T130" s="194"/>
    </row>
    <row r="131" spans="1:20" ht="24" x14ac:dyDescent="0.2">
      <c r="A131" s="322">
        <v>2310</v>
      </c>
      <c r="B131" s="1" t="s">
        <v>124</v>
      </c>
      <c r="C131" s="89">
        <f t="shared" si="98"/>
        <v>7233</v>
      </c>
      <c r="D131" s="233">
        <f t="shared" ref="D131:O131" si="156">SUM(D132:D135)</f>
        <v>4654</v>
      </c>
      <c r="E131" s="810">
        <f t="shared" si="156"/>
        <v>0</v>
      </c>
      <c r="F131" s="806">
        <f t="shared" si="156"/>
        <v>4654</v>
      </c>
      <c r="G131" s="233">
        <f t="shared" si="156"/>
        <v>0</v>
      </c>
      <c r="H131" s="235">
        <f t="shared" si="156"/>
        <v>0</v>
      </c>
      <c r="I131" s="217">
        <f t="shared" si="156"/>
        <v>0</v>
      </c>
      <c r="J131" s="235">
        <f t="shared" si="156"/>
        <v>2579</v>
      </c>
      <c r="K131" s="234">
        <f t="shared" si="156"/>
        <v>0</v>
      </c>
      <c r="L131" s="217">
        <f t="shared" si="156"/>
        <v>2579</v>
      </c>
      <c r="M131" s="89">
        <f t="shared" si="156"/>
        <v>0</v>
      </c>
      <c r="N131" s="234">
        <f t="shared" si="156"/>
        <v>0</v>
      </c>
      <c r="O131" s="217">
        <f t="shared" si="156"/>
        <v>0</v>
      </c>
      <c r="P131" s="547"/>
      <c r="R131" s="194"/>
      <c r="S131" s="194"/>
      <c r="T131" s="194"/>
    </row>
    <row r="132" spans="1:20" x14ac:dyDescent="0.2">
      <c r="A132" s="58">
        <v>2311</v>
      </c>
      <c r="B132" s="3" t="s">
        <v>34</v>
      </c>
      <c r="C132" s="98">
        <f t="shared" si="98"/>
        <v>1409</v>
      </c>
      <c r="D132" s="220">
        <v>644</v>
      </c>
      <c r="E132" s="807"/>
      <c r="F132" s="765">
        <f t="shared" ref="F132:F135" si="157">D132+E132</f>
        <v>644</v>
      </c>
      <c r="G132" s="220"/>
      <c r="H132" s="103"/>
      <c r="I132" s="221">
        <f t="shared" ref="I132:I135" si="158">G132+H132</f>
        <v>0</v>
      </c>
      <c r="J132" s="103">
        <v>765</v>
      </c>
      <c r="K132" s="104"/>
      <c r="L132" s="221">
        <f t="shared" ref="L132:L135" si="159">J132+K132</f>
        <v>765</v>
      </c>
      <c r="M132" s="222"/>
      <c r="N132" s="104"/>
      <c r="O132" s="221">
        <f t="shared" ref="O132:O135" si="160">M132+N132</f>
        <v>0</v>
      </c>
      <c r="P132" s="555"/>
      <c r="R132" s="194"/>
      <c r="S132" s="194"/>
      <c r="T132" s="194"/>
    </row>
    <row r="133" spans="1:20" x14ac:dyDescent="0.2">
      <c r="A133" s="58">
        <v>2312</v>
      </c>
      <c r="B133" s="3" t="s">
        <v>35</v>
      </c>
      <c r="C133" s="98">
        <f t="shared" si="98"/>
        <v>3510</v>
      </c>
      <c r="D133" s="220">
        <v>3310</v>
      </c>
      <c r="E133" s="807"/>
      <c r="F133" s="765">
        <f t="shared" si="157"/>
        <v>3310</v>
      </c>
      <c r="G133" s="220"/>
      <c r="H133" s="103"/>
      <c r="I133" s="221">
        <f t="shared" si="158"/>
        <v>0</v>
      </c>
      <c r="J133" s="103">
        <v>200</v>
      </c>
      <c r="K133" s="104"/>
      <c r="L133" s="221">
        <f t="shared" si="159"/>
        <v>200</v>
      </c>
      <c r="M133" s="222"/>
      <c r="N133" s="104"/>
      <c r="O133" s="221">
        <f t="shared" si="160"/>
        <v>0</v>
      </c>
      <c r="P133" s="556"/>
      <c r="R133" s="194"/>
      <c r="S133" s="194"/>
      <c r="T133" s="194"/>
    </row>
    <row r="134" spans="1:20"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555"/>
      <c r="R134" s="194"/>
      <c r="S134" s="194"/>
      <c r="T134" s="194"/>
    </row>
    <row r="135" spans="1:20" ht="36" customHeight="1" x14ac:dyDescent="0.2">
      <c r="A135" s="58">
        <v>2314</v>
      </c>
      <c r="B135" s="3" t="s">
        <v>133</v>
      </c>
      <c r="C135" s="98">
        <f t="shared" si="98"/>
        <v>2314</v>
      </c>
      <c r="D135" s="220">
        <v>700</v>
      </c>
      <c r="E135" s="807"/>
      <c r="F135" s="765">
        <f t="shared" si="157"/>
        <v>700</v>
      </c>
      <c r="G135" s="220"/>
      <c r="H135" s="103"/>
      <c r="I135" s="221">
        <f t="shared" si="158"/>
        <v>0</v>
      </c>
      <c r="J135" s="103">
        <v>1614</v>
      </c>
      <c r="K135" s="104"/>
      <c r="L135" s="221">
        <f t="shared" si="159"/>
        <v>1614</v>
      </c>
      <c r="M135" s="222"/>
      <c r="N135" s="104"/>
      <c r="O135" s="221">
        <f t="shared" si="160"/>
        <v>0</v>
      </c>
      <c r="P135" s="573"/>
      <c r="R135" s="194"/>
      <c r="S135" s="194"/>
      <c r="T135" s="194"/>
    </row>
    <row r="136" spans="1:20" x14ac:dyDescent="0.2">
      <c r="A136" s="224">
        <v>2320</v>
      </c>
      <c r="B136" s="3" t="s">
        <v>37</v>
      </c>
      <c r="C136" s="98">
        <f t="shared" si="98"/>
        <v>549</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549</v>
      </c>
      <c r="K136" s="226">
        <f t="shared" ref="K136:L136" si="163">SUM(K137:K139)</f>
        <v>0</v>
      </c>
      <c r="L136" s="221">
        <f t="shared" si="163"/>
        <v>549</v>
      </c>
      <c r="M136" s="98">
        <f>SUM(M137:M139)</f>
        <v>0</v>
      </c>
      <c r="N136" s="226">
        <f t="shared" ref="N136:O136" si="164">SUM(N137:N139)</f>
        <v>0</v>
      </c>
      <c r="O136" s="221">
        <f t="shared" si="164"/>
        <v>0</v>
      </c>
      <c r="P136" s="555"/>
      <c r="R136" s="194"/>
      <c r="S136" s="194"/>
      <c r="T136" s="194"/>
    </row>
    <row r="137" spans="1:20"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555"/>
      <c r="R137" s="194"/>
      <c r="S137" s="194"/>
      <c r="T137" s="194"/>
    </row>
    <row r="138" spans="1:20" x14ac:dyDescent="0.2">
      <c r="A138" s="58">
        <v>2322</v>
      </c>
      <c r="B138" s="3" t="s">
        <v>39</v>
      </c>
      <c r="C138" s="98">
        <f t="shared" si="98"/>
        <v>549</v>
      </c>
      <c r="D138" s="220"/>
      <c r="E138" s="807"/>
      <c r="F138" s="765">
        <f t="shared" si="165"/>
        <v>0</v>
      </c>
      <c r="G138" s="220"/>
      <c r="H138" s="103"/>
      <c r="I138" s="221">
        <f t="shared" si="166"/>
        <v>0</v>
      </c>
      <c r="J138" s="103">
        <v>549</v>
      </c>
      <c r="K138" s="104"/>
      <c r="L138" s="221">
        <f t="shared" si="167"/>
        <v>549</v>
      </c>
      <c r="M138" s="222"/>
      <c r="N138" s="104"/>
      <c r="O138" s="221">
        <f t="shared" si="168"/>
        <v>0</v>
      </c>
      <c r="P138" s="555"/>
      <c r="R138" s="194"/>
      <c r="S138" s="194"/>
      <c r="T138" s="194"/>
    </row>
    <row r="139" spans="1:20"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555"/>
      <c r="R139" s="194"/>
      <c r="S139" s="194"/>
      <c r="T139" s="194"/>
    </row>
    <row r="140" spans="1:20"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555"/>
      <c r="R140" s="194"/>
      <c r="S140" s="194"/>
      <c r="T140" s="194"/>
    </row>
    <row r="141" spans="1:20" ht="48" x14ac:dyDescent="0.2">
      <c r="A141" s="224">
        <v>2340</v>
      </c>
      <c r="B141" s="3" t="s">
        <v>229</v>
      </c>
      <c r="C141" s="98">
        <f t="shared" si="98"/>
        <v>75</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75</v>
      </c>
      <c r="K141" s="226">
        <f t="shared" ref="K141:L141" si="171">SUM(K142:K143)</f>
        <v>0</v>
      </c>
      <c r="L141" s="221">
        <f t="shared" si="171"/>
        <v>75</v>
      </c>
      <c r="M141" s="98">
        <f>SUM(M142:M143)</f>
        <v>0</v>
      </c>
      <c r="N141" s="226">
        <f t="shared" ref="N141:O141" si="172">SUM(N142:N143)</f>
        <v>0</v>
      </c>
      <c r="O141" s="221">
        <f t="shared" si="172"/>
        <v>0</v>
      </c>
      <c r="P141" s="555"/>
      <c r="R141" s="194"/>
      <c r="S141" s="194"/>
      <c r="T141" s="194"/>
    </row>
    <row r="142" spans="1:20" x14ac:dyDescent="0.2">
      <c r="A142" s="58">
        <v>2341</v>
      </c>
      <c r="B142" s="3" t="s">
        <v>42</v>
      </c>
      <c r="C142" s="98">
        <f t="shared" si="98"/>
        <v>75</v>
      </c>
      <c r="D142" s="220"/>
      <c r="E142" s="807"/>
      <c r="F142" s="765">
        <f t="shared" ref="F142:F143" si="173">D142+E142</f>
        <v>0</v>
      </c>
      <c r="G142" s="220"/>
      <c r="H142" s="103"/>
      <c r="I142" s="221">
        <f t="shared" ref="I142:I143" si="174">G142+H142</f>
        <v>0</v>
      </c>
      <c r="J142" s="103">
        <v>75</v>
      </c>
      <c r="K142" s="104"/>
      <c r="L142" s="221">
        <f t="shared" ref="L142:L143" si="175">J142+K142</f>
        <v>75</v>
      </c>
      <c r="M142" s="222"/>
      <c r="N142" s="104"/>
      <c r="O142" s="221">
        <f t="shared" ref="O142:O143" si="176">M142+N142</f>
        <v>0</v>
      </c>
      <c r="P142" s="555"/>
      <c r="R142" s="194"/>
      <c r="S142" s="194"/>
      <c r="T142" s="194"/>
    </row>
    <row r="143" spans="1:20"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555"/>
      <c r="R143" s="194"/>
      <c r="S143" s="194"/>
      <c r="T143" s="194"/>
    </row>
    <row r="144" spans="1:20" ht="24" x14ac:dyDescent="0.2">
      <c r="A144" s="210">
        <v>2350</v>
      </c>
      <c r="B144" s="154" t="s">
        <v>44</v>
      </c>
      <c r="C144" s="160">
        <f t="shared" si="98"/>
        <v>2181</v>
      </c>
      <c r="D144" s="211">
        <f>SUM(D145:D150)</f>
        <v>1273</v>
      </c>
      <c r="E144" s="803">
        <f t="shared" ref="E144:F144" si="177">SUM(E145:E150)</f>
        <v>0</v>
      </c>
      <c r="F144" s="804">
        <f t="shared" si="177"/>
        <v>1273</v>
      </c>
      <c r="G144" s="211">
        <f>SUM(G145:G150)</f>
        <v>0</v>
      </c>
      <c r="H144" s="213">
        <f t="shared" ref="H144:I144" si="178">SUM(H145:H150)</f>
        <v>0</v>
      </c>
      <c r="I144" s="214">
        <f t="shared" si="178"/>
        <v>0</v>
      </c>
      <c r="J144" s="213">
        <f>SUM(J145:J150)</f>
        <v>908</v>
      </c>
      <c r="K144" s="212">
        <f t="shared" ref="K144:L144" si="179">SUM(K145:K150)</f>
        <v>0</v>
      </c>
      <c r="L144" s="214">
        <f t="shared" si="179"/>
        <v>908</v>
      </c>
      <c r="M144" s="160">
        <f>SUM(M145:M150)</f>
        <v>0</v>
      </c>
      <c r="N144" s="212">
        <f t="shared" ref="N144:O144" si="180">SUM(N145:N150)</f>
        <v>0</v>
      </c>
      <c r="O144" s="214">
        <f t="shared" si="180"/>
        <v>0</v>
      </c>
      <c r="P144" s="543"/>
      <c r="R144" s="194"/>
      <c r="S144" s="194"/>
      <c r="T144" s="194"/>
    </row>
    <row r="145" spans="1:20" x14ac:dyDescent="0.2">
      <c r="A145" s="49">
        <v>2351</v>
      </c>
      <c r="B145" s="1" t="s">
        <v>45</v>
      </c>
      <c r="C145" s="89">
        <f t="shared" si="98"/>
        <v>160</v>
      </c>
      <c r="D145" s="216">
        <v>80</v>
      </c>
      <c r="E145" s="805"/>
      <c r="F145" s="806">
        <f t="shared" ref="F145:F150" si="181">D145+E145</f>
        <v>80</v>
      </c>
      <c r="G145" s="216"/>
      <c r="H145" s="94"/>
      <c r="I145" s="217">
        <f t="shared" ref="I145:I150" si="182">G145+H145</f>
        <v>0</v>
      </c>
      <c r="J145" s="94">
        <v>80</v>
      </c>
      <c r="K145" s="95"/>
      <c r="L145" s="217">
        <f t="shared" ref="L145:L150" si="183">J145+K145</f>
        <v>80</v>
      </c>
      <c r="M145" s="218"/>
      <c r="N145" s="95"/>
      <c r="O145" s="217">
        <f t="shared" ref="O145:O150" si="184">M145+N145</f>
        <v>0</v>
      </c>
      <c r="P145" s="547"/>
      <c r="R145" s="194"/>
      <c r="S145" s="194"/>
      <c r="T145" s="194"/>
    </row>
    <row r="146" spans="1:20" x14ac:dyDescent="0.2">
      <c r="A146" s="58">
        <v>2352</v>
      </c>
      <c r="B146" s="3" t="s">
        <v>46</v>
      </c>
      <c r="C146" s="98">
        <f t="shared" si="98"/>
        <v>1971</v>
      </c>
      <c r="D146" s="220">
        <v>1193</v>
      </c>
      <c r="E146" s="807"/>
      <c r="F146" s="765">
        <f t="shared" si="181"/>
        <v>1193</v>
      </c>
      <c r="G146" s="220"/>
      <c r="H146" s="103"/>
      <c r="I146" s="221">
        <f t="shared" si="182"/>
        <v>0</v>
      </c>
      <c r="J146" s="103">
        <v>778</v>
      </c>
      <c r="K146" s="104"/>
      <c r="L146" s="221">
        <f t="shared" si="183"/>
        <v>778</v>
      </c>
      <c r="M146" s="222"/>
      <c r="N146" s="104"/>
      <c r="O146" s="221">
        <f t="shared" si="184"/>
        <v>0</v>
      </c>
      <c r="P146" s="555"/>
      <c r="R146" s="194"/>
      <c r="S146" s="194"/>
      <c r="T146" s="194"/>
    </row>
    <row r="147" spans="1:20"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555"/>
      <c r="R147" s="194"/>
      <c r="S147" s="194"/>
      <c r="T147" s="194"/>
    </row>
    <row r="148" spans="1:20"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555"/>
      <c r="R148" s="194"/>
      <c r="S148" s="194"/>
      <c r="T148" s="194"/>
    </row>
    <row r="149" spans="1:20" ht="24" x14ac:dyDescent="0.2">
      <c r="A149" s="58">
        <v>2355</v>
      </c>
      <c r="B149" s="3" t="s">
        <v>49</v>
      </c>
      <c r="C149" s="98">
        <f t="shared" ref="C149:C212" si="185">F149+I149+L149+O149</f>
        <v>50</v>
      </c>
      <c r="D149" s="220"/>
      <c r="E149" s="807"/>
      <c r="F149" s="765">
        <f t="shared" si="181"/>
        <v>0</v>
      </c>
      <c r="G149" s="220"/>
      <c r="H149" s="103"/>
      <c r="I149" s="221">
        <f t="shared" si="182"/>
        <v>0</v>
      </c>
      <c r="J149" s="103">
        <v>50</v>
      </c>
      <c r="K149" s="104"/>
      <c r="L149" s="221">
        <f t="shared" si="183"/>
        <v>50</v>
      </c>
      <c r="M149" s="222"/>
      <c r="N149" s="104"/>
      <c r="O149" s="221">
        <f t="shared" si="184"/>
        <v>0</v>
      </c>
      <c r="P149" s="555"/>
      <c r="R149" s="194"/>
      <c r="S149" s="194"/>
      <c r="T149" s="194"/>
    </row>
    <row r="150" spans="1:20"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555"/>
      <c r="R150" s="194"/>
      <c r="S150" s="194"/>
      <c r="T150" s="194"/>
    </row>
    <row r="151" spans="1:20"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555"/>
      <c r="R151" s="194"/>
      <c r="S151" s="194"/>
      <c r="T151" s="194"/>
    </row>
    <row r="152" spans="1:20"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555"/>
      <c r="R152" s="194"/>
      <c r="S152" s="194"/>
      <c r="T152" s="194"/>
    </row>
    <row r="153" spans="1:20"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555"/>
      <c r="R153" s="194"/>
      <c r="S153" s="194"/>
      <c r="T153" s="194"/>
    </row>
    <row r="154" spans="1:20"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555"/>
      <c r="R154" s="194"/>
      <c r="S154" s="194"/>
      <c r="T154" s="194"/>
    </row>
    <row r="155" spans="1:20"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555"/>
      <c r="R155" s="194"/>
      <c r="S155" s="194"/>
      <c r="T155" s="194"/>
    </row>
    <row r="156" spans="1:20"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555"/>
      <c r="R156" s="194"/>
      <c r="S156" s="194"/>
      <c r="T156" s="194"/>
    </row>
    <row r="157" spans="1:20"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555"/>
      <c r="R157" s="194"/>
      <c r="S157" s="194"/>
      <c r="T157" s="194"/>
    </row>
    <row r="158" spans="1:20"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555"/>
      <c r="R158" s="194"/>
      <c r="S158" s="194"/>
      <c r="T158" s="194"/>
    </row>
    <row r="159" spans="1:20" ht="48" x14ac:dyDescent="0.2">
      <c r="A159" s="210">
        <v>2370</v>
      </c>
      <c r="B159" s="154" t="s">
        <v>56</v>
      </c>
      <c r="C159" s="160">
        <f t="shared" si="185"/>
        <v>920</v>
      </c>
      <c r="D159" s="228">
        <v>690</v>
      </c>
      <c r="E159" s="809"/>
      <c r="F159" s="804">
        <f t="shared" si="190"/>
        <v>690</v>
      </c>
      <c r="G159" s="228"/>
      <c r="H159" s="230"/>
      <c r="I159" s="214">
        <f t="shared" si="191"/>
        <v>0</v>
      </c>
      <c r="J159" s="230">
        <v>200</v>
      </c>
      <c r="K159" s="229"/>
      <c r="L159" s="214">
        <f t="shared" si="192"/>
        <v>200</v>
      </c>
      <c r="M159" s="231"/>
      <c r="N159" s="229">
        <v>30</v>
      </c>
      <c r="O159" s="214">
        <f t="shared" si="193"/>
        <v>30</v>
      </c>
      <c r="P159" s="574" t="s">
        <v>532</v>
      </c>
      <c r="R159" s="194"/>
      <c r="S159" s="194"/>
      <c r="T159" s="194"/>
    </row>
    <row r="160" spans="1:20"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543"/>
      <c r="R160" s="194"/>
      <c r="S160" s="194"/>
      <c r="T160" s="194"/>
    </row>
    <row r="161" spans="1:20"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547"/>
      <c r="R161" s="194"/>
      <c r="S161" s="194"/>
      <c r="T161" s="194"/>
    </row>
    <row r="162" spans="1:20"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555"/>
      <c r="R162" s="194"/>
      <c r="S162" s="194"/>
      <c r="T162" s="194"/>
    </row>
    <row r="163" spans="1:20"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543"/>
      <c r="R163" s="194"/>
      <c r="S163" s="194"/>
      <c r="T163" s="194"/>
    </row>
    <row r="164" spans="1:20"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561"/>
      <c r="R164" s="194"/>
      <c r="S164" s="194"/>
      <c r="T164" s="194"/>
    </row>
    <row r="165" spans="1:20" ht="24" x14ac:dyDescent="0.2">
      <c r="A165" s="76">
        <v>2500</v>
      </c>
      <c r="B165" s="203" t="s">
        <v>231</v>
      </c>
      <c r="C165" s="77">
        <f t="shared" si="185"/>
        <v>68</v>
      </c>
      <c r="D165" s="204">
        <f>SUM(D166,D171)</f>
        <v>68</v>
      </c>
      <c r="E165" s="802">
        <f t="shared" ref="E165:O165" si="202">SUM(E166,E171)</f>
        <v>0</v>
      </c>
      <c r="F165" s="769">
        <f t="shared" si="202"/>
        <v>68</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538"/>
      <c r="R165" s="194"/>
      <c r="S165" s="194"/>
      <c r="T165" s="194"/>
    </row>
    <row r="166" spans="1:20" ht="16.5" customHeight="1" x14ac:dyDescent="0.2">
      <c r="A166" s="322">
        <v>2510</v>
      </c>
      <c r="B166" s="1" t="s">
        <v>232</v>
      </c>
      <c r="C166" s="89">
        <f t="shared" si="185"/>
        <v>68</v>
      </c>
      <c r="D166" s="233">
        <f>SUM(D167:D170)</f>
        <v>68</v>
      </c>
      <c r="E166" s="810">
        <f t="shared" ref="E166:O166" si="203">SUM(E167:E170)</f>
        <v>0</v>
      </c>
      <c r="F166" s="806">
        <f t="shared" si="203"/>
        <v>68</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581"/>
      <c r="R166" s="194"/>
      <c r="S166" s="194"/>
      <c r="T166" s="194"/>
    </row>
    <row r="167" spans="1:20"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555"/>
      <c r="R167" s="194"/>
      <c r="S167" s="194"/>
      <c r="T167" s="194"/>
    </row>
    <row r="168" spans="1:20" ht="36" x14ac:dyDescent="0.2">
      <c r="A168" s="58">
        <v>2513</v>
      </c>
      <c r="B168" s="3" t="s">
        <v>234</v>
      </c>
      <c r="C168" s="98">
        <f t="shared" si="185"/>
        <v>68</v>
      </c>
      <c r="D168" s="220">
        <v>68</v>
      </c>
      <c r="E168" s="807"/>
      <c r="F168" s="765">
        <f t="shared" si="204"/>
        <v>68</v>
      </c>
      <c r="G168" s="220"/>
      <c r="H168" s="103"/>
      <c r="I168" s="221">
        <f t="shared" si="205"/>
        <v>0</v>
      </c>
      <c r="J168" s="103"/>
      <c r="K168" s="104"/>
      <c r="L168" s="221">
        <f t="shared" si="206"/>
        <v>0</v>
      </c>
      <c r="M168" s="222"/>
      <c r="N168" s="104"/>
      <c r="O168" s="221">
        <f t="shared" si="207"/>
        <v>0</v>
      </c>
      <c r="P168" s="555"/>
      <c r="R168" s="194"/>
      <c r="S168" s="194"/>
      <c r="T168" s="194"/>
    </row>
    <row r="169" spans="1:20"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555"/>
      <c r="R169" s="194"/>
      <c r="S169" s="194"/>
      <c r="T169" s="194"/>
    </row>
    <row r="170" spans="1:20"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555"/>
      <c r="R170" s="194"/>
      <c r="S170" s="194"/>
      <c r="T170" s="194"/>
    </row>
    <row r="171" spans="1:20"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555"/>
      <c r="R171" s="194"/>
      <c r="S171" s="194"/>
      <c r="T171" s="194"/>
    </row>
    <row r="172" spans="1:20"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413"/>
      <c r="R172" s="194"/>
      <c r="S172" s="194"/>
      <c r="T172" s="194"/>
    </row>
    <row r="173" spans="1:20"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532"/>
      <c r="R173" s="194"/>
      <c r="S173" s="194"/>
      <c r="T173" s="194"/>
    </row>
    <row r="174" spans="1:20"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538"/>
      <c r="R174" s="194"/>
      <c r="S174" s="194"/>
      <c r="T174" s="194"/>
    </row>
    <row r="175" spans="1:20" ht="36" hidden="1" x14ac:dyDescent="0.2">
      <c r="A175" s="322">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547"/>
      <c r="R175" s="194"/>
      <c r="S175" s="194"/>
      <c r="T175" s="194"/>
    </row>
    <row r="176" spans="1:20"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555"/>
      <c r="R176" s="194"/>
      <c r="S176" s="194"/>
      <c r="T176" s="194"/>
    </row>
    <row r="177" spans="1:20"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555"/>
      <c r="R177" s="194"/>
      <c r="S177" s="194"/>
      <c r="T177" s="194"/>
    </row>
    <row r="178" spans="1:20"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555"/>
      <c r="R178" s="194"/>
      <c r="S178" s="194"/>
      <c r="T178" s="194"/>
    </row>
    <row r="179" spans="1:20" ht="84" hidden="1" x14ac:dyDescent="0.2">
      <c r="A179" s="322">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585"/>
      <c r="R179" s="194"/>
      <c r="S179" s="194"/>
      <c r="T179" s="194"/>
    </row>
    <row r="180" spans="1:20"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555"/>
      <c r="R180" s="194"/>
      <c r="S180" s="194"/>
      <c r="T180" s="194"/>
    </row>
    <row r="181" spans="1:20"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555"/>
      <c r="R181" s="194"/>
      <c r="S181" s="194"/>
      <c r="T181" s="194"/>
    </row>
    <row r="182" spans="1:20"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555"/>
      <c r="R182" s="194"/>
      <c r="S182" s="194"/>
      <c r="T182" s="194"/>
    </row>
    <row r="183" spans="1:20"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585"/>
      <c r="R183" s="194"/>
      <c r="S183" s="194"/>
      <c r="T183" s="194"/>
    </row>
    <row r="184" spans="1:20"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538"/>
      <c r="R184" s="194"/>
      <c r="S184" s="194"/>
      <c r="T184" s="194"/>
    </row>
    <row r="185" spans="1:20"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543"/>
      <c r="R185" s="194"/>
      <c r="S185" s="194"/>
      <c r="T185" s="194"/>
    </row>
    <row r="186" spans="1:20"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547"/>
      <c r="R186" s="194"/>
      <c r="S186" s="194"/>
      <c r="T186" s="194"/>
    </row>
    <row r="187" spans="1:20"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532"/>
      <c r="R187" s="194"/>
      <c r="S187" s="194"/>
      <c r="T187" s="194"/>
    </row>
    <row r="188" spans="1:20"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561"/>
      <c r="R188" s="194"/>
      <c r="S188" s="194"/>
      <c r="T188" s="194"/>
    </row>
    <row r="189" spans="1:20" ht="36" hidden="1" x14ac:dyDescent="0.2">
      <c r="A189" s="322">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547"/>
      <c r="R189" s="194"/>
      <c r="S189" s="194"/>
      <c r="T189" s="194"/>
    </row>
    <row r="190" spans="1:20"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555"/>
      <c r="R190" s="194"/>
      <c r="S190" s="194"/>
      <c r="T190" s="194"/>
    </row>
    <row r="191" spans="1:20"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561"/>
      <c r="R191" s="194"/>
      <c r="S191" s="194"/>
      <c r="T191" s="194"/>
    </row>
    <row r="192" spans="1:20" ht="24" hidden="1" x14ac:dyDescent="0.2">
      <c r="A192" s="322">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547"/>
      <c r="R192" s="194"/>
      <c r="S192" s="194"/>
      <c r="T192" s="194"/>
    </row>
    <row r="193" spans="1:20"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555"/>
      <c r="R193" s="194"/>
      <c r="S193" s="194"/>
      <c r="T193" s="194"/>
    </row>
    <row r="194" spans="1:20" s="29" customFormat="1" ht="24" x14ac:dyDescent="0.2">
      <c r="A194" s="263"/>
      <c r="B194" s="23" t="s">
        <v>255</v>
      </c>
      <c r="C194" s="189">
        <f t="shared" si="185"/>
        <v>234609</v>
      </c>
      <c r="D194" s="190">
        <f>SUM(D195,D230,D269)</f>
        <v>216812</v>
      </c>
      <c r="E194" s="798">
        <f t="shared" ref="E194:F194" si="251">SUM(E195,E230,E269)</f>
        <v>0</v>
      </c>
      <c r="F194" s="799">
        <f t="shared" si="251"/>
        <v>216812</v>
      </c>
      <c r="G194" s="190">
        <f>SUM(G195,G230,G269)</f>
        <v>0</v>
      </c>
      <c r="H194" s="192">
        <f t="shared" ref="H194:I194" si="252">SUM(H195,H230,H269)</f>
        <v>0</v>
      </c>
      <c r="I194" s="193">
        <f t="shared" si="252"/>
        <v>0</v>
      </c>
      <c r="J194" s="192">
        <f>SUM(J195,J230,J269)</f>
        <v>2692</v>
      </c>
      <c r="K194" s="191">
        <f t="shared" ref="K194:L194" si="253">SUM(K195,K230,K269)</f>
        <v>15105</v>
      </c>
      <c r="L194" s="193">
        <f t="shared" si="253"/>
        <v>17797</v>
      </c>
      <c r="M194" s="264">
        <f>SUM(M195,M230,M269)</f>
        <v>0</v>
      </c>
      <c r="N194" s="265">
        <f t="shared" ref="N194:O194" si="254">SUM(N195,N230,N269)</f>
        <v>0</v>
      </c>
      <c r="O194" s="266">
        <f t="shared" si="254"/>
        <v>0</v>
      </c>
      <c r="P194" s="595"/>
      <c r="R194" s="194"/>
      <c r="S194" s="194"/>
      <c r="T194" s="194"/>
    </row>
    <row r="195" spans="1:20" x14ac:dyDescent="0.2">
      <c r="A195" s="196">
        <v>5000</v>
      </c>
      <c r="B195" s="196" t="s">
        <v>61</v>
      </c>
      <c r="C195" s="197">
        <f t="shared" si="185"/>
        <v>219504</v>
      </c>
      <c r="D195" s="198">
        <f>D196+D204</f>
        <v>216812</v>
      </c>
      <c r="E195" s="800">
        <f t="shared" ref="E195:F195" si="255">E196+E204</f>
        <v>0</v>
      </c>
      <c r="F195" s="801">
        <f t="shared" si="255"/>
        <v>216812</v>
      </c>
      <c r="G195" s="198">
        <f>G196+G204</f>
        <v>0</v>
      </c>
      <c r="H195" s="200">
        <f t="shared" ref="H195:I195" si="256">H196+H204</f>
        <v>0</v>
      </c>
      <c r="I195" s="201">
        <f t="shared" si="256"/>
        <v>0</v>
      </c>
      <c r="J195" s="200">
        <f>J196+J204</f>
        <v>2692</v>
      </c>
      <c r="K195" s="199">
        <f t="shared" ref="K195:L195" si="257">K196+K204</f>
        <v>0</v>
      </c>
      <c r="L195" s="201">
        <f t="shared" si="257"/>
        <v>2692</v>
      </c>
      <c r="M195" s="197">
        <f>M196+M204</f>
        <v>0</v>
      </c>
      <c r="N195" s="199">
        <f t="shared" ref="N195:O195" si="258">N196+N204</f>
        <v>0</v>
      </c>
      <c r="O195" s="201">
        <f t="shared" si="258"/>
        <v>0</v>
      </c>
      <c r="P195" s="532"/>
      <c r="R195" s="194"/>
      <c r="S195" s="194"/>
      <c r="T195" s="194"/>
    </row>
    <row r="196" spans="1:20" x14ac:dyDescent="0.2">
      <c r="A196" s="76">
        <v>5100</v>
      </c>
      <c r="B196" s="203" t="s">
        <v>62</v>
      </c>
      <c r="C196" s="77">
        <f t="shared" si="185"/>
        <v>260</v>
      </c>
      <c r="D196" s="204">
        <f>D197+D198+D201+D202+D203</f>
        <v>260</v>
      </c>
      <c r="E196" s="802">
        <f t="shared" ref="E196:F196" si="259">E197+E198+E201+E202+E203</f>
        <v>0</v>
      </c>
      <c r="F196" s="769">
        <f t="shared" si="259"/>
        <v>260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561"/>
      <c r="R196" s="194"/>
      <c r="S196" s="194"/>
      <c r="T196" s="194"/>
    </row>
    <row r="197" spans="1:20" hidden="1" x14ac:dyDescent="0.2">
      <c r="A197" s="322">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547"/>
      <c r="R197" s="194"/>
      <c r="S197" s="194"/>
      <c r="T197" s="194"/>
    </row>
    <row r="198" spans="1:20" ht="24" x14ac:dyDescent="0.2">
      <c r="A198" s="224">
        <v>5120</v>
      </c>
      <c r="B198" s="3" t="s">
        <v>64</v>
      </c>
      <c r="C198" s="98">
        <f t="shared" si="185"/>
        <v>260</v>
      </c>
      <c r="D198" s="225">
        <f>D199+D200</f>
        <v>260</v>
      </c>
      <c r="E198" s="808">
        <f t="shared" ref="E198:F198" si="263">E199+E200</f>
        <v>0</v>
      </c>
      <c r="F198" s="765">
        <f t="shared" si="263"/>
        <v>260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555"/>
      <c r="R198" s="194"/>
      <c r="S198" s="194"/>
      <c r="T198" s="194"/>
    </row>
    <row r="199" spans="1:20" x14ac:dyDescent="0.2">
      <c r="A199" s="58">
        <v>5121</v>
      </c>
      <c r="B199" s="3" t="s">
        <v>65</v>
      </c>
      <c r="C199" s="98">
        <f t="shared" si="185"/>
        <v>260</v>
      </c>
      <c r="D199" s="220">
        <v>260</v>
      </c>
      <c r="E199" s="807"/>
      <c r="F199" s="765">
        <f t="shared" ref="F199:F203" si="267">D199+E199</f>
        <v>260</v>
      </c>
      <c r="G199" s="220"/>
      <c r="H199" s="103"/>
      <c r="I199" s="221">
        <f t="shared" ref="I199:I203" si="268">G199+H199</f>
        <v>0</v>
      </c>
      <c r="J199" s="103"/>
      <c r="K199" s="104"/>
      <c r="L199" s="221">
        <f t="shared" ref="L199:L203" si="269">J199+K199</f>
        <v>0</v>
      </c>
      <c r="M199" s="222"/>
      <c r="N199" s="104"/>
      <c r="O199" s="221">
        <f t="shared" ref="O199:O203" si="270">M199+N199</f>
        <v>0</v>
      </c>
      <c r="P199" s="555"/>
      <c r="R199" s="194"/>
      <c r="S199" s="194"/>
      <c r="T199" s="194"/>
    </row>
    <row r="200" spans="1:20"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555"/>
      <c r="R200" s="194"/>
      <c r="S200" s="194"/>
      <c r="T200" s="194"/>
    </row>
    <row r="201" spans="1:20"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555"/>
      <c r="R201" s="194"/>
      <c r="S201" s="194"/>
      <c r="T201" s="194"/>
    </row>
    <row r="202" spans="1:20"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555"/>
      <c r="R202" s="194"/>
      <c r="S202" s="194"/>
      <c r="T202" s="194"/>
    </row>
    <row r="203" spans="1:20"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555"/>
      <c r="R203" s="194"/>
      <c r="S203" s="194"/>
      <c r="T203" s="194"/>
    </row>
    <row r="204" spans="1:20" x14ac:dyDescent="0.2">
      <c r="A204" s="76">
        <v>5200</v>
      </c>
      <c r="B204" s="203" t="s">
        <v>67</v>
      </c>
      <c r="C204" s="77">
        <f t="shared" si="185"/>
        <v>219244</v>
      </c>
      <c r="D204" s="204">
        <f>D205+D215+D216+D225+D226+D227+D229</f>
        <v>216552</v>
      </c>
      <c r="E204" s="802">
        <f t="shared" ref="E204:F204" si="271">E205+E215+E216+E225+E226+E227+E229</f>
        <v>0</v>
      </c>
      <c r="F204" s="769">
        <f t="shared" si="271"/>
        <v>216552</v>
      </c>
      <c r="G204" s="204">
        <f>G205+G215+G216+G225+G226+G227+G229</f>
        <v>0</v>
      </c>
      <c r="H204" s="86">
        <f t="shared" ref="H204:I204" si="272">H205+H215+H216+H225+H226+H227+H229</f>
        <v>0</v>
      </c>
      <c r="I204" s="205">
        <f t="shared" si="272"/>
        <v>0</v>
      </c>
      <c r="J204" s="86">
        <f>J205+J215+J216+J225+J226+J227+J229</f>
        <v>2692</v>
      </c>
      <c r="K204" s="87">
        <f t="shared" ref="K204:L204" si="273">K205+K215+K216+K225+K226+K227+K229</f>
        <v>0</v>
      </c>
      <c r="L204" s="205">
        <f t="shared" si="273"/>
        <v>2692</v>
      </c>
      <c r="M204" s="77">
        <f>M205+M215+M216+M225+M226+M227+M229</f>
        <v>0</v>
      </c>
      <c r="N204" s="87">
        <f t="shared" ref="N204:O204" si="274">N205+N215+N216+N225+N226+N227+N229</f>
        <v>0</v>
      </c>
      <c r="O204" s="205">
        <f t="shared" si="274"/>
        <v>0</v>
      </c>
      <c r="P204" s="561"/>
      <c r="R204" s="194"/>
      <c r="S204" s="194"/>
      <c r="T204" s="194"/>
    </row>
    <row r="205" spans="1:20"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543"/>
      <c r="R205" s="194"/>
      <c r="S205" s="194"/>
      <c r="T205" s="194"/>
    </row>
    <row r="206" spans="1:20"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547"/>
      <c r="R206" s="194"/>
      <c r="S206" s="194"/>
      <c r="T206" s="194"/>
    </row>
    <row r="207" spans="1:20"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555"/>
      <c r="R207" s="194"/>
      <c r="S207" s="194"/>
      <c r="T207" s="194"/>
    </row>
    <row r="208" spans="1:20"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555"/>
      <c r="R208" s="194"/>
      <c r="S208" s="194"/>
      <c r="T208" s="194"/>
    </row>
    <row r="209" spans="1:20"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555"/>
      <c r="R209" s="194"/>
      <c r="S209" s="194"/>
      <c r="T209" s="194"/>
    </row>
    <row r="210" spans="1:20"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555"/>
      <c r="R210" s="194"/>
      <c r="S210" s="194"/>
      <c r="T210" s="194"/>
    </row>
    <row r="211" spans="1:20"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555"/>
      <c r="R211" s="194"/>
      <c r="S211" s="194"/>
      <c r="T211" s="194"/>
    </row>
    <row r="212" spans="1:20"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555"/>
      <c r="R212" s="194"/>
      <c r="S212" s="194"/>
      <c r="T212" s="194"/>
    </row>
    <row r="213" spans="1:20"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555"/>
      <c r="R213" s="194"/>
      <c r="S213" s="194"/>
      <c r="T213" s="194"/>
    </row>
    <row r="214" spans="1:20"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555"/>
      <c r="R214" s="194"/>
      <c r="S214" s="194"/>
      <c r="T214" s="194"/>
    </row>
    <row r="215" spans="1:20"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555"/>
      <c r="R215" s="194"/>
      <c r="S215" s="194"/>
      <c r="T215" s="194"/>
    </row>
    <row r="216" spans="1:20" x14ac:dyDescent="0.2">
      <c r="A216" s="224">
        <v>5230</v>
      </c>
      <c r="B216" s="3" t="s">
        <v>69</v>
      </c>
      <c r="C216" s="98">
        <f t="shared" si="283"/>
        <v>219244</v>
      </c>
      <c r="D216" s="225">
        <f>SUM(D217:D224)</f>
        <v>216552</v>
      </c>
      <c r="E216" s="808">
        <f t="shared" ref="E216:F216" si="284">SUM(E217:E224)</f>
        <v>0</v>
      </c>
      <c r="F216" s="765">
        <f t="shared" si="284"/>
        <v>216552</v>
      </c>
      <c r="G216" s="225">
        <f>SUM(G217:G224)</f>
        <v>0</v>
      </c>
      <c r="H216" s="227">
        <f t="shared" ref="H216:I216" si="285">SUM(H217:H224)</f>
        <v>0</v>
      </c>
      <c r="I216" s="221">
        <f t="shared" si="285"/>
        <v>0</v>
      </c>
      <c r="J216" s="227">
        <f>SUM(J217:J224)</f>
        <v>2692</v>
      </c>
      <c r="K216" s="226">
        <f t="shared" ref="K216:L216" si="286">SUM(K217:K224)</f>
        <v>0</v>
      </c>
      <c r="L216" s="221">
        <f t="shared" si="286"/>
        <v>2692</v>
      </c>
      <c r="M216" s="98">
        <f>SUM(M217:M224)</f>
        <v>0</v>
      </c>
      <c r="N216" s="226">
        <f t="shared" ref="N216:O216" si="287">SUM(N217:N224)</f>
        <v>0</v>
      </c>
      <c r="O216" s="221">
        <f t="shared" si="287"/>
        <v>0</v>
      </c>
      <c r="P216" s="555"/>
      <c r="R216" s="194"/>
      <c r="S216" s="194"/>
      <c r="T216" s="194"/>
    </row>
    <row r="217" spans="1:20"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555"/>
      <c r="R217" s="194"/>
      <c r="S217" s="194"/>
      <c r="T217" s="194"/>
    </row>
    <row r="218" spans="1:20" x14ac:dyDescent="0.2">
      <c r="A218" s="58">
        <v>5232</v>
      </c>
      <c r="B218" s="3" t="s">
        <v>71</v>
      </c>
      <c r="C218" s="98">
        <f t="shared" si="283"/>
        <v>1692</v>
      </c>
      <c r="D218" s="220">
        <v>1692</v>
      </c>
      <c r="E218" s="807"/>
      <c r="F218" s="765">
        <f t="shared" si="288"/>
        <v>1692</v>
      </c>
      <c r="G218" s="220"/>
      <c r="H218" s="103"/>
      <c r="I218" s="221">
        <f t="shared" si="289"/>
        <v>0</v>
      </c>
      <c r="J218" s="103"/>
      <c r="K218" s="104"/>
      <c r="L218" s="221">
        <f t="shared" si="290"/>
        <v>0</v>
      </c>
      <c r="M218" s="222"/>
      <c r="N218" s="104"/>
      <c r="O218" s="221">
        <f t="shared" si="291"/>
        <v>0</v>
      </c>
      <c r="P218" s="556"/>
      <c r="R218" s="194"/>
      <c r="S218" s="194"/>
      <c r="T218" s="194"/>
    </row>
    <row r="219" spans="1:20" x14ac:dyDescent="0.2">
      <c r="A219" s="58">
        <v>5233</v>
      </c>
      <c r="B219" s="3" t="s">
        <v>72</v>
      </c>
      <c r="C219" s="98">
        <f t="shared" si="283"/>
        <v>400</v>
      </c>
      <c r="D219" s="220"/>
      <c r="E219" s="807"/>
      <c r="F219" s="765">
        <f t="shared" si="288"/>
        <v>0</v>
      </c>
      <c r="G219" s="220"/>
      <c r="H219" s="103"/>
      <c r="I219" s="221">
        <f t="shared" si="289"/>
        <v>0</v>
      </c>
      <c r="J219" s="103">
        <v>400</v>
      </c>
      <c r="K219" s="104"/>
      <c r="L219" s="221">
        <f t="shared" si="290"/>
        <v>400</v>
      </c>
      <c r="M219" s="222"/>
      <c r="N219" s="104"/>
      <c r="O219" s="221">
        <f t="shared" si="291"/>
        <v>0</v>
      </c>
      <c r="P219" s="555"/>
      <c r="R219" s="194"/>
      <c r="S219" s="194"/>
      <c r="T219" s="194"/>
    </row>
    <row r="220" spans="1:20"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555"/>
      <c r="R220" s="194"/>
      <c r="S220" s="194"/>
      <c r="T220" s="194"/>
    </row>
    <row r="221" spans="1:20"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555"/>
      <c r="R221" s="194"/>
      <c r="S221" s="194"/>
      <c r="T221" s="194"/>
    </row>
    <row r="222" spans="1:20"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555"/>
      <c r="R222" s="194"/>
      <c r="S222" s="194"/>
      <c r="T222" s="194"/>
    </row>
    <row r="223" spans="1:20" ht="24" x14ac:dyDescent="0.2">
      <c r="A223" s="58">
        <v>5238</v>
      </c>
      <c r="B223" s="3" t="s">
        <v>76</v>
      </c>
      <c r="C223" s="98">
        <f t="shared" si="283"/>
        <v>13320</v>
      </c>
      <c r="D223" s="220">
        <v>13320</v>
      </c>
      <c r="E223" s="807"/>
      <c r="F223" s="765">
        <f t="shared" si="288"/>
        <v>13320</v>
      </c>
      <c r="G223" s="220"/>
      <c r="H223" s="103"/>
      <c r="I223" s="221">
        <f t="shared" si="289"/>
        <v>0</v>
      </c>
      <c r="J223" s="103"/>
      <c r="K223" s="104"/>
      <c r="L223" s="221">
        <f t="shared" si="290"/>
        <v>0</v>
      </c>
      <c r="M223" s="222"/>
      <c r="N223" s="104"/>
      <c r="O223" s="221">
        <f t="shared" si="291"/>
        <v>0</v>
      </c>
      <c r="P223" s="556"/>
      <c r="R223" s="194"/>
      <c r="S223" s="194"/>
      <c r="T223" s="194"/>
    </row>
    <row r="224" spans="1:20" ht="24" x14ac:dyDescent="0.2">
      <c r="A224" s="58">
        <v>5239</v>
      </c>
      <c r="B224" s="3" t="s">
        <v>77</v>
      </c>
      <c r="C224" s="98">
        <f t="shared" si="283"/>
        <v>203832</v>
      </c>
      <c r="D224" s="220">
        <v>201540</v>
      </c>
      <c r="E224" s="807"/>
      <c r="F224" s="765">
        <f t="shared" si="288"/>
        <v>201540</v>
      </c>
      <c r="G224" s="220"/>
      <c r="H224" s="103"/>
      <c r="I224" s="221">
        <f t="shared" si="289"/>
        <v>0</v>
      </c>
      <c r="J224" s="103">
        <v>2292</v>
      </c>
      <c r="K224" s="104"/>
      <c r="L224" s="221">
        <f t="shared" si="290"/>
        <v>2292</v>
      </c>
      <c r="M224" s="222"/>
      <c r="N224" s="104"/>
      <c r="O224" s="221">
        <f t="shared" si="291"/>
        <v>0</v>
      </c>
      <c r="P224" s="555"/>
      <c r="R224" s="194"/>
      <c r="S224" s="194"/>
      <c r="T224" s="194"/>
    </row>
    <row r="225" spans="1:20"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555"/>
      <c r="R225" s="194"/>
      <c r="S225" s="194"/>
      <c r="T225" s="194"/>
    </row>
    <row r="226" spans="1:20"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555"/>
      <c r="R226" s="194"/>
      <c r="S226" s="194"/>
      <c r="T226" s="194"/>
    </row>
    <row r="227" spans="1:20"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555"/>
      <c r="R227" s="194"/>
      <c r="S227" s="194"/>
      <c r="T227" s="194"/>
    </row>
    <row r="228" spans="1:20"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555"/>
      <c r="R228" s="194"/>
      <c r="S228" s="194"/>
      <c r="T228" s="194"/>
    </row>
    <row r="229" spans="1:20"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543"/>
      <c r="R229" s="194"/>
      <c r="S229" s="194"/>
      <c r="T229" s="194"/>
    </row>
    <row r="230" spans="1:20"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532"/>
      <c r="R230" s="194"/>
      <c r="S230" s="194"/>
      <c r="T230" s="194"/>
    </row>
    <row r="231" spans="1:20"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538"/>
      <c r="R231" s="194"/>
      <c r="S231" s="194"/>
      <c r="T231" s="194"/>
    </row>
    <row r="232" spans="1:20" ht="24" hidden="1" x14ac:dyDescent="0.2">
      <c r="A232" s="322">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547"/>
      <c r="R232" s="194"/>
      <c r="S232" s="194"/>
      <c r="T232" s="194"/>
    </row>
    <row r="233" spans="1:20"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555"/>
      <c r="R233" s="194"/>
      <c r="S233" s="194"/>
      <c r="T233" s="194"/>
    </row>
    <row r="234" spans="1:20"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547"/>
      <c r="R234" s="194"/>
      <c r="S234" s="194"/>
      <c r="T234" s="194"/>
    </row>
    <row r="235" spans="1:20"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555"/>
      <c r="R235" s="194"/>
      <c r="S235" s="194"/>
      <c r="T235" s="194"/>
    </row>
    <row r="236" spans="1:20"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555"/>
      <c r="R236" s="194"/>
      <c r="S236" s="194"/>
      <c r="T236" s="194"/>
    </row>
    <row r="237" spans="1:20"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555"/>
      <c r="R237" s="194"/>
      <c r="S237" s="194"/>
      <c r="T237" s="194"/>
    </row>
    <row r="238" spans="1:20"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555"/>
      <c r="R238" s="194"/>
      <c r="S238" s="194"/>
      <c r="T238" s="194"/>
    </row>
    <row r="239" spans="1:20"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555"/>
      <c r="R239" s="194"/>
      <c r="S239" s="194"/>
      <c r="T239" s="194"/>
    </row>
    <row r="240" spans="1:20"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555"/>
      <c r="R240" s="194"/>
      <c r="S240" s="194"/>
      <c r="T240" s="194"/>
    </row>
    <row r="241" spans="1:20"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555"/>
      <c r="R241" s="194"/>
      <c r="S241" s="194"/>
      <c r="T241" s="194"/>
    </row>
    <row r="242" spans="1:20"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555"/>
      <c r="R242" s="194"/>
      <c r="S242" s="194"/>
      <c r="T242" s="194"/>
    </row>
    <row r="243" spans="1:20"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555"/>
      <c r="R243" s="194"/>
      <c r="S243" s="194"/>
      <c r="T243" s="194"/>
    </row>
    <row r="244" spans="1:20"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555"/>
      <c r="R244" s="194"/>
      <c r="S244" s="194"/>
      <c r="T244" s="194"/>
    </row>
    <row r="245" spans="1:20"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555"/>
      <c r="R245" s="194"/>
      <c r="S245" s="194"/>
      <c r="T245" s="194"/>
    </row>
    <row r="246" spans="1:20" ht="24" hidden="1" x14ac:dyDescent="0.2">
      <c r="A246" s="322">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585"/>
      <c r="R246" s="194"/>
      <c r="S246" s="194"/>
      <c r="T246" s="194"/>
    </row>
    <row r="247" spans="1:20"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555"/>
      <c r="R247" s="194"/>
      <c r="S247" s="194"/>
      <c r="T247" s="194"/>
    </row>
    <row r="248" spans="1:20"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555"/>
      <c r="R248" s="194"/>
      <c r="S248" s="194"/>
      <c r="T248" s="194"/>
    </row>
    <row r="249" spans="1:20"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555"/>
      <c r="R249" s="194"/>
      <c r="S249" s="194"/>
      <c r="T249" s="194"/>
    </row>
    <row r="250" spans="1:20"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555"/>
      <c r="R250" s="194"/>
      <c r="S250" s="194"/>
      <c r="T250" s="194"/>
    </row>
    <row r="251" spans="1:20"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570"/>
      <c r="R251" s="194"/>
      <c r="S251" s="194"/>
      <c r="T251" s="194"/>
    </row>
    <row r="252" spans="1:20" ht="24" hidden="1" x14ac:dyDescent="0.2">
      <c r="A252" s="322">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547"/>
      <c r="R252" s="194"/>
      <c r="S252" s="194"/>
      <c r="T252" s="194"/>
    </row>
    <row r="253" spans="1:20"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555"/>
      <c r="R253" s="194"/>
      <c r="S253" s="194"/>
      <c r="T253" s="194"/>
    </row>
    <row r="254" spans="1:20"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555"/>
      <c r="R254" s="194"/>
      <c r="S254" s="194"/>
      <c r="T254" s="194"/>
    </row>
    <row r="255" spans="1:20"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555"/>
      <c r="R255" s="194"/>
      <c r="S255" s="194"/>
      <c r="T255" s="194"/>
    </row>
    <row r="256" spans="1:20"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547"/>
      <c r="R256" s="194"/>
      <c r="S256" s="194"/>
      <c r="T256" s="194"/>
    </row>
    <row r="257" spans="1:20"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585"/>
      <c r="R257" s="194"/>
      <c r="S257" s="194"/>
      <c r="T257" s="194"/>
    </row>
    <row r="258" spans="1:20"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555"/>
      <c r="R258" s="194"/>
      <c r="S258" s="194"/>
      <c r="T258" s="194"/>
    </row>
    <row r="259" spans="1:20"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570"/>
      <c r="R259" s="194"/>
      <c r="S259" s="194"/>
      <c r="T259" s="194"/>
    </row>
    <row r="260" spans="1:20" ht="24" hidden="1" x14ac:dyDescent="0.2">
      <c r="A260" s="322">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581"/>
      <c r="R260" s="194"/>
      <c r="S260" s="194"/>
      <c r="T260" s="194"/>
    </row>
    <row r="261" spans="1:20"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555"/>
      <c r="R261" s="194"/>
      <c r="S261" s="194"/>
      <c r="T261" s="194"/>
    </row>
    <row r="262" spans="1:20"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555"/>
      <c r="R262" s="194"/>
      <c r="S262" s="194"/>
      <c r="T262" s="194"/>
    </row>
    <row r="263" spans="1:20"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555"/>
      <c r="R263" s="194"/>
      <c r="S263" s="194"/>
      <c r="T263" s="194"/>
    </row>
    <row r="264" spans="1:20"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555"/>
      <c r="R264" s="194"/>
      <c r="S264" s="194"/>
      <c r="T264" s="194"/>
    </row>
    <row r="265" spans="1:20"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555"/>
      <c r="R265" s="194"/>
      <c r="S265" s="194"/>
      <c r="T265" s="194"/>
    </row>
    <row r="266" spans="1:20"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555"/>
      <c r="R266" s="194"/>
      <c r="S266" s="194"/>
      <c r="T266" s="194"/>
    </row>
    <row r="267" spans="1:20"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555"/>
      <c r="R267" s="194"/>
      <c r="S267" s="194"/>
      <c r="T267" s="194"/>
    </row>
    <row r="268" spans="1:20"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555"/>
      <c r="R268" s="194"/>
      <c r="S268" s="194"/>
      <c r="T268" s="194"/>
    </row>
    <row r="269" spans="1:20" ht="36" x14ac:dyDescent="0.2">
      <c r="A269" s="270">
        <v>7000</v>
      </c>
      <c r="B269" s="270" t="s">
        <v>102</v>
      </c>
      <c r="C269" s="271">
        <f t="shared" si="283"/>
        <v>15105</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15105</v>
      </c>
      <c r="L269" s="275">
        <f t="shared" si="352"/>
        <v>15105</v>
      </c>
      <c r="M269" s="276">
        <f>SUM(M270,M281)</f>
        <v>0</v>
      </c>
      <c r="N269" s="277">
        <f t="shared" ref="N269:O269" si="353">SUM(N270,N281)</f>
        <v>0</v>
      </c>
      <c r="O269" s="278">
        <f t="shared" si="353"/>
        <v>0</v>
      </c>
      <c r="P269" s="604"/>
      <c r="R269" s="194"/>
      <c r="S269" s="194"/>
      <c r="T269" s="194"/>
    </row>
    <row r="270" spans="1:20" ht="24" x14ac:dyDescent="0.2">
      <c r="A270" s="76">
        <v>7200</v>
      </c>
      <c r="B270" s="203" t="s">
        <v>106</v>
      </c>
      <c r="C270" s="77">
        <f t="shared" si="283"/>
        <v>15105</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15105</v>
      </c>
      <c r="L270" s="205">
        <f t="shared" si="356"/>
        <v>15105</v>
      </c>
      <c r="M270" s="206">
        <f>SUM(M271,M272,M275,M276,M280)</f>
        <v>0</v>
      </c>
      <c r="N270" s="207">
        <f t="shared" ref="N270:O270" si="357">SUM(N271,N272,N275,N276,N280)</f>
        <v>0</v>
      </c>
      <c r="O270" s="208">
        <f t="shared" si="357"/>
        <v>0</v>
      </c>
      <c r="P270" s="538"/>
      <c r="R270" s="194"/>
      <c r="S270" s="194"/>
      <c r="T270" s="194"/>
    </row>
    <row r="271" spans="1:20" ht="24" hidden="1" x14ac:dyDescent="0.2">
      <c r="A271" s="322">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547"/>
      <c r="R271" s="194"/>
      <c r="S271" s="194"/>
      <c r="T271" s="194"/>
    </row>
    <row r="272" spans="1:20"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555"/>
      <c r="R272" s="194"/>
      <c r="S272" s="194"/>
      <c r="T272" s="194"/>
    </row>
    <row r="273" spans="1:20"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555"/>
      <c r="R273" s="194"/>
      <c r="S273" s="194"/>
      <c r="T273" s="194"/>
    </row>
    <row r="274" spans="1:20"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555"/>
      <c r="R274" s="194"/>
      <c r="S274" s="194"/>
      <c r="T274" s="194"/>
    </row>
    <row r="275" spans="1:20" ht="54.75" customHeight="1" x14ac:dyDescent="0.2">
      <c r="A275" s="224">
        <v>7230</v>
      </c>
      <c r="B275" s="3" t="s">
        <v>134</v>
      </c>
      <c r="C275" s="98">
        <f t="shared" si="283"/>
        <v>15105</v>
      </c>
      <c r="D275" s="220"/>
      <c r="E275" s="807"/>
      <c r="F275" s="765">
        <f t="shared" si="362"/>
        <v>0</v>
      </c>
      <c r="G275" s="220"/>
      <c r="H275" s="103"/>
      <c r="I275" s="221">
        <f t="shared" si="363"/>
        <v>0</v>
      </c>
      <c r="J275" s="103"/>
      <c r="K275" s="104">
        <v>15105</v>
      </c>
      <c r="L275" s="221">
        <f t="shared" si="364"/>
        <v>15105</v>
      </c>
      <c r="M275" s="222"/>
      <c r="N275" s="104"/>
      <c r="O275" s="221">
        <f t="shared" si="365"/>
        <v>0</v>
      </c>
      <c r="P275" s="572" t="s">
        <v>531</v>
      </c>
      <c r="R275" s="194"/>
      <c r="S275" s="194"/>
      <c r="T275" s="194"/>
    </row>
    <row r="276" spans="1:20"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555"/>
      <c r="R276" s="194"/>
      <c r="S276" s="194"/>
      <c r="T276" s="194"/>
    </row>
    <row r="277" spans="1:20"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555"/>
      <c r="R277" s="194"/>
      <c r="S277" s="194"/>
      <c r="T277" s="194"/>
    </row>
    <row r="278" spans="1:20"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555"/>
      <c r="R278" s="194"/>
      <c r="S278" s="194"/>
      <c r="T278" s="194"/>
    </row>
    <row r="279" spans="1:20"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555"/>
      <c r="R279" s="194"/>
      <c r="S279" s="194"/>
      <c r="T279" s="194"/>
    </row>
    <row r="280" spans="1:20" ht="24" hidden="1" x14ac:dyDescent="0.2">
      <c r="A280" s="322">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547"/>
      <c r="R280" s="194"/>
      <c r="S280" s="194"/>
      <c r="T280" s="194"/>
    </row>
    <row r="281" spans="1:20"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570"/>
      <c r="R281" s="194"/>
      <c r="S281" s="194"/>
      <c r="T281" s="194"/>
    </row>
    <row r="282" spans="1:20"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581"/>
      <c r="R282" s="194"/>
      <c r="S282" s="194"/>
      <c r="T282" s="194"/>
    </row>
    <row r="283" spans="1:20"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555"/>
      <c r="R283" s="194"/>
      <c r="S283" s="194"/>
      <c r="T283" s="194"/>
    </row>
    <row r="284" spans="1:20"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555"/>
      <c r="R284" s="194"/>
      <c r="S284" s="194"/>
      <c r="T284" s="194"/>
    </row>
    <row r="285" spans="1:20"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547"/>
      <c r="R285" s="194"/>
      <c r="S285" s="194"/>
      <c r="T285" s="194"/>
    </row>
    <row r="286" spans="1:20" ht="12.75" thickBot="1" x14ac:dyDescent="0.25">
      <c r="A286" s="286"/>
      <c r="B286" s="286" t="s">
        <v>300</v>
      </c>
      <c r="C286" s="287">
        <f t="shared" si="368"/>
        <v>1145929</v>
      </c>
      <c r="D286" s="288">
        <f t="shared" ref="D286:O286" si="382">SUM(D283,D269,D230,D195,D187,D173,D75,D53)</f>
        <v>605657</v>
      </c>
      <c r="E286" s="820">
        <f t="shared" si="382"/>
        <v>0</v>
      </c>
      <c r="F286" s="821">
        <f t="shared" si="382"/>
        <v>605657</v>
      </c>
      <c r="G286" s="288">
        <f t="shared" si="382"/>
        <v>439420</v>
      </c>
      <c r="H286" s="290">
        <f t="shared" si="382"/>
        <v>0</v>
      </c>
      <c r="I286" s="291">
        <f t="shared" si="382"/>
        <v>439420</v>
      </c>
      <c r="J286" s="290">
        <f t="shared" si="382"/>
        <v>100822</v>
      </c>
      <c r="K286" s="289">
        <f t="shared" si="382"/>
        <v>0</v>
      </c>
      <c r="L286" s="291">
        <f t="shared" si="382"/>
        <v>100822</v>
      </c>
      <c r="M286" s="287">
        <f t="shared" si="382"/>
        <v>0</v>
      </c>
      <c r="N286" s="289">
        <f t="shared" si="382"/>
        <v>30</v>
      </c>
      <c r="O286" s="291">
        <f t="shared" si="382"/>
        <v>30</v>
      </c>
      <c r="P286" s="614"/>
      <c r="R286" s="194"/>
      <c r="S286" s="194"/>
      <c r="T286" s="194"/>
    </row>
    <row r="287" spans="1:20" s="29" customFormat="1" ht="13.5" thickTop="1" thickBot="1" x14ac:dyDescent="0.25">
      <c r="A287" s="1348" t="s">
        <v>301</v>
      </c>
      <c r="B287" s="1349"/>
      <c r="C287" s="293">
        <f t="shared" si="368"/>
        <v>-11311</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-11281</v>
      </c>
      <c r="K287" s="295">
        <f t="shared" ref="K287:L287" si="385">(K26+K43)-K51</f>
        <v>0</v>
      </c>
      <c r="L287" s="297">
        <f t="shared" si="385"/>
        <v>-11281</v>
      </c>
      <c r="M287" s="293">
        <f>M45-M51</f>
        <v>0</v>
      </c>
      <c r="N287" s="295">
        <f t="shared" ref="N287:O287" si="386">N45-N51</f>
        <v>-30</v>
      </c>
      <c r="O287" s="297">
        <f t="shared" si="386"/>
        <v>-30</v>
      </c>
      <c r="P287" s="620"/>
      <c r="R287" s="194"/>
      <c r="S287" s="194"/>
      <c r="T287" s="194"/>
    </row>
    <row r="288" spans="1:20" s="29" customFormat="1" ht="12.75" thickTop="1" x14ac:dyDescent="0.2">
      <c r="A288" s="1350" t="s">
        <v>302</v>
      </c>
      <c r="B288" s="1351"/>
      <c r="C288" s="299">
        <f t="shared" si="368"/>
        <v>11311</v>
      </c>
      <c r="D288" s="300">
        <f t="shared" ref="D288:O288" si="387">SUM(D289,D290)-D297+D298</f>
        <v>0</v>
      </c>
      <c r="E288" s="824">
        <f t="shared" si="387"/>
        <v>0</v>
      </c>
      <c r="F288" s="825">
        <f t="shared" si="387"/>
        <v>0</v>
      </c>
      <c r="G288" s="300">
        <f t="shared" si="387"/>
        <v>0</v>
      </c>
      <c r="H288" s="302">
        <f t="shared" si="387"/>
        <v>0</v>
      </c>
      <c r="I288" s="303">
        <f t="shared" si="387"/>
        <v>0</v>
      </c>
      <c r="J288" s="302">
        <f t="shared" si="387"/>
        <v>11281</v>
      </c>
      <c r="K288" s="301">
        <f t="shared" si="387"/>
        <v>0</v>
      </c>
      <c r="L288" s="303">
        <f t="shared" si="387"/>
        <v>11281</v>
      </c>
      <c r="M288" s="299">
        <f t="shared" si="387"/>
        <v>0</v>
      </c>
      <c r="N288" s="301">
        <f t="shared" si="387"/>
        <v>30</v>
      </c>
      <c r="O288" s="303">
        <f t="shared" si="387"/>
        <v>30</v>
      </c>
      <c r="P288" s="626"/>
      <c r="R288" s="194"/>
      <c r="S288" s="194"/>
      <c r="T288" s="194"/>
    </row>
    <row r="289" spans="1:20" s="29" customFormat="1" ht="12.75" thickBot="1" x14ac:dyDescent="0.25">
      <c r="A289" s="173" t="s">
        <v>303</v>
      </c>
      <c r="B289" s="173" t="s">
        <v>304</v>
      </c>
      <c r="C289" s="174">
        <f t="shared" si="368"/>
        <v>11311</v>
      </c>
      <c r="D289" s="175">
        <f t="shared" ref="D289:O289" si="388">D21-D283</f>
        <v>0</v>
      </c>
      <c r="E289" s="794">
        <f t="shared" si="388"/>
        <v>0</v>
      </c>
      <c r="F289" s="795">
        <f t="shared" si="388"/>
        <v>0</v>
      </c>
      <c r="G289" s="175">
        <f t="shared" si="388"/>
        <v>0</v>
      </c>
      <c r="H289" s="177">
        <f t="shared" si="388"/>
        <v>0</v>
      </c>
      <c r="I289" s="178">
        <f t="shared" si="388"/>
        <v>0</v>
      </c>
      <c r="J289" s="177">
        <f t="shared" si="388"/>
        <v>11281</v>
      </c>
      <c r="K289" s="176">
        <f t="shared" si="388"/>
        <v>0</v>
      </c>
      <c r="L289" s="178">
        <f t="shared" si="388"/>
        <v>11281</v>
      </c>
      <c r="M289" s="174">
        <f t="shared" si="388"/>
        <v>0</v>
      </c>
      <c r="N289" s="176">
        <f t="shared" si="388"/>
        <v>30</v>
      </c>
      <c r="O289" s="178">
        <f t="shared" si="388"/>
        <v>30</v>
      </c>
      <c r="P289" s="517"/>
      <c r="R289" s="194"/>
      <c r="S289" s="194"/>
      <c r="T289" s="194"/>
    </row>
    <row r="290" spans="1:20"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626"/>
      <c r="R290" s="194"/>
      <c r="S290" s="194"/>
      <c r="T290" s="194"/>
    </row>
    <row r="291" spans="1:20"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581"/>
      <c r="R291" s="194"/>
      <c r="S291" s="194"/>
      <c r="T291" s="194"/>
    </row>
    <row r="292" spans="1:20"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555"/>
      <c r="R292" s="194"/>
      <c r="S292" s="194"/>
      <c r="T292" s="194"/>
    </row>
    <row r="293" spans="1:20"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555"/>
      <c r="R293" s="194"/>
      <c r="S293" s="194"/>
      <c r="T293" s="194"/>
    </row>
    <row r="294" spans="1:20"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555"/>
      <c r="R294" s="194"/>
      <c r="S294" s="194"/>
      <c r="T294" s="194"/>
    </row>
    <row r="295" spans="1:20"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555"/>
      <c r="R295" s="194"/>
      <c r="S295" s="194"/>
      <c r="T295" s="194"/>
    </row>
    <row r="296" spans="1:20"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585"/>
      <c r="R296" s="194"/>
      <c r="S296" s="194"/>
      <c r="T296" s="194"/>
    </row>
    <row r="297" spans="1:20"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620"/>
      <c r="R297" s="194"/>
      <c r="S297" s="194"/>
      <c r="T297" s="194"/>
    </row>
    <row r="298" spans="1:20"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561"/>
      <c r="R298" s="194"/>
      <c r="S298" s="194"/>
      <c r="T298" s="194"/>
    </row>
    <row r="299" spans="1:20" ht="12.75" thickTop="1" x14ac:dyDescent="0.2">
      <c r="A299" s="6"/>
      <c r="B299" s="6"/>
      <c r="C299" s="6"/>
      <c r="D299" s="6"/>
      <c r="E299" s="6"/>
      <c r="F299" s="6"/>
      <c r="G299" s="6"/>
      <c r="H299" s="6"/>
      <c r="I299" s="6"/>
      <c r="J299" s="6"/>
      <c r="K299" s="6"/>
      <c r="L299" s="6"/>
      <c r="M299" s="6"/>
    </row>
    <row r="300" spans="1:20" x14ac:dyDescent="0.2">
      <c r="A300" s="6"/>
      <c r="B300" s="6"/>
      <c r="C300" s="6"/>
      <c r="D300" s="6"/>
      <c r="E300" s="6"/>
      <c r="F300" s="6"/>
      <c r="G300" s="6"/>
      <c r="H300" s="6"/>
      <c r="I300" s="6"/>
      <c r="J300" s="6"/>
      <c r="K300" s="6"/>
      <c r="L300" s="6"/>
      <c r="M300" s="6"/>
    </row>
    <row r="301" spans="1:20" x14ac:dyDescent="0.2">
      <c r="A301" s="6"/>
      <c r="B301" s="6"/>
      <c r="C301" s="6"/>
      <c r="D301" s="6"/>
      <c r="E301" s="6"/>
      <c r="F301" s="6"/>
      <c r="G301" s="6"/>
      <c r="H301" s="6"/>
      <c r="I301" s="6"/>
      <c r="J301" s="6"/>
      <c r="K301" s="6"/>
      <c r="L301" s="6"/>
      <c r="M301" s="6"/>
    </row>
    <row r="302" spans="1:20" x14ac:dyDescent="0.2">
      <c r="A302" s="6"/>
      <c r="B302" s="6"/>
      <c r="C302" s="6"/>
      <c r="D302" s="6"/>
      <c r="E302" s="6"/>
      <c r="F302" s="6"/>
      <c r="G302" s="6"/>
      <c r="H302" s="6"/>
      <c r="I302" s="6"/>
      <c r="J302" s="6"/>
      <c r="K302" s="6"/>
      <c r="L302" s="6"/>
      <c r="M302" s="6"/>
    </row>
    <row r="303" spans="1:20" x14ac:dyDescent="0.2">
      <c r="A303" s="6"/>
      <c r="B303" s="6"/>
      <c r="C303" s="6"/>
      <c r="D303" s="6"/>
      <c r="E303" s="6"/>
      <c r="F303" s="6"/>
      <c r="G303" s="6"/>
      <c r="H303" s="6"/>
      <c r="I303" s="6"/>
      <c r="J303" s="6"/>
      <c r="K303" s="6"/>
      <c r="L303" s="6"/>
      <c r="M303" s="6"/>
    </row>
    <row r="304" spans="1:20" x14ac:dyDescent="0.2">
      <c r="A304" s="6"/>
      <c r="B304" s="6"/>
      <c r="C304" s="6"/>
      <c r="D304" s="6"/>
      <c r="E304" s="6"/>
      <c r="F304" s="6"/>
      <c r="G304" s="6"/>
      <c r="H304" s="6"/>
      <c r="I304" s="6"/>
      <c r="J304" s="6"/>
      <c r="K304" s="6"/>
      <c r="L304" s="6"/>
      <c r="M304" s="6"/>
    </row>
  </sheetData>
  <sheetProtection algorithmName="SHA-512" hashValue="lzw1UeZjTjcrHJeu3VARByw0f7cO9a7xXBzsSj/3Hyz4bm0ij9/Q2unaQpLwHOzz4YBMc2JnihednQV0mYxAEw==" saltValue="dHtcy6GKP46ka1COwvKEoA==" spinCount="100000" sheet="1" objects="1" scenarios="1" formatCells="0" formatColumns="0" formatRows="0"/>
  <autoFilter ref="A18:P298">
    <filterColumn colId="2">
      <filters blank="1">
        <filter val="1 041"/>
        <filter val="1 045 077"/>
        <filter val="1 097"/>
        <filter val="1 145 929"/>
        <filter val="1 323"/>
        <filter val="1 352"/>
        <filter val="1 369"/>
        <filter val="1 409"/>
        <filter val="1 500"/>
        <filter val="1 692"/>
        <filter val="1 766"/>
        <filter val="1 971"/>
        <filter val="1 977"/>
        <filter val="10 958"/>
        <filter val="11 311"/>
        <filter val="-11 311"/>
        <filter val="13 320"/>
        <filter val="14 385"/>
        <filter val="14 970"/>
        <filter val="146"/>
        <filter val="15 105"/>
        <filter val="16 174"/>
        <filter val="160"/>
        <filter val="161 285"/>
        <filter val="17 781"/>
        <filter val="180"/>
        <filter val="2 178"/>
        <filter val="2 181"/>
        <filter val="2 314"/>
        <filter val="2 738"/>
        <filter val="202 583"/>
        <filter val="203 832"/>
        <filter val="210"/>
        <filter val="219 244"/>
        <filter val="219 504"/>
        <filter val="222"/>
        <filter val="234 609"/>
        <filter val="240"/>
        <filter val="25 082"/>
        <filter val="25 287"/>
        <filter val="25 948"/>
        <filter val="26"/>
        <filter val="260"/>
        <filter val="3 038"/>
        <filter val="3 112"/>
        <filter val="3 267"/>
        <filter val="3 303"/>
        <filter val="3 510"/>
        <filter val="3 543"/>
        <filter val="300"/>
        <filter val="360"/>
        <filter val="400"/>
        <filter val="41 298"/>
        <filter val="49 403"/>
        <filter val="50"/>
        <filter val="549"/>
        <filter val="583 867"/>
        <filter val="59 903"/>
        <filter val="6 025"/>
        <filter val="6 850"/>
        <filter val="63 467"/>
        <filter val="645 270"/>
        <filter val="654"/>
        <filter val="68"/>
        <filter val="7 233"/>
        <filter val="75"/>
        <filter val="78"/>
        <filter val="8 968"/>
        <filter val="847 853"/>
        <filter val="87 354"/>
        <filter val="89 331"/>
        <filter val="9 318"/>
        <filter val="911 320"/>
        <filter val="920"/>
        <filter val="934"/>
        <filter val="972"/>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33.pielikums Jūrmalas pilsētas domes
2018.gada 24.maija saistošajiem noteikumiem Nr.22
(protokols Nr.8,  9.punkts)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view="pageLayout" zoomScaleNormal="100" workbookViewId="0">
      <selection activeCell="T3" sqref="T3"/>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540</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522</v>
      </c>
      <c r="D3" s="1391"/>
      <c r="E3" s="1391"/>
      <c r="F3" s="1391"/>
      <c r="G3" s="1391"/>
      <c r="H3" s="1391"/>
      <c r="I3" s="1391"/>
      <c r="J3" s="1391"/>
      <c r="K3" s="1391"/>
      <c r="L3" s="1391"/>
      <c r="M3" s="1391"/>
      <c r="N3" s="1391"/>
      <c r="O3" s="1391"/>
      <c r="P3" s="1392"/>
      <c r="Q3" s="754"/>
    </row>
    <row r="4" spans="1:17" ht="12.75" customHeight="1" x14ac:dyDescent="0.2">
      <c r="A4" s="7" t="s">
        <v>150</v>
      </c>
      <c r="B4" s="8"/>
      <c r="C4" s="1391" t="s">
        <v>523</v>
      </c>
      <c r="D4" s="1391"/>
      <c r="E4" s="1391"/>
      <c r="F4" s="1391"/>
      <c r="G4" s="1391"/>
      <c r="H4" s="1391"/>
      <c r="I4" s="1391"/>
      <c r="J4" s="1391"/>
      <c r="K4" s="1391"/>
      <c r="L4" s="1391"/>
      <c r="M4" s="1391"/>
      <c r="N4" s="1391"/>
      <c r="O4" s="1391"/>
      <c r="P4" s="1392"/>
      <c r="Q4" s="754"/>
    </row>
    <row r="5" spans="1:17" ht="12.75" customHeight="1" x14ac:dyDescent="0.2">
      <c r="A5" s="9" t="s">
        <v>151</v>
      </c>
      <c r="B5" s="10"/>
      <c r="C5" s="1386" t="s">
        <v>524</v>
      </c>
      <c r="D5" s="1386"/>
      <c r="E5" s="1386"/>
      <c r="F5" s="1386"/>
      <c r="G5" s="1386"/>
      <c r="H5" s="1386"/>
      <c r="I5" s="1386"/>
      <c r="J5" s="1386"/>
      <c r="K5" s="1386"/>
      <c r="L5" s="1386"/>
      <c r="M5" s="1386"/>
      <c r="N5" s="1386"/>
      <c r="O5" s="1386"/>
      <c r="P5" s="1387"/>
      <c r="Q5" s="754"/>
    </row>
    <row r="6" spans="1:17" ht="12.75" customHeight="1" x14ac:dyDescent="0.2">
      <c r="A6" s="9" t="s">
        <v>87</v>
      </c>
      <c r="B6" s="10"/>
      <c r="C6" s="1386" t="s">
        <v>336</v>
      </c>
      <c r="D6" s="1386"/>
      <c r="E6" s="1386"/>
      <c r="F6" s="1386"/>
      <c r="G6" s="1386"/>
      <c r="H6" s="1386"/>
      <c r="I6" s="1386"/>
      <c r="J6" s="1386"/>
      <c r="K6" s="1386"/>
      <c r="L6" s="1386"/>
      <c r="M6" s="1386"/>
      <c r="N6" s="1386"/>
      <c r="O6" s="1386"/>
      <c r="P6" s="1387"/>
      <c r="Q6" s="754"/>
    </row>
    <row r="7" spans="1:17" ht="24" customHeight="1" x14ac:dyDescent="0.2">
      <c r="A7" s="9" t="s">
        <v>152</v>
      </c>
      <c r="B7" s="10"/>
      <c r="C7" s="1391" t="s">
        <v>535</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536</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95">
        <f>F20+I20+L20+O20</f>
        <v>26105</v>
      </c>
      <c r="D20" s="396">
        <f>SUM(D21,D24,D25,D41,D43)</f>
        <v>0</v>
      </c>
      <c r="E20" s="758">
        <f t="shared" ref="E20:F20" si="0">SUM(E21,E24,E25,E41,E43)</f>
        <v>26105</v>
      </c>
      <c r="F20" s="759">
        <f t="shared" si="0"/>
        <v>26105</v>
      </c>
      <c r="G20" s="396">
        <f>SUM(G21,G24,G43)</f>
        <v>0</v>
      </c>
      <c r="H20" s="398">
        <f t="shared" ref="H20:I20" si="1">SUM(H21,H24,H43)</f>
        <v>0</v>
      </c>
      <c r="I20" s="399">
        <f t="shared" si="1"/>
        <v>0</v>
      </c>
      <c r="J20" s="398">
        <f>SUM(J21,J26,J43)</f>
        <v>0</v>
      </c>
      <c r="K20" s="397">
        <f t="shared" ref="K20:L20" si="2">SUM(K21,K26,K43)</f>
        <v>0</v>
      </c>
      <c r="L20" s="399">
        <f t="shared" si="2"/>
        <v>0</v>
      </c>
      <c r="M20" s="395">
        <f>SUM(M21,M45)</f>
        <v>0</v>
      </c>
      <c r="N20" s="397">
        <f t="shared" ref="N20:O20" si="3">SUM(N21,N45)</f>
        <v>0</v>
      </c>
      <c r="O20" s="399">
        <f t="shared" si="3"/>
        <v>0</v>
      </c>
      <c r="P20" s="400"/>
    </row>
    <row r="21" spans="1:16" ht="12.75" hidden="1" thickTop="1" x14ac:dyDescent="0.2">
      <c r="A21" s="40"/>
      <c r="B21" s="41" t="s">
        <v>178</v>
      </c>
      <c r="C21" s="401">
        <f t="shared" ref="C21:C84" si="4">F21+I21+L21+O21</f>
        <v>0</v>
      </c>
      <c r="D21" s="402">
        <f>SUM(D22:D23)</f>
        <v>0</v>
      </c>
      <c r="E21" s="760">
        <f t="shared" ref="E21" si="5">SUM(E22:E23)</f>
        <v>0</v>
      </c>
      <c r="F21" s="761">
        <f>SUM(F22:F23)</f>
        <v>0</v>
      </c>
      <c r="G21" s="402">
        <f>SUM(G22:G23)</f>
        <v>0</v>
      </c>
      <c r="H21" s="404">
        <f t="shared" ref="H21:I21" si="6">SUM(H22:H23)</f>
        <v>0</v>
      </c>
      <c r="I21" s="405">
        <f t="shared" si="6"/>
        <v>0</v>
      </c>
      <c r="J21" s="404">
        <f>SUM(J22:J23)</f>
        <v>0</v>
      </c>
      <c r="K21" s="403">
        <f t="shared" ref="K21:L21" si="7">SUM(K22:K23)</f>
        <v>0</v>
      </c>
      <c r="L21" s="405">
        <f t="shared" si="7"/>
        <v>0</v>
      </c>
      <c r="M21" s="401">
        <f>SUM(M22:M23)</f>
        <v>0</v>
      </c>
      <c r="N21" s="403">
        <f t="shared" ref="N21:O21" si="8">SUM(N22:N23)</f>
        <v>0</v>
      </c>
      <c r="O21" s="405">
        <f t="shared" si="8"/>
        <v>0</v>
      </c>
      <c r="P21" s="406"/>
    </row>
    <row r="22" spans="1:16" ht="12.75" hidden="1" thickTop="1" x14ac:dyDescent="0.2">
      <c r="A22" s="48"/>
      <c r="B22" s="49" t="s">
        <v>179</v>
      </c>
      <c r="C22" s="407">
        <f t="shared" si="4"/>
        <v>0</v>
      </c>
      <c r="D22" s="408"/>
      <c r="E22" s="762"/>
      <c r="F22" s="763">
        <f>D22+E22</f>
        <v>0</v>
      </c>
      <c r="G22" s="408"/>
      <c r="H22" s="410"/>
      <c r="I22" s="411">
        <f>G22+H22</f>
        <v>0</v>
      </c>
      <c r="J22" s="410"/>
      <c r="K22" s="409"/>
      <c r="L22" s="411">
        <f>J22+K22</f>
        <v>0</v>
      </c>
      <c r="M22" s="412"/>
      <c r="N22" s="409"/>
      <c r="O22" s="411">
        <f>M22+N22</f>
        <v>0</v>
      </c>
      <c r="P22" s="413"/>
    </row>
    <row r="23" spans="1:16" ht="12.75" hidden="1" thickTop="1" x14ac:dyDescent="0.2">
      <c r="A23" s="57"/>
      <c r="B23" s="58" t="s">
        <v>180</v>
      </c>
      <c r="C23" s="414">
        <f t="shared" si="4"/>
        <v>0</v>
      </c>
      <c r="D23" s="415"/>
      <c r="E23" s="764"/>
      <c r="F23" s="765">
        <f>D23+E23</f>
        <v>0</v>
      </c>
      <c r="G23" s="415"/>
      <c r="H23" s="417"/>
      <c r="I23" s="418">
        <f>G23+H23</f>
        <v>0</v>
      </c>
      <c r="J23" s="417"/>
      <c r="K23" s="416"/>
      <c r="L23" s="418">
        <f>J23+K23</f>
        <v>0</v>
      </c>
      <c r="M23" s="419"/>
      <c r="N23" s="416"/>
      <c r="O23" s="418">
        <f>M23+N23</f>
        <v>0</v>
      </c>
      <c r="P23" s="631"/>
    </row>
    <row r="24" spans="1:16" s="29" customFormat="1" ht="25.5" thickTop="1" thickBot="1" x14ac:dyDescent="0.25">
      <c r="A24" s="65">
        <v>19300</v>
      </c>
      <c r="B24" s="65" t="s">
        <v>181</v>
      </c>
      <c r="C24" s="421">
        <f>F24+I24</f>
        <v>15105</v>
      </c>
      <c r="D24" s="422"/>
      <c r="E24" s="766">
        <v>15105</v>
      </c>
      <c r="F24" s="767">
        <f>D24+E24</f>
        <v>15105</v>
      </c>
      <c r="G24" s="422"/>
      <c r="H24" s="423"/>
      <c r="I24" s="424">
        <f>G24+H24</f>
        <v>0</v>
      </c>
      <c r="J24" s="425" t="s">
        <v>182</v>
      </c>
      <c r="K24" s="426" t="s">
        <v>182</v>
      </c>
      <c r="L24" s="428" t="s">
        <v>182</v>
      </c>
      <c r="M24" s="427" t="s">
        <v>182</v>
      </c>
      <c r="N24" s="426" t="s">
        <v>182</v>
      </c>
      <c r="O24" s="428" t="s">
        <v>182</v>
      </c>
      <c r="P24" s="632" t="s">
        <v>537</v>
      </c>
    </row>
    <row r="25" spans="1:16" s="29" customFormat="1" ht="24.75" thickTop="1" x14ac:dyDescent="0.2">
      <c r="A25" s="75">
        <v>18690</v>
      </c>
      <c r="B25" s="76" t="s">
        <v>183</v>
      </c>
      <c r="C25" s="430">
        <f>F25</f>
        <v>11000</v>
      </c>
      <c r="D25" s="431"/>
      <c r="E25" s="768">
        <v>11000</v>
      </c>
      <c r="F25" s="769">
        <f>D25+E25</f>
        <v>11000</v>
      </c>
      <c r="G25" s="432" t="s">
        <v>182</v>
      </c>
      <c r="H25" s="433" t="s">
        <v>182</v>
      </c>
      <c r="I25" s="434" t="s">
        <v>182</v>
      </c>
      <c r="J25" s="433" t="s">
        <v>182</v>
      </c>
      <c r="K25" s="435" t="s">
        <v>182</v>
      </c>
      <c r="L25" s="434" t="s">
        <v>182</v>
      </c>
      <c r="M25" s="436" t="s">
        <v>182</v>
      </c>
      <c r="N25" s="435" t="s">
        <v>182</v>
      </c>
      <c r="O25" s="434" t="s">
        <v>182</v>
      </c>
      <c r="P25" s="633" t="s">
        <v>538</v>
      </c>
    </row>
    <row r="26" spans="1:16" s="29" customFormat="1" ht="36" hidden="1" x14ac:dyDescent="0.2">
      <c r="A26" s="76">
        <v>21300</v>
      </c>
      <c r="B26" s="76" t="s">
        <v>184</v>
      </c>
      <c r="C26" s="430">
        <f>L26</f>
        <v>0</v>
      </c>
      <c r="D26" s="432" t="s">
        <v>182</v>
      </c>
      <c r="E26" s="770" t="s">
        <v>182</v>
      </c>
      <c r="F26" s="771" t="s">
        <v>182</v>
      </c>
      <c r="G26" s="432" t="s">
        <v>182</v>
      </c>
      <c r="H26" s="433" t="s">
        <v>182</v>
      </c>
      <c r="I26" s="434" t="s">
        <v>182</v>
      </c>
      <c r="J26" s="438">
        <f>SUM(J27,J31,J33,J36)</f>
        <v>0</v>
      </c>
      <c r="K26" s="439">
        <f t="shared" ref="K26:L26" si="9">SUM(K27,K31,K33,K36)</f>
        <v>0</v>
      </c>
      <c r="L26" s="534">
        <f t="shared" si="9"/>
        <v>0</v>
      </c>
      <c r="M26" s="436" t="s">
        <v>182</v>
      </c>
      <c r="N26" s="435" t="s">
        <v>182</v>
      </c>
      <c r="O26" s="434" t="s">
        <v>182</v>
      </c>
      <c r="P26" s="437"/>
    </row>
    <row r="27" spans="1:16" s="29" customFormat="1" ht="24" hidden="1" x14ac:dyDescent="0.2">
      <c r="A27" s="88">
        <v>21350</v>
      </c>
      <c r="B27" s="76" t="s">
        <v>185</v>
      </c>
      <c r="C27" s="430">
        <f t="shared" ref="C27:C40" si="10">L27</f>
        <v>0</v>
      </c>
      <c r="D27" s="432" t="s">
        <v>182</v>
      </c>
      <c r="E27" s="770" t="s">
        <v>182</v>
      </c>
      <c r="F27" s="771" t="s">
        <v>182</v>
      </c>
      <c r="G27" s="432" t="s">
        <v>182</v>
      </c>
      <c r="H27" s="433" t="s">
        <v>182</v>
      </c>
      <c r="I27" s="434" t="s">
        <v>182</v>
      </c>
      <c r="J27" s="438">
        <f>SUM(J28:J30)</f>
        <v>0</v>
      </c>
      <c r="K27" s="439">
        <f t="shared" ref="K27:L27" si="11">SUM(K28:K30)</f>
        <v>0</v>
      </c>
      <c r="L27" s="534">
        <f t="shared" si="11"/>
        <v>0</v>
      </c>
      <c r="M27" s="436" t="s">
        <v>182</v>
      </c>
      <c r="N27" s="435" t="s">
        <v>182</v>
      </c>
      <c r="O27" s="434" t="s">
        <v>182</v>
      </c>
      <c r="P27" s="437"/>
    </row>
    <row r="28" spans="1:16" hidden="1" x14ac:dyDescent="0.2">
      <c r="A28" s="48">
        <v>21351</v>
      </c>
      <c r="B28" s="1" t="s">
        <v>186</v>
      </c>
      <c r="C28" s="440">
        <f t="shared" si="10"/>
        <v>0</v>
      </c>
      <c r="D28" s="441" t="s">
        <v>182</v>
      </c>
      <c r="E28" s="772" t="s">
        <v>182</v>
      </c>
      <c r="F28" s="773" t="s">
        <v>182</v>
      </c>
      <c r="G28" s="441" t="s">
        <v>182</v>
      </c>
      <c r="H28" s="443" t="s">
        <v>182</v>
      </c>
      <c r="I28" s="444" t="s">
        <v>182</v>
      </c>
      <c r="J28" s="445"/>
      <c r="K28" s="446"/>
      <c r="L28" s="411">
        <f>J28+K28</f>
        <v>0</v>
      </c>
      <c r="M28" s="447" t="s">
        <v>182</v>
      </c>
      <c r="N28" s="442" t="s">
        <v>182</v>
      </c>
      <c r="O28" s="444" t="s">
        <v>182</v>
      </c>
      <c r="P28" s="448"/>
    </row>
    <row r="29" spans="1:16" hidden="1" x14ac:dyDescent="0.2">
      <c r="A29" s="57">
        <v>21352</v>
      </c>
      <c r="B29" s="3" t="s">
        <v>187</v>
      </c>
      <c r="C29" s="449">
        <f t="shared" si="10"/>
        <v>0</v>
      </c>
      <c r="D29" s="450" t="s">
        <v>182</v>
      </c>
      <c r="E29" s="774" t="s">
        <v>182</v>
      </c>
      <c r="F29" s="775" t="s">
        <v>182</v>
      </c>
      <c r="G29" s="450" t="s">
        <v>182</v>
      </c>
      <c r="H29" s="452" t="s">
        <v>182</v>
      </c>
      <c r="I29" s="453" t="s">
        <v>182</v>
      </c>
      <c r="J29" s="454"/>
      <c r="K29" s="455"/>
      <c r="L29" s="418">
        <f>J29+K29</f>
        <v>0</v>
      </c>
      <c r="M29" s="456" t="s">
        <v>182</v>
      </c>
      <c r="N29" s="451" t="s">
        <v>182</v>
      </c>
      <c r="O29" s="453" t="s">
        <v>182</v>
      </c>
      <c r="P29" s="457"/>
    </row>
    <row r="30" spans="1:16" ht="24" hidden="1" x14ac:dyDescent="0.2">
      <c r="A30" s="57">
        <v>21359</v>
      </c>
      <c r="B30" s="3" t="s">
        <v>188</v>
      </c>
      <c r="C30" s="449">
        <f t="shared" si="10"/>
        <v>0</v>
      </c>
      <c r="D30" s="450" t="s">
        <v>182</v>
      </c>
      <c r="E30" s="774" t="s">
        <v>182</v>
      </c>
      <c r="F30" s="775" t="s">
        <v>182</v>
      </c>
      <c r="G30" s="450" t="s">
        <v>182</v>
      </c>
      <c r="H30" s="452" t="s">
        <v>182</v>
      </c>
      <c r="I30" s="453" t="s">
        <v>182</v>
      </c>
      <c r="J30" s="454"/>
      <c r="K30" s="455"/>
      <c r="L30" s="418">
        <f>J30+K30</f>
        <v>0</v>
      </c>
      <c r="M30" s="456" t="s">
        <v>182</v>
      </c>
      <c r="N30" s="451" t="s">
        <v>182</v>
      </c>
      <c r="O30" s="453" t="s">
        <v>182</v>
      </c>
      <c r="P30" s="457"/>
    </row>
    <row r="31" spans="1:16" s="29" customFormat="1" ht="36" hidden="1" x14ac:dyDescent="0.2">
      <c r="A31" s="88">
        <v>21370</v>
      </c>
      <c r="B31" s="76" t="s">
        <v>189</v>
      </c>
      <c r="C31" s="430">
        <f t="shared" si="10"/>
        <v>0</v>
      </c>
      <c r="D31" s="432" t="s">
        <v>182</v>
      </c>
      <c r="E31" s="770" t="s">
        <v>182</v>
      </c>
      <c r="F31" s="771" t="s">
        <v>182</v>
      </c>
      <c r="G31" s="432" t="s">
        <v>182</v>
      </c>
      <c r="H31" s="433" t="s">
        <v>182</v>
      </c>
      <c r="I31" s="434" t="s">
        <v>182</v>
      </c>
      <c r="J31" s="438">
        <f>SUM(J32)</f>
        <v>0</v>
      </c>
      <c r="K31" s="439">
        <f t="shared" ref="K31:L31" si="12">SUM(K32)</f>
        <v>0</v>
      </c>
      <c r="L31" s="534">
        <f t="shared" si="12"/>
        <v>0</v>
      </c>
      <c r="M31" s="436" t="s">
        <v>182</v>
      </c>
      <c r="N31" s="435" t="s">
        <v>182</v>
      </c>
      <c r="O31" s="434" t="s">
        <v>182</v>
      </c>
      <c r="P31" s="437"/>
    </row>
    <row r="32" spans="1:16" ht="36" hidden="1" x14ac:dyDescent="0.2">
      <c r="A32" s="107">
        <v>21379</v>
      </c>
      <c r="B32" s="108" t="s">
        <v>190</v>
      </c>
      <c r="C32" s="458">
        <f t="shared" si="10"/>
        <v>0</v>
      </c>
      <c r="D32" s="459" t="s">
        <v>182</v>
      </c>
      <c r="E32" s="776" t="s">
        <v>182</v>
      </c>
      <c r="F32" s="777" t="s">
        <v>182</v>
      </c>
      <c r="G32" s="459" t="s">
        <v>182</v>
      </c>
      <c r="H32" s="461" t="s">
        <v>182</v>
      </c>
      <c r="I32" s="462" t="s">
        <v>182</v>
      </c>
      <c r="J32" s="463"/>
      <c r="K32" s="464"/>
      <c r="L32" s="494">
        <f>J32+K32</f>
        <v>0</v>
      </c>
      <c r="M32" s="465" t="s">
        <v>182</v>
      </c>
      <c r="N32" s="460" t="s">
        <v>182</v>
      </c>
      <c r="O32" s="462" t="s">
        <v>182</v>
      </c>
      <c r="P32" s="466"/>
    </row>
    <row r="33" spans="1:16" s="29" customFormat="1" hidden="1" x14ac:dyDescent="0.2">
      <c r="A33" s="88">
        <v>21380</v>
      </c>
      <c r="B33" s="76" t="s">
        <v>191</v>
      </c>
      <c r="C33" s="430">
        <f t="shared" si="10"/>
        <v>0</v>
      </c>
      <c r="D33" s="432" t="s">
        <v>182</v>
      </c>
      <c r="E33" s="770" t="s">
        <v>182</v>
      </c>
      <c r="F33" s="771" t="s">
        <v>182</v>
      </c>
      <c r="G33" s="432" t="s">
        <v>182</v>
      </c>
      <c r="H33" s="433" t="s">
        <v>182</v>
      </c>
      <c r="I33" s="434" t="s">
        <v>182</v>
      </c>
      <c r="J33" s="438">
        <f>SUM(J34:J35)</f>
        <v>0</v>
      </c>
      <c r="K33" s="439">
        <f t="shared" ref="K33:L33" si="13">SUM(K34:K35)</f>
        <v>0</v>
      </c>
      <c r="L33" s="534">
        <f t="shared" si="13"/>
        <v>0</v>
      </c>
      <c r="M33" s="436" t="s">
        <v>182</v>
      </c>
      <c r="N33" s="435" t="s">
        <v>182</v>
      </c>
      <c r="O33" s="434" t="s">
        <v>182</v>
      </c>
      <c r="P33" s="437"/>
    </row>
    <row r="34" spans="1:16" hidden="1" x14ac:dyDescent="0.2">
      <c r="A34" s="49">
        <v>21381</v>
      </c>
      <c r="B34" s="1" t="s">
        <v>192</v>
      </c>
      <c r="C34" s="440">
        <f t="shared" si="10"/>
        <v>0</v>
      </c>
      <c r="D34" s="441" t="s">
        <v>182</v>
      </c>
      <c r="E34" s="772" t="s">
        <v>182</v>
      </c>
      <c r="F34" s="773" t="s">
        <v>182</v>
      </c>
      <c r="G34" s="441" t="s">
        <v>182</v>
      </c>
      <c r="H34" s="443" t="s">
        <v>182</v>
      </c>
      <c r="I34" s="444" t="s">
        <v>182</v>
      </c>
      <c r="J34" s="445"/>
      <c r="K34" s="446"/>
      <c r="L34" s="411">
        <f>J34+K34</f>
        <v>0</v>
      </c>
      <c r="M34" s="447" t="s">
        <v>182</v>
      </c>
      <c r="N34" s="442" t="s">
        <v>182</v>
      </c>
      <c r="O34" s="444" t="s">
        <v>182</v>
      </c>
      <c r="P34" s="448"/>
    </row>
    <row r="35" spans="1:16" ht="24" hidden="1" x14ac:dyDescent="0.2">
      <c r="A35" s="58">
        <v>21383</v>
      </c>
      <c r="B35" s="3" t="s">
        <v>193</v>
      </c>
      <c r="C35" s="449">
        <f t="shared" si="10"/>
        <v>0</v>
      </c>
      <c r="D35" s="450" t="s">
        <v>182</v>
      </c>
      <c r="E35" s="774" t="s">
        <v>182</v>
      </c>
      <c r="F35" s="775" t="s">
        <v>182</v>
      </c>
      <c r="G35" s="450" t="s">
        <v>182</v>
      </c>
      <c r="H35" s="452" t="s">
        <v>182</v>
      </c>
      <c r="I35" s="453" t="s">
        <v>182</v>
      </c>
      <c r="J35" s="454"/>
      <c r="K35" s="455"/>
      <c r="L35" s="418">
        <f>J35+K35</f>
        <v>0</v>
      </c>
      <c r="M35" s="456" t="s">
        <v>182</v>
      </c>
      <c r="N35" s="451" t="s">
        <v>182</v>
      </c>
      <c r="O35" s="453" t="s">
        <v>182</v>
      </c>
      <c r="P35" s="457"/>
    </row>
    <row r="36" spans="1:16" s="29" customFormat="1" ht="25.5" hidden="1" customHeight="1" x14ac:dyDescent="0.2">
      <c r="A36" s="88">
        <v>21390</v>
      </c>
      <c r="B36" s="76" t="s">
        <v>194</v>
      </c>
      <c r="C36" s="430">
        <f t="shared" si="10"/>
        <v>0</v>
      </c>
      <c r="D36" s="432" t="s">
        <v>182</v>
      </c>
      <c r="E36" s="770" t="s">
        <v>182</v>
      </c>
      <c r="F36" s="771" t="s">
        <v>182</v>
      </c>
      <c r="G36" s="432" t="s">
        <v>182</v>
      </c>
      <c r="H36" s="433" t="s">
        <v>182</v>
      </c>
      <c r="I36" s="434" t="s">
        <v>182</v>
      </c>
      <c r="J36" s="438">
        <f>SUM(J37:J40)</f>
        <v>0</v>
      </c>
      <c r="K36" s="439">
        <f t="shared" ref="K36:L36" si="14">SUM(K37:K40)</f>
        <v>0</v>
      </c>
      <c r="L36" s="534">
        <f t="shared" si="14"/>
        <v>0</v>
      </c>
      <c r="M36" s="436" t="s">
        <v>182</v>
      </c>
      <c r="N36" s="435" t="s">
        <v>182</v>
      </c>
      <c r="O36" s="434" t="s">
        <v>182</v>
      </c>
      <c r="P36" s="437"/>
    </row>
    <row r="37" spans="1:16" ht="24" hidden="1" x14ac:dyDescent="0.2">
      <c r="A37" s="49">
        <v>21391</v>
      </c>
      <c r="B37" s="1" t="s">
        <v>195</v>
      </c>
      <c r="C37" s="440">
        <f t="shared" si="10"/>
        <v>0</v>
      </c>
      <c r="D37" s="441" t="s">
        <v>182</v>
      </c>
      <c r="E37" s="772" t="s">
        <v>182</v>
      </c>
      <c r="F37" s="773" t="s">
        <v>182</v>
      </c>
      <c r="G37" s="441" t="s">
        <v>182</v>
      </c>
      <c r="H37" s="443" t="s">
        <v>182</v>
      </c>
      <c r="I37" s="444" t="s">
        <v>182</v>
      </c>
      <c r="J37" s="445"/>
      <c r="K37" s="446"/>
      <c r="L37" s="411">
        <f>J37+K37</f>
        <v>0</v>
      </c>
      <c r="M37" s="447" t="s">
        <v>182</v>
      </c>
      <c r="N37" s="442" t="s">
        <v>182</v>
      </c>
      <c r="O37" s="444" t="s">
        <v>182</v>
      </c>
      <c r="P37" s="448"/>
    </row>
    <row r="38" spans="1:16" hidden="1" x14ac:dyDescent="0.2">
      <c r="A38" s="58">
        <v>21393</v>
      </c>
      <c r="B38" s="3" t="s">
        <v>196</v>
      </c>
      <c r="C38" s="449">
        <f t="shared" si="10"/>
        <v>0</v>
      </c>
      <c r="D38" s="450" t="s">
        <v>182</v>
      </c>
      <c r="E38" s="774" t="s">
        <v>182</v>
      </c>
      <c r="F38" s="775" t="s">
        <v>182</v>
      </c>
      <c r="G38" s="450" t="s">
        <v>182</v>
      </c>
      <c r="H38" s="452" t="s">
        <v>182</v>
      </c>
      <c r="I38" s="453" t="s">
        <v>182</v>
      </c>
      <c r="J38" s="454"/>
      <c r="K38" s="455"/>
      <c r="L38" s="418">
        <f>J38+K38</f>
        <v>0</v>
      </c>
      <c r="M38" s="456" t="s">
        <v>182</v>
      </c>
      <c r="N38" s="451" t="s">
        <v>182</v>
      </c>
      <c r="O38" s="453" t="s">
        <v>182</v>
      </c>
      <c r="P38" s="457"/>
    </row>
    <row r="39" spans="1:16" hidden="1" x14ac:dyDescent="0.2">
      <c r="A39" s="58">
        <v>21395</v>
      </c>
      <c r="B39" s="3" t="s">
        <v>197</v>
      </c>
      <c r="C39" s="449">
        <f t="shared" si="10"/>
        <v>0</v>
      </c>
      <c r="D39" s="450" t="s">
        <v>182</v>
      </c>
      <c r="E39" s="774" t="s">
        <v>182</v>
      </c>
      <c r="F39" s="775" t="s">
        <v>182</v>
      </c>
      <c r="G39" s="450" t="s">
        <v>182</v>
      </c>
      <c r="H39" s="452" t="s">
        <v>182</v>
      </c>
      <c r="I39" s="453" t="s">
        <v>182</v>
      </c>
      <c r="J39" s="454"/>
      <c r="K39" s="455"/>
      <c r="L39" s="418">
        <f>J39+K39</f>
        <v>0</v>
      </c>
      <c r="M39" s="456" t="s">
        <v>182</v>
      </c>
      <c r="N39" s="451" t="s">
        <v>182</v>
      </c>
      <c r="O39" s="453" t="s">
        <v>182</v>
      </c>
      <c r="P39" s="457"/>
    </row>
    <row r="40" spans="1:16" ht="24" hidden="1" x14ac:dyDescent="0.2">
      <c r="A40" s="118">
        <v>21399</v>
      </c>
      <c r="B40" s="119" t="s">
        <v>198</v>
      </c>
      <c r="C40" s="467">
        <f t="shared" si="10"/>
        <v>0</v>
      </c>
      <c r="D40" s="468" t="s">
        <v>182</v>
      </c>
      <c r="E40" s="778" t="s">
        <v>182</v>
      </c>
      <c r="F40" s="779" t="s">
        <v>182</v>
      </c>
      <c r="G40" s="468" t="s">
        <v>182</v>
      </c>
      <c r="H40" s="470" t="s">
        <v>182</v>
      </c>
      <c r="I40" s="471" t="s">
        <v>182</v>
      </c>
      <c r="J40" s="472"/>
      <c r="K40" s="473"/>
      <c r="L40" s="925">
        <f>J40+K40</f>
        <v>0</v>
      </c>
      <c r="M40" s="474" t="s">
        <v>182</v>
      </c>
      <c r="N40" s="469" t="s">
        <v>182</v>
      </c>
      <c r="O40" s="471" t="s">
        <v>182</v>
      </c>
      <c r="P40" s="475"/>
    </row>
    <row r="41" spans="1:16" s="29" customFormat="1" ht="26.25" hidden="1" customHeight="1" x14ac:dyDescent="0.2">
      <c r="A41" s="129">
        <v>21420</v>
      </c>
      <c r="B41" s="130" t="s">
        <v>199</v>
      </c>
      <c r="C41" s="476">
        <f>F41</f>
        <v>0</v>
      </c>
      <c r="D41" s="477">
        <f>SUM(D42)</f>
        <v>0</v>
      </c>
      <c r="E41" s="781">
        <f t="shared" ref="E41:F41" si="15">SUM(E42)</f>
        <v>0</v>
      </c>
      <c r="F41" s="782">
        <f t="shared" si="15"/>
        <v>0</v>
      </c>
      <c r="G41" s="478" t="s">
        <v>182</v>
      </c>
      <c r="H41" s="479" t="s">
        <v>182</v>
      </c>
      <c r="I41" s="480" t="s">
        <v>182</v>
      </c>
      <c r="J41" s="479" t="s">
        <v>182</v>
      </c>
      <c r="K41" s="481" t="s">
        <v>182</v>
      </c>
      <c r="L41" s="480" t="s">
        <v>182</v>
      </c>
      <c r="M41" s="482" t="s">
        <v>182</v>
      </c>
      <c r="N41" s="481" t="s">
        <v>182</v>
      </c>
      <c r="O41" s="480" t="s">
        <v>182</v>
      </c>
      <c r="P41" s="483"/>
    </row>
    <row r="42" spans="1:16" s="29" customFormat="1" ht="26.25" hidden="1" customHeight="1" x14ac:dyDescent="0.2">
      <c r="A42" s="118">
        <v>21429</v>
      </c>
      <c r="B42" s="119" t="s">
        <v>200</v>
      </c>
      <c r="C42" s="467">
        <f>F42</f>
        <v>0</v>
      </c>
      <c r="D42" s="484"/>
      <c r="E42" s="783"/>
      <c r="F42" s="784">
        <f>D42+E42</f>
        <v>0</v>
      </c>
      <c r="G42" s="468" t="s">
        <v>182</v>
      </c>
      <c r="H42" s="470" t="s">
        <v>182</v>
      </c>
      <c r="I42" s="471" t="s">
        <v>182</v>
      </c>
      <c r="J42" s="470" t="s">
        <v>182</v>
      </c>
      <c r="K42" s="469" t="s">
        <v>182</v>
      </c>
      <c r="L42" s="471" t="s">
        <v>182</v>
      </c>
      <c r="M42" s="474" t="s">
        <v>182</v>
      </c>
      <c r="N42" s="469" t="s">
        <v>182</v>
      </c>
      <c r="O42" s="471" t="s">
        <v>182</v>
      </c>
      <c r="P42" s="475"/>
    </row>
    <row r="43" spans="1:16" s="29" customFormat="1" ht="24" hidden="1" x14ac:dyDescent="0.2">
      <c r="A43" s="88">
        <v>21490</v>
      </c>
      <c r="B43" s="76" t="s">
        <v>201</v>
      </c>
      <c r="C43" s="485">
        <f>F43+I43+L43</f>
        <v>0</v>
      </c>
      <c r="D43" s="486">
        <f>D44</f>
        <v>0</v>
      </c>
      <c r="E43" s="785">
        <f t="shared" ref="E43:L43" si="16">E44</f>
        <v>0</v>
      </c>
      <c r="F43" s="786">
        <f t="shared" si="16"/>
        <v>0</v>
      </c>
      <c r="G43" s="486">
        <f t="shared" si="16"/>
        <v>0</v>
      </c>
      <c r="H43" s="488">
        <f t="shared" si="16"/>
        <v>0</v>
      </c>
      <c r="I43" s="489">
        <f t="shared" si="16"/>
        <v>0</v>
      </c>
      <c r="J43" s="488">
        <f t="shared" si="16"/>
        <v>0</v>
      </c>
      <c r="K43" s="487">
        <f t="shared" si="16"/>
        <v>0</v>
      </c>
      <c r="L43" s="489">
        <f t="shared" si="16"/>
        <v>0</v>
      </c>
      <c r="M43" s="436" t="s">
        <v>182</v>
      </c>
      <c r="N43" s="435" t="s">
        <v>182</v>
      </c>
      <c r="O43" s="434" t="s">
        <v>182</v>
      </c>
      <c r="P43" s="437"/>
    </row>
    <row r="44" spans="1:16" s="29" customFormat="1" ht="24" hidden="1" x14ac:dyDescent="0.2">
      <c r="A44" s="58">
        <v>21499</v>
      </c>
      <c r="B44" s="3" t="s">
        <v>202</v>
      </c>
      <c r="C44" s="490">
        <f>F44+I44+L44</f>
        <v>0</v>
      </c>
      <c r="D44" s="491"/>
      <c r="E44" s="787"/>
      <c r="F44" s="788">
        <f>D44+E44</f>
        <v>0</v>
      </c>
      <c r="G44" s="491"/>
      <c r="H44" s="493"/>
      <c r="I44" s="494">
        <f>G44+H44</f>
        <v>0</v>
      </c>
      <c r="J44" s="493"/>
      <c r="K44" s="492"/>
      <c r="L44" s="494">
        <f>J44+K44</f>
        <v>0</v>
      </c>
      <c r="M44" s="465" t="s">
        <v>182</v>
      </c>
      <c r="N44" s="460" t="s">
        <v>182</v>
      </c>
      <c r="O44" s="462" t="s">
        <v>182</v>
      </c>
      <c r="P44" s="466"/>
    </row>
    <row r="45" spans="1:16" ht="12.75" hidden="1" customHeight="1" x14ac:dyDescent="0.2">
      <c r="A45" s="150">
        <v>23000</v>
      </c>
      <c r="B45" s="151" t="s">
        <v>203</v>
      </c>
      <c r="C45" s="485">
        <f>O45</f>
        <v>0</v>
      </c>
      <c r="D45" s="432" t="s">
        <v>182</v>
      </c>
      <c r="E45" s="770" t="s">
        <v>182</v>
      </c>
      <c r="F45" s="771" t="s">
        <v>182</v>
      </c>
      <c r="G45" s="432" t="s">
        <v>182</v>
      </c>
      <c r="H45" s="433" t="s">
        <v>182</v>
      </c>
      <c r="I45" s="434" t="s">
        <v>182</v>
      </c>
      <c r="J45" s="433" t="s">
        <v>182</v>
      </c>
      <c r="K45" s="435" t="s">
        <v>182</v>
      </c>
      <c r="L45" s="434" t="s">
        <v>182</v>
      </c>
      <c r="M45" s="485">
        <f>SUM(M46:M47)</f>
        <v>0</v>
      </c>
      <c r="N45" s="487">
        <f t="shared" ref="N45:O45" si="17">SUM(N46:N47)</f>
        <v>0</v>
      </c>
      <c r="O45" s="489">
        <f t="shared" si="17"/>
        <v>0</v>
      </c>
      <c r="P45" s="495"/>
    </row>
    <row r="46" spans="1:16" ht="24" hidden="1" x14ac:dyDescent="0.2">
      <c r="A46" s="153">
        <v>23410</v>
      </c>
      <c r="B46" s="154" t="s">
        <v>204</v>
      </c>
      <c r="C46" s="476">
        <f t="shared" ref="C46:C47" si="18">O46</f>
        <v>0</v>
      </c>
      <c r="D46" s="478" t="s">
        <v>182</v>
      </c>
      <c r="E46" s="789" t="s">
        <v>182</v>
      </c>
      <c r="F46" s="790" t="s">
        <v>182</v>
      </c>
      <c r="G46" s="478" t="s">
        <v>182</v>
      </c>
      <c r="H46" s="479" t="s">
        <v>182</v>
      </c>
      <c r="I46" s="480" t="s">
        <v>182</v>
      </c>
      <c r="J46" s="479" t="s">
        <v>182</v>
      </c>
      <c r="K46" s="481" t="s">
        <v>182</v>
      </c>
      <c r="L46" s="480" t="s">
        <v>182</v>
      </c>
      <c r="M46" s="496"/>
      <c r="N46" s="497"/>
      <c r="O46" s="498">
        <f>M46+N46</f>
        <v>0</v>
      </c>
      <c r="P46" s="499"/>
    </row>
    <row r="47" spans="1:16" ht="24" hidden="1" x14ac:dyDescent="0.2">
      <c r="A47" s="153">
        <v>23510</v>
      </c>
      <c r="B47" s="154" t="s">
        <v>205</v>
      </c>
      <c r="C47" s="476">
        <f t="shared" si="18"/>
        <v>0</v>
      </c>
      <c r="D47" s="478" t="s">
        <v>182</v>
      </c>
      <c r="E47" s="789" t="s">
        <v>182</v>
      </c>
      <c r="F47" s="790" t="s">
        <v>182</v>
      </c>
      <c r="G47" s="478" t="s">
        <v>182</v>
      </c>
      <c r="H47" s="479" t="s">
        <v>182</v>
      </c>
      <c r="I47" s="480" t="s">
        <v>182</v>
      </c>
      <c r="J47" s="479" t="s">
        <v>182</v>
      </c>
      <c r="K47" s="481" t="s">
        <v>182</v>
      </c>
      <c r="L47" s="480" t="s">
        <v>182</v>
      </c>
      <c r="M47" s="496"/>
      <c r="N47" s="497"/>
      <c r="O47" s="498">
        <f>M47+N47</f>
        <v>0</v>
      </c>
      <c r="P47" s="499"/>
    </row>
    <row r="48" spans="1:16" x14ac:dyDescent="0.2">
      <c r="A48" s="159"/>
      <c r="B48" s="154"/>
      <c r="C48" s="501"/>
      <c r="D48" s="502"/>
      <c r="E48" s="791"/>
      <c r="F48" s="790"/>
      <c r="G48" s="502"/>
      <c r="H48" s="503"/>
      <c r="I48" s="418"/>
      <c r="J48" s="504"/>
      <c r="K48" s="497"/>
      <c r="L48" s="498"/>
      <c r="M48" s="496"/>
      <c r="N48" s="497"/>
      <c r="O48" s="498"/>
      <c r="P48" s="499"/>
    </row>
    <row r="49" spans="1:16" s="29" customFormat="1" x14ac:dyDescent="0.2">
      <c r="A49" s="164"/>
      <c r="B49" s="165" t="s">
        <v>206</v>
      </c>
      <c r="C49" s="505"/>
      <c r="D49" s="506"/>
      <c r="E49" s="792"/>
      <c r="F49" s="793"/>
      <c r="G49" s="506"/>
      <c r="H49" s="508"/>
      <c r="I49" s="509"/>
      <c r="J49" s="508"/>
      <c r="K49" s="507"/>
      <c r="L49" s="509"/>
      <c r="M49" s="510"/>
      <c r="N49" s="507"/>
      <c r="O49" s="509"/>
      <c r="P49" s="511"/>
    </row>
    <row r="50" spans="1:16" s="29" customFormat="1" ht="12.75" thickBot="1" x14ac:dyDescent="0.25">
      <c r="A50" s="173"/>
      <c r="B50" s="32" t="s">
        <v>207</v>
      </c>
      <c r="C50" s="512">
        <f t="shared" si="4"/>
        <v>26105</v>
      </c>
      <c r="D50" s="513">
        <f>SUM(D51,D283)</f>
        <v>0</v>
      </c>
      <c r="E50" s="794">
        <f t="shared" ref="E50:F50" si="19">SUM(E51,E283)</f>
        <v>26105</v>
      </c>
      <c r="F50" s="795">
        <f t="shared" si="19"/>
        <v>26105</v>
      </c>
      <c r="G50" s="513">
        <f>SUM(G51,G283)</f>
        <v>0</v>
      </c>
      <c r="H50" s="515">
        <f t="shared" ref="H50:I50" si="20">SUM(H51,H283)</f>
        <v>0</v>
      </c>
      <c r="I50" s="516">
        <f t="shared" si="20"/>
        <v>0</v>
      </c>
      <c r="J50" s="515">
        <f>SUM(J51,J283)</f>
        <v>0</v>
      </c>
      <c r="K50" s="514">
        <f t="shared" ref="K50:L50" si="21">SUM(K51,K283)</f>
        <v>0</v>
      </c>
      <c r="L50" s="516">
        <f t="shared" si="21"/>
        <v>0</v>
      </c>
      <c r="M50" s="512">
        <f>SUM(M51,M283)</f>
        <v>0</v>
      </c>
      <c r="N50" s="514">
        <f t="shared" ref="N50:O50" si="22">SUM(N51,N283)</f>
        <v>0</v>
      </c>
      <c r="O50" s="516">
        <f t="shared" si="22"/>
        <v>0</v>
      </c>
      <c r="P50" s="517"/>
    </row>
    <row r="51" spans="1:16" s="29" customFormat="1" ht="36.75" thickTop="1" x14ac:dyDescent="0.2">
      <c r="A51" s="180"/>
      <c r="B51" s="181" t="s">
        <v>208</v>
      </c>
      <c r="C51" s="518">
        <f t="shared" si="4"/>
        <v>26105</v>
      </c>
      <c r="D51" s="519">
        <f>SUM(D52,D194)</f>
        <v>0</v>
      </c>
      <c r="E51" s="796">
        <f t="shared" ref="E51:F51" si="23">SUM(E52,E194)</f>
        <v>26105</v>
      </c>
      <c r="F51" s="797">
        <f t="shared" si="23"/>
        <v>26105</v>
      </c>
      <c r="G51" s="519">
        <f>SUM(G52,G194)</f>
        <v>0</v>
      </c>
      <c r="H51" s="521">
        <f t="shared" ref="H51:I51" si="24">SUM(H52,H194)</f>
        <v>0</v>
      </c>
      <c r="I51" s="522">
        <f t="shared" si="24"/>
        <v>0</v>
      </c>
      <c r="J51" s="521">
        <f>SUM(J52,J194)</f>
        <v>0</v>
      </c>
      <c r="K51" s="520">
        <f t="shared" ref="K51:L51" si="25">SUM(K52,K194)</f>
        <v>0</v>
      </c>
      <c r="L51" s="522">
        <f t="shared" si="25"/>
        <v>0</v>
      </c>
      <c r="M51" s="518">
        <f>SUM(M52,M194)</f>
        <v>0</v>
      </c>
      <c r="N51" s="520">
        <f t="shared" ref="N51:O51" si="26">SUM(N52,N194)</f>
        <v>0</v>
      </c>
      <c r="O51" s="522">
        <f t="shared" si="26"/>
        <v>0</v>
      </c>
      <c r="P51" s="523"/>
    </row>
    <row r="52" spans="1:16" s="29" customFormat="1" ht="24" hidden="1" x14ac:dyDescent="0.2">
      <c r="A52" s="188"/>
      <c r="B52" s="22" t="s">
        <v>209</v>
      </c>
      <c r="C52" s="388">
        <f t="shared" si="4"/>
        <v>0</v>
      </c>
      <c r="D52" s="524">
        <f>SUM(D53,D75,D173,D187)</f>
        <v>0</v>
      </c>
      <c r="E52" s="798">
        <f t="shared" ref="E52:F52" si="27">SUM(E53,E75,E173,E187)</f>
        <v>0</v>
      </c>
      <c r="F52" s="799">
        <f t="shared" si="27"/>
        <v>0</v>
      </c>
      <c r="G52" s="524">
        <f>SUM(G53,G75,G173,G187)</f>
        <v>0</v>
      </c>
      <c r="H52" s="526">
        <f t="shared" ref="H52:I52" si="28">SUM(H53,H75,H173,H187)</f>
        <v>0</v>
      </c>
      <c r="I52" s="392">
        <f t="shared" si="28"/>
        <v>0</v>
      </c>
      <c r="J52" s="526">
        <f>SUM(J53,J75,J173,J187)</f>
        <v>0</v>
      </c>
      <c r="K52" s="525">
        <f t="shared" ref="K52:L52" si="29">SUM(K53,K75,K173,K187)</f>
        <v>0</v>
      </c>
      <c r="L52" s="392">
        <f t="shared" si="29"/>
        <v>0</v>
      </c>
      <c r="M52" s="388">
        <f>SUM(M53,M75,M173,M187)</f>
        <v>0</v>
      </c>
      <c r="N52" s="525">
        <f t="shared" ref="N52:O52" si="30">SUM(N53,N75,N173,N187)</f>
        <v>0</v>
      </c>
      <c r="O52" s="392">
        <f t="shared" si="30"/>
        <v>0</v>
      </c>
      <c r="P52" s="394"/>
    </row>
    <row r="53" spans="1:16" s="29" customFormat="1" hidden="1" x14ac:dyDescent="0.2">
      <c r="A53" s="196">
        <v>1000</v>
      </c>
      <c r="B53" s="196" t="s">
        <v>1</v>
      </c>
      <c r="C53" s="527">
        <f t="shared" si="4"/>
        <v>0</v>
      </c>
      <c r="D53" s="528">
        <f>SUM(D54,D67)</f>
        <v>0</v>
      </c>
      <c r="E53" s="800">
        <f t="shared" ref="E53:F53" si="31">SUM(E54,E67)</f>
        <v>0</v>
      </c>
      <c r="F53" s="801">
        <f t="shared" si="31"/>
        <v>0</v>
      </c>
      <c r="G53" s="528">
        <f>SUM(G54,G67)</f>
        <v>0</v>
      </c>
      <c r="H53" s="530">
        <f t="shared" ref="H53:I53" si="32">SUM(H54,H67)</f>
        <v>0</v>
      </c>
      <c r="I53" s="531">
        <f t="shared" si="32"/>
        <v>0</v>
      </c>
      <c r="J53" s="530">
        <f>SUM(J54,J67)</f>
        <v>0</v>
      </c>
      <c r="K53" s="529">
        <f t="shared" ref="K53:L53" si="33">SUM(K54,K67)</f>
        <v>0</v>
      </c>
      <c r="L53" s="531">
        <f t="shared" si="33"/>
        <v>0</v>
      </c>
      <c r="M53" s="527">
        <f>SUM(M54,M67)</f>
        <v>0</v>
      </c>
      <c r="N53" s="529">
        <f t="shared" ref="N53:O53" si="34">SUM(N54,N67)</f>
        <v>0</v>
      </c>
      <c r="O53" s="531">
        <f t="shared" si="34"/>
        <v>0</v>
      </c>
      <c r="P53" s="532"/>
    </row>
    <row r="54" spans="1:16" hidden="1" x14ac:dyDescent="0.2">
      <c r="A54" s="76">
        <v>1100</v>
      </c>
      <c r="B54" s="203" t="s">
        <v>210</v>
      </c>
      <c r="C54" s="430">
        <f t="shared" si="4"/>
        <v>0</v>
      </c>
      <c r="D54" s="533">
        <f>SUM(D55,D58,D66)</f>
        <v>0</v>
      </c>
      <c r="E54" s="802">
        <f t="shared" ref="E54:F54" si="35">SUM(E55,E58,E66)</f>
        <v>0</v>
      </c>
      <c r="F54" s="769">
        <f t="shared" si="35"/>
        <v>0</v>
      </c>
      <c r="G54" s="533">
        <f>SUM(G55,G58,G66)</f>
        <v>0</v>
      </c>
      <c r="H54" s="438">
        <f t="shared" ref="H54:I54" si="36">SUM(H55,H58,H66)</f>
        <v>0</v>
      </c>
      <c r="I54" s="534">
        <f t="shared" si="36"/>
        <v>0</v>
      </c>
      <c r="J54" s="438">
        <f>SUM(J55,J58,J66)</f>
        <v>0</v>
      </c>
      <c r="K54" s="439">
        <f t="shared" ref="K54:L54" si="37">SUM(K55,K58,K66)</f>
        <v>0</v>
      </c>
      <c r="L54" s="534">
        <f t="shared" si="37"/>
        <v>0</v>
      </c>
      <c r="M54" s="535">
        <f>SUM(M55,M58,M66)</f>
        <v>0</v>
      </c>
      <c r="N54" s="536">
        <f t="shared" ref="N54:O54" si="38">SUM(N55,N58,N66)</f>
        <v>0</v>
      </c>
      <c r="O54" s="537">
        <f t="shared" si="38"/>
        <v>0</v>
      </c>
      <c r="P54" s="538"/>
    </row>
    <row r="55" spans="1:16" hidden="1" x14ac:dyDescent="0.2">
      <c r="A55" s="210">
        <v>1110</v>
      </c>
      <c r="B55" s="154" t="s">
        <v>88</v>
      </c>
      <c r="C55" s="501">
        <f t="shared" si="4"/>
        <v>0</v>
      </c>
      <c r="D55" s="539">
        <f>SUM(D56:D57)</f>
        <v>0</v>
      </c>
      <c r="E55" s="803">
        <f t="shared" ref="E55:F55" si="39">SUM(E56:E57)</f>
        <v>0</v>
      </c>
      <c r="F55" s="804">
        <f t="shared" si="39"/>
        <v>0</v>
      </c>
      <c r="G55" s="539">
        <f>SUM(G56:G57)</f>
        <v>0</v>
      </c>
      <c r="H55" s="541">
        <f t="shared" ref="H55:I55" si="40">SUM(H56:H57)</f>
        <v>0</v>
      </c>
      <c r="I55" s="542">
        <f t="shared" si="40"/>
        <v>0</v>
      </c>
      <c r="J55" s="541">
        <f>SUM(J56:J57)</f>
        <v>0</v>
      </c>
      <c r="K55" s="540">
        <f t="shared" ref="K55:L55" si="41">SUM(K56:K57)</f>
        <v>0</v>
      </c>
      <c r="L55" s="542">
        <f t="shared" si="41"/>
        <v>0</v>
      </c>
      <c r="M55" s="501">
        <f>SUM(M56:M57)</f>
        <v>0</v>
      </c>
      <c r="N55" s="540">
        <f t="shared" ref="N55:O55" si="42">SUM(N56:N57)</f>
        <v>0</v>
      </c>
      <c r="O55" s="542">
        <f t="shared" si="42"/>
        <v>0</v>
      </c>
      <c r="P55" s="543"/>
    </row>
    <row r="56" spans="1:16" hidden="1" x14ac:dyDescent="0.2">
      <c r="A56" s="49">
        <v>1111</v>
      </c>
      <c r="B56" s="1" t="s">
        <v>211</v>
      </c>
      <c r="C56" s="440">
        <f t="shared" si="4"/>
        <v>0</v>
      </c>
      <c r="D56" s="544"/>
      <c r="E56" s="805"/>
      <c r="F56" s="806">
        <f t="shared" ref="F56:F57" si="43">D56+E56</f>
        <v>0</v>
      </c>
      <c r="G56" s="544"/>
      <c r="H56" s="445"/>
      <c r="I56" s="545">
        <f t="shared" ref="I56:I57" si="44">G56+H56</f>
        <v>0</v>
      </c>
      <c r="J56" s="445"/>
      <c r="K56" s="446"/>
      <c r="L56" s="545">
        <f t="shared" ref="L56:L57" si="45">J56+K56</f>
        <v>0</v>
      </c>
      <c r="M56" s="546"/>
      <c r="N56" s="446"/>
      <c r="O56" s="545">
        <f>M56+N56</f>
        <v>0</v>
      </c>
      <c r="P56" s="547"/>
    </row>
    <row r="57" spans="1:16" ht="24" hidden="1" customHeight="1" x14ac:dyDescent="0.2">
      <c r="A57" s="58">
        <v>1119</v>
      </c>
      <c r="B57" s="3" t="s">
        <v>89</v>
      </c>
      <c r="C57" s="449">
        <f t="shared" si="4"/>
        <v>0</v>
      </c>
      <c r="D57" s="548"/>
      <c r="E57" s="807"/>
      <c r="F57" s="765">
        <f t="shared" si="43"/>
        <v>0</v>
      </c>
      <c r="G57" s="548"/>
      <c r="H57" s="454"/>
      <c r="I57" s="549">
        <f t="shared" si="44"/>
        <v>0</v>
      </c>
      <c r="J57" s="454"/>
      <c r="K57" s="455"/>
      <c r="L57" s="549">
        <f t="shared" si="45"/>
        <v>0</v>
      </c>
      <c r="M57" s="550"/>
      <c r="N57" s="455"/>
      <c r="O57" s="549">
        <f>M57+N57</f>
        <v>0</v>
      </c>
      <c r="P57" s="555"/>
    </row>
    <row r="58" spans="1:16" hidden="1" x14ac:dyDescent="0.2">
      <c r="A58" s="224">
        <v>1140</v>
      </c>
      <c r="B58" s="3" t="s">
        <v>104</v>
      </c>
      <c r="C58" s="449">
        <f t="shared" si="4"/>
        <v>0</v>
      </c>
      <c r="D58" s="552">
        <f>SUM(D59:D65)</f>
        <v>0</v>
      </c>
      <c r="E58" s="808">
        <f t="shared" ref="E58:F58" si="46">SUM(E59:E65)</f>
        <v>0</v>
      </c>
      <c r="F58" s="765">
        <f t="shared" si="46"/>
        <v>0</v>
      </c>
      <c r="G58" s="552">
        <f>SUM(G59:G65)</f>
        <v>0</v>
      </c>
      <c r="H58" s="554">
        <f t="shared" ref="H58:I58" si="47">SUM(H59:H65)</f>
        <v>0</v>
      </c>
      <c r="I58" s="549">
        <f t="shared" si="47"/>
        <v>0</v>
      </c>
      <c r="J58" s="554">
        <f>SUM(J59:J65)</f>
        <v>0</v>
      </c>
      <c r="K58" s="553">
        <f t="shared" ref="K58:L58" si="48">SUM(K59:K65)</f>
        <v>0</v>
      </c>
      <c r="L58" s="549">
        <f t="shared" si="48"/>
        <v>0</v>
      </c>
      <c r="M58" s="449">
        <f>SUM(M59:M65)</f>
        <v>0</v>
      </c>
      <c r="N58" s="553">
        <f t="shared" ref="N58:O58" si="49">SUM(N59:N65)</f>
        <v>0</v>
      </c>
      <c r="O58" s="549">
        <f t="shared" si="49"/>
        <v>0</v>
      </c>
      <c r="P58" s="555"/>
    </row>
    <row r="59" spans="1:16" hidden="1" x14ac:dyDescent="0.2">
      <c r="A59" s="58">
        <v>1141</v>
      </c>
      <c r="B59" s="3" t="s">
        <v>212</v>
      </c>
      <c r="C59" s="449">
        <f t="shared" si="4"/>
        <v>0</v>
      </c>
      <c r="D59" s="548"/>
      <c r="E59" s="807"/>
      <c r="F59" s="765">
        <f t="shared" ref="F59:F66" si="50">D59+E59</f>
        <v>0</v>
      </c>
      <c r="G59" s="548"/>
      <c r="H59" s="454"/>
      <c r="I59" s="549">
        <f t="shared" ref="I59:I66" si="51">G59+H59</f>
        <v>0</v>
      </c>
      <c r="J59" s="454"/>
      <c r="K59" s="455"/>
      <c r="L59" s="549">
        <f t="shared" ref="L59:L66" si="52">J59+K59</f>
        <v>0</v>
      </c>
      <c r="M59" s="550"/>
      <c r="N59" s="455"/>
      <c r="O59" s="549">
        <f t="shared" ref="O59:O66" si="53">M59+N59</f>
        <v>0</v>
      </c>
      <c r="P59" s="555"/>
    </row>
    <row r="60" spans="1:16" ht="24.75" hidden="1" customHeight="1" x14ac:dyDescent="0.2">
      <c r="A60" s="58">
        <v>1142</v>
      </c>
      <c r="B60" s="3" t="s">
        <v>135</v>
      </c>
      <c r="C60" s="449">
        <f t="shared" si="4"/>
        <v>0</v>
      </c>
      <c r="D60" s="548"/>
      <c r="E60" s="807"/>
      <c r="F60" s="765">
        <f t="shared" si="50"/>
        <v>0</v>
      </c>
      <c r="G60" s="548"/>
      <c r="H60" s="454"/>
      <c r="I60" s="549">
        <f t="shared" si="51"/>
        <v>0</v>
      </c>
      <c r="J60" s="454"/>
      <c r="K60" s="455"/>
      <c r="L60" s="549">
        <f>J60+K60</f>
        <v>0</v>
      </c>
      <c r="M60" s="550"/>
      <c r="N60" s="455"/>
      <c r="O60" s="549">
        <f t="shared" si="53"/>
        <v>0</v>
      </c>
      <c r="P60" s="555"/>
    </row>
    <row r="61" spans="1:16" ht="24" hidden="1" x14ac:dyDescent="0.2">
      <c r="A61" s="58">
        <v>1145</v>
      </c>
      <c r="B61" s="3" t="s">
        <v>213</v>
      </c>
      <c r="C61" s="449">
        <f t="shared" si="4"/>
        <v>0</v>
      </c>
      <c r="D61" s="548"/>
      <c r="E61" s="807"/>
      <c r="F61" s="765">
        <f t="shared" si="50"/>
        <v>0</v>
      </c>
      <c r="G61" s="548"/>
      <c r="H61" s="454"/>
      <c r="I61" s="549">
        <f t="shared" si="51"/>
        <v>0</v>
      </c>
      <c r="J61" s="454"/>
      <c r="K61" s="455"/>
      <c r="L61" s="549">
        <f t="shared" si="52"/>
        <v>0</v>
      </c>
      <c r="M61" s="550"/>
      <c r="N61" s="455"/>
      <c r="O61" s="549">
        <f>M61+N61</f>
        <v>0</v>
      </c>
      <c r="P61" s="555"/>
    </row>
    <row r="62" spans="1:16" ht="27.75" hidden="1" customHeight="1" x14ac:dyDescent="0.2">
      <c r="A62" s="58">
        <v>1146</v>
      </c>
      <c r="B62" s="3" t="s">
        <v>214</v>
      </c>
      <c r="C62" s="449">
        <f t="shared" si="4"/>
        <v>0</v>
      </c>
      <c r="D62" s="548"/>
      <c r="E62" s="807"/>
      <c r="F62" s="765">
        <f t="shared" si="50"/>
        <v>0</v>
      </c>
      <c r="G62" s="548"/>
      <c r="H62" s="454"/>
      <c r="I62" s="549">
        <f t="shared" si="51"/>
        <v>0</v>
      </c>
      <c r="J62" s="454"/>
      <c r="K62" s="455"/>
      <c r="L62" s="549">
        <f t="shared" si="52"/>
        <v>0</v>
      </c>
      <c r="M62" s="550"/>
      <c r="N62" s="455"/>
      <c r="O62" s="549">
        <f t="shared" si="53"/>
        <v>0</v>
      </c>
      <c r="P62" s="555"/>
    </row>
    <row r="63" spans="1:16" hidden="1" x14ac:dyDescent="0.2">
      <c r="A63" s="58">
        <v>1147</v>
      </c>
      <c r="B63" s="3" t="s">
        <v>128</v>
      </c>
      <c r="C63" s="449">
        <f t="shared" si="4"/>
        <v>0</v>
      </c>
      <c r="D63" s="548"/>
      <c r="E63" s="807"/>
      <c r="F63" s="765">
        <f t="shared" si="50"/>
        <v>0</v>
      </c>
      <c r="G63" s="548"/>
      <c r="H63" s="454"/>
      <c r="I63" s="549">
        <f t="shared" si="51"/>
        <v>0</v>
      </c>
      <c r="J63" s="454"/>
      <c r="K63" s="455"/>
      <c r="L63" s="549">
        <f t="shared" si="52"/>
        <v>0</v>
      </c>
      <c r="M63" s="550"/>
      <c r="N63" s="455"/>
      <c r="O63" s="549">
        <f t="shared" si="53"/>
        <v>0</v>
      </c>
      <c r="P63" s="555"/>
    </row>
    <row r="64" spans="1:16" hidden="1" x14ac:dyDescent="0.2">
      <c r="A64" s="58">
        <v>1148</v>
      </c>
      <c r="B64" s="3" t="s">
        <v>136</v>
      </c>
      <c r="C64" s="449">
        <f t="shared" si="4"/>
        <v>0</v>
      </c>
      <c r="D64" s="548"/>
      <c r="E64" s="807"/>
      <c r="F64" s="765">
        <f t="shared" si="50"/>
        <v>0</v>
      </c>
      <c r="G64" s="548"/>
      <c r="H64" s="454"/>
      <c r="I64" s="549">
        <f t="shared" si="51"/>
        <v>0</v>
      </c>
      <c r="J64" s="454"/>
      <c r="K64" s="455"/>
      <c r="L64" s="549">
        <f t="shared" si="52"/>
        <v>0</v>
      </c>
      <c r="M64" s="550"/>
      <c r="N64" s="455"/>
      <c r="O64" s="549">
        <f t="shared" si="53"/>
        <v>0</v>
      </c>
      <c r="P64" s="555"/>
    </row>
    <row r="65" spans="1:16" ht="24" hidden="1" customHeight="1" x14ac:dyDescent="0.2">
      <c r="A65" s="58">
        <v>1149</v>
      </c>
      <c r="B65" s="3" t="s">
        <v>215</v>
      </c>
      <c r="C65" s="449">
        <f>F65+I65+L65+O65</f>
        <v>0</v>
      </c>
      <c r="D65" s="548"/>
      <c r="E65" s="807"/>
      <c r="F65" s="765">
        <f t="shared" si="50"/>
        <v>0</v>
      </c>
      <c r="G65" s="548"/>
      <c r="H65" s="454"/>
      <c r="I65" s="549">
        <f t="shared" si="51"/>
        <v>0</v>
      </c>
      <c r="J65" s="454"/>
      <c r="K65" s="455"/>
      <c r="L65" s="549">
        <f t="shared" si="52"/>
        <v>0</v>
      </c>
      <c r="M65" s="550"/>
      <c r="N65" s="455"/>
      <c r="O65" s="549">
        <f t="shared" si="53"/>
        <v>0</v>
      </c>
      <c r="P65" s="555"/>
    </row>
    <row r="66" spans="1:16" ht="36" hidden="1" x14ac:dyDescent="0.2">
      <c r="A66" s="210">
        <v>1150</v>
      </c>
      <c r="B66" s="154" t="s">
        <v>2</v>
      </c>
      <c r="C66" s="501">
        <f>F66+I66+L66+O66</f>
        <v>0</v>
      </c>
      <c r="D66" s="557"/>
      <c r="E66" s="809"/>
      <c r="F66" s="804">
        <f t="shared" si="50"/>
        <v>0</v>
      </c>
      <c r="G66" s="557"/>
      <c r="H66" s="559"/>
      <c r="I66" s="542">
        <f t="shared" si="51"/>
        <v>0</v>
      </c>
      <c r="J66" s="559"/>
      <c r="K66" s="558"/>
      <c r="L66" s="542">
        <f t="shared" si="52"/>
        <v>0</v>
      </c>
      <c r="M66" s="560"/>
      <c r="N66" s="558"/>
      <c r="O66" s="542">
        <f t="shared" si="53"/>
        <v>0</v>
      </c>
      <c r="P66" s="543"/>
    </row>
    <row r="67" spans="1:16" ht="24" hidden="1" x14ac:dyDescent="0.2">
      <c r="A67" s="76">
        <v>1200</v>
      </c>
      <c r="B67" s="203" t="s">
        <v>216</v>
      </c>
      <c r="C67" s="430">
        <f t="shared" si="4"/>
        <v>0</v>
      </c>
      <c r="D67" s="533">
        <f>SUM(D68:D69)</f>
        <v>0</v>
      </c>
      <c r="E67" s="802">
        <f t="shared" ref="E67:F67" si="54">SUM(E68:E69)</f>
        <v>0</v>
      </c>
      <c r="F67" s="769">
        <f t="shared" si="54"/>
        <v>0</v>
      </c>
      <c r="G67" s="533">
        <f>SUM(G68:G69)</f>
        <v>0</v>
      </c>
      <c r="H67" s="438">
        <f t="shared" ref="H67:I67" si="55">SUM(H68:H69)</f>
        <v>0</v>
      </c>
      <c r="I67" s="534">
        <f t="shared" si="55"/>
        <v>0</v>
      </c>
      <c r="J67" s="438">
        <f>SUM(J68:J69)</f>
        <v>0</v>
      </c>
      <c r="K67" s="439">
        <f t="shared" ref="K67:L67" si="56">SUM(K68:K69)</f>
        <v>0</v>
      </c>
      <c r="L67" s="534">
        <f t="shared" si="56"/>
        <v>0</v>
      </c>
      <c r="M67" s="430">
        <f>SUM(M68:M69)</f>
        <v>0</v>
      </c>
      <c r="N67" s="439">
        <f t="shared" ref="N67:O67" si="57">SUM(N68:N69)</f>
        <v>0</v>
      </c>
      <c r="O67" s="534">
        <f t="shared" si="57"/>
        <v>0</v>
      </c>
      <c r="P67" s="561"/>
    </row>
    <row r="68" spans="1:16" ht="24" hidden="1" x14ac:dyDescent="0.2">
      <c r="A68" s="322">
        <v>1210</v>
      </c>
      <c r="B68" s="1" t="s">
        <v>217</v>
      </c>
      <c r="C68" s="440">
        <f t="shared" si="4"/>
        <v>0</v>
      </c>
      <c r="D68" s="544"/>
      <c r="E68" s="805"/>
      <c r="F68" s="806">
        <f>D68+E68</f>
        <v>0</v>
      </c>
      <c r="G68" s="544"/>
      <c r="H68" s="445"/>
      <c r="I68" s="545">
        <f>G68+H68</f>
        <v>0</v>
      </c>
      <c r="J68" s="445"/>
      <c r="K68" s="446"/>
      <c r="L68" s="545">
        <f>J68+K68</f>
        <v>0</v>
      </c>
      <c r="M68" s="546"/>
      <c r="N68" s="446"/>
      <c r="O68" s="545">
        <f>M68+N68</f>
        <v>0</v>
      </c>
      <c r="P68" s="547"/>
    </row>
    <row r="69" spans="1:16" ht="24" hidden="1" x14ac:dyDescent="0.2">
      <c r="A69" s="224">
        <v>1220</v>
      </c>
      <c r="B69" s="3" t="s">
        <v>105</v>
      </c>
      <c r="C69" s="449">
        <f t="shared" si="4"/>
        <v>0</v>
      </c>
      <c r="D69" s="552">
        <f>SUM(D70:D74)</f>
        <v>0</v>
      </c>
      <c r="E69" s="808">
        <f t="shared" ref="E69:F69" si="58">SUM(E70:E74)</f>
        <v>0</v>
      </c>
      <c r="F69" s="765">
        <f t="shared" si="58"/>
        <v>0</v>
      </c>
      <c r="G69" s="552">
        <f>SUM(G70:G74)</f>
        <v>0</v>
      </c>
      <c r="H69" s="554">
        <f t="shared" ref="H69:I69" si="59">SUM(H70:H74)</f>
        <v>0</v>
      </c>
      <c r="I69" s="549">
        <f t="shared" si="59"/>
        <v>0</v>
      </c>
      <c r="J69" s="554">
        <f>SUM(J70:J74)</f>
        <v>0</v>
      </c>
      <c r="K69" s="553">
        <f t="shared" ref="K69:L69" si="60">SUM(K70:K74)</f>
        <v>0</v>
      </c>
      <c r="L69" s="549">
        <f t="shared" si="60"/>
        <v>0</v>
      </c>
      <c r="M69" s="449">
        <f>SUM(M70:M74)</f>
        <v>0</v>
      </c>
      <c r="N69" s="553">
        <f t="shared" ref="N69:O69" si="61">SUM(N70:N74)</f>
        <v>0</v>
      </c>
      <c r="O69" s="549">
        <f t="shared" si="61"/>
        <v>0</v>
      </c>
      <c r="P69" s="555"/>
    </row>
    <row r="70" spans="1:16" ht="48" hidden="1" x14ac:dyDescent="0.2">
      <c r="A70" s="58">
        <v>1221</v>
      </c>
      <c r="B70" s="3" t="s">
        <v>218</v>
      </c>
      <c r="C70" s="449">
        <f t="shared" si="4"/>
        <v>0</v>
      </c>
      <c r="D70" s="548"/>
      <c r="E70" s="807"/>
      <c r="F70" s="765">
        <f t="shared" ref="F70:F74" si="62">D70+E70</f>
        <v>0</v>
      </c>
      <c r="G70" s="548"/>
      <c r="H70" s="454"/>
      <c r="I70" s="549">
        <f t="shared" ref="I70:I74" si="63">G70+H70</f>
        <v>0</v>
      </c>
      <c r="J70" s="454"/>
      <c r="K70" s="455"/>
      <c r="L70" s="549">
        <f t="shared" ref="L70:L74" si="64">J70+K70</f>
        <v>0</v>
      </c>
      <c r="M70" s="550"/>
      <c r="N70" s="455"/>
      <c r="O70" s="549">
        <f t="shared" ref="O70:O74" si="65">M70+N70</f>
        <v>0</v>
      </c>
      <c r="P70" s="555"/>
    </row>
    <row r="71" spans="1:16" hidden="1" x14ac:dyDescent="0.2">
      <c r="A71" s="58">
        <v>1223</v>
      </c>
      <c r="B71" s="3" t="s">
        <v>219</v>
      </c>
      <c r="C71" s="449">
        <f t="shared" si="4"/>
        <v>0</v>
      </c>
      <c r="D71" s="548"/>
      <c r="E71" s="807"/>
      <c r="F71" s="765">
        <f t="shared" si="62"/>
        <v>0</v>
      </c>
      <c r="G71" s="548"/>
      <c r="H71" s="454"/>
      <c r="I71" s="549">
        <f t="shared" si="63"/>
        <v>0</v>
      </c>
      <c r="J71" s="454"/>
      <c r="K71" s="455"/>
      <c r="L71" s="549">
        <f t="shared" si="64"/>
        <v>0</v>
      </c>
      <c r="M71" s="550"/>
      <c r="N71" s="455"/>
      <c r="O71" s="549">
        <f t="shared" si="65"/>
        <v>0</v>
      </c>
      <c r="P71" s="555"/>
    </row>
    <row r="72" spans="1:16" hidden="1" x14ac:dyDescent="0.2">
      <c r="A72" s="58">
        <v>1225</v>
      </c>
      <c r="B72" s="3" t="s">
        <v>220</v>
      </c>
      <c r="C72" s="449">
        <f t="shared" si="4"/>
        <v>0</v>
      </c>
      <c r="D72" s="548"/>
      <c r="E72" s="807"/>
      <c r="F72" s="765">
        <f t="shared" si="62"/>
        <v>0</v>
      </c>
      <c r="G72" s="548"/>
      <c r="H72" s="454"/>
      <c r="I72" s="549">
        <f t="shared" si="63"/>
        <v>0</v>
      </c>
      <c r="J72" s="454"/>
      <c r="K72" s="455"/>
      <c r="L72" s="549">
        <f t="shared" si="64"/>
        <v>0</v>
      </c>
      <c r="M72" s="550"/>
      <c r="N72" s="455"/>
      <c r="O72" s="549">
        <f t="shared" si="65"/>
        <v>0</v>
      </c>
      <c r="P72" s="555"/>
    </row>
    <row r="73" spans="1:16" ht="36" hidden="1" x14ac:dyDescent="0.2">
      <c r="A73" s="58">
        <v>1227</v>
      </c>
      <c r="B73" s="3" t="s">
        <v>137</v>
      </c>
      <c r="C73" s="449">
        <f t="shared" si="4"/>
        <v>0</v>
      </c>
      <c r="D73" s="548"/>
      <c r="E73" s="807"/>
      <c r="F73" s="765">
        <f t="shared" si="62"/>
        <v>0</v>
      </c>
      <c r="G73" s="548"/>
      <c r="H73" s="454"/>
      <c r="I73" s="549">
        <f t="shared" si="63"/>
        <v>0</v>
      </c>
      <c r="J73" s="454"/>
      <c r="K73" s="455"/>
      <c r="L73" s="549">
        <f t="shared" si="64"/>
        <v>0</v>
      </c>
      <c r="M73" s="550"/>
      <c r="N73" s="455"/>
      <c r="O73" s="549">
        <f t="shared" si="65"/>
        <v>0</v>
      </c>
      <c r="P73" s="555"/>
    </row>
    <row r="74" spans="1:16" ht="48" hidden="1" x14ac:dyDescent="0.2">
      <c r="A74" s="58">
        <v>1228</v>
      </c>
      <c r="B74" s="3" t="s">
        <v>221</v>
      </c>
      <c r="C74" s="449">
        <f t="shared" si="4"/>
        <v>0</v>
      </c>
      <c r="D74" s="548"/>
      <c r="E74" s="807"/>
      <c r="F74" s="765">
        <f t="shared" si="62"/>
        <v>0</v>
      </c>
      <c r="G74" s="548"/>
      <c r="H74" s="454"/>
      <c r="I74" s="549">
        <f t="shared" si="63"/>
        <v>0</v>
      </c>
      <c r="J74" s="454"/>
      <c r="K74" s="455"/>
      <c r="L74" s="549">
        <f t="shared" si="64"/>
        <v>0</v>
      </c>
      <c r="M74" s="550"/>
      <c r="N74" s="455"/>
      <c r="O74" s="549">
        <f t="shared" si="65"/>
        <v>0</v>
      </c>
      <c r="P74" s="555"/>
    </row>
    <row r="75" spans="1:16" hidden="1" x14ac:dyDescent="0.2">
      <c r="A75" s="196">
        <v>2000</v>
      </c>
      <c r="B75" s="196" t="s">
        <v>3</v>
      </c>
      <c r="C75" s="527">
        <f t="shared" si="4"/>
        <v>0</v>
      </c>
      <c r="D75" s="528">
        <f>SUM(D76,D83,D130,D164,D165,D172)</f>
        <v>0</v>
      </c>
      <c r="E75" s="800">
        <f t="shared" ref="E75:F75" si="66">SUM(E76,E83,E130,E164,E165,E172)</f>
        <v>0</v>
      </c>
      <c r="F75" s="801">
        <f t="shared" si="66"/>
        <v>0</v>
      </c>
      <c r="G75" s="528">
        <f>SUM(G76,G83,G130,G164,G165,G172)</f>
        <v>0</v>
      </c>
      <c r="H75" s="530">
        <f t="shared" ref="H75:I75" si="67">SUM(H76,H83,H130,H164,H165,H172)</f>
        <v>0</v>
      </c>
      <c r="I75" s="531">
        <f t="shared" si="67"/>
        <v>0</v>
      </c>
      <c r="J75" s="530">
        <f>SUM(J76,J83,J130,J164,J165,J172)</f>
        <v>0</v>
      </c>
      <c r="K75" s="529">
        <f t="shared" ref="K75:L75" si="68">SUM(K76,K83,K130,K164,K165,K172)</f>
        <v>0</v>
      </c>
      <c r="L75" s="531">
        <f t="shared" si="68"/>
        <v>0</v>
      </c>
      <c r="M75" s="527">
        <f>SUM(M76,M83,M130,M164,M165,M172)</f>
        <v>0</v>
      </c>
      <c r="N75" s="529">
        <f t="shared" ref="N75:O75" si="69">SUM(N76,N83,N130,N164,N165,N172)</f>
        <v>0</v>
      </c>
      <c r="O75" s="531">
        <f t="shared" si="69"/>
        <v>0</v>
      </c>
      <c r="P75" s="532"/>
    </row>
    <row r="76" spans="1:16" ht="24" hidden="1" x14ac:dyDescent="0.2">
      <c r="A76" s="76">
        <v>2100</v>
      </c>
      <c r="B76" s="203" t="s">
        <v>117</v>
      </c>
      <c r="C76" s="430">
        <f t="shared" si="4"/>
        <v>0</v>
      </c>
      <c r="D76" s="533">
        <f>SUM(D77,D80)</f>
        <v>0</v>
      </c>
      <c r="E76" s="802">
        <f t="shared" ref="E76:F76" si="70">SUM(E77,E80)</f>
        <v>0</v>
      </c>
      <c r="F76" s="769">
        <f t="shared" si="70"/>
        <v>0</v>
      </c>
      <c r="G76" s="533">
        <f>SUM(G77,G80)</f>
        <v>0</v>
      </c>
      <c r="H76" s="438">
        <f t="shared" ref="H76:I76" si="71">SUM(H77,H80)</f>
        <v>0</v>
      </c>
      <c r="I76" s="534">
        <f t="shared" si="71"/>
        <v>0</v>
      </c>
      <c r="J76" s="438">
        <f>SUM(J77,J80)</f>
        <v>0</v>
      </c>
      <c r="K76" s="439">
        <f t="shared" ref="K76:L76" si="72">SUM(K77,K80)</f>
        <v>0</v>
      </c>
      <c r="L76" s="534">
        <f t="shared" si="72"/>
        <v>0</v>
      </c>
      <c r="M76" s="430">
        <f>SUM(M77,M80)</f>
        <v>0</v>
      </c>
      <c r="N76" s="439">
        <f t="shared" ref="N76:O76" si="73">SUM(N77,N80)</f>
        <v>0</v>
      </c>
      <c r="O76" s="534">
        <f t="shared" si="73"/>
        <v>0</v>
      </c>
      <c r="P76" s="561"/>
    </row>
    <row r="77" spans="1:16" ht="24" hidden="1" x14ac:dyDescent="0.2">
      <c r="A77" s="322">
        <v>2110</v>
      </c>
      <c r="B77" s="1" t="s">
        <v>118</v>
      </c>
      <c r="C77" s="440">
        <f t="shared" si="4"/>
        <v>0</v>
      </c>
      <c r="D77" s="563">
        <f>SUM(D78:D79)</f>
        <v>0</v>
      </c>
      <c r="E77" s="810">
        <f t="shared" ref="E77:F77" si="74">SUM(E78:E79)</f>
        <v>0</v>
      </c>
      <c r="F77" s="806">
        <f t="shared" si="74"/>
        <v>0</v>
      </c>
      <c r="G77" s="563">
        <f>SUM(G78:G79)</f>
        <v>0</v>
      </c>
      <c r="H77" s="565">
        <f t="shared" ref="H77:I77" si="75">SUM(H78:H79)</f>
        <v>0</v>
      </c>
      <c r="I77" s="545">
        <f t="shared" si="75"/>
        <v>0</v>
      </c>
      <c r="J77" s="565">
        <f>SUM(J78:J79)</f>
        <v>0</v>
      </c>
      <c r="K77" s="564">
        <f t="shared" ref="K77:L77" si="76">SUM(K78:K79)</f>
        <v>0</v>
      </c>
      <c r="L77" s="545">
        <f t="shared" si="76"/>
        <v>0</v>
      </c>
      <c r="M77" s="440">
        <f>SUM(M78:M79)</f>
        <v>0</v>
      </c>
      <c r="N77" s="564">
        <f t="shared" ref="N77:O77" si="77">SUM(N78:N79)</f>
        <v>0</v>
      </c>
      <c r="O77" s="545">
        <f t="shared" si="77"/>
        <v>0</v>
      </c>
      <c r="P77" s="547"/>
    </row>
    <row r="78" spans="1:16" hidden="1" x14ac:dyDescent="0.2">
      <c r="A78" s="58">
        <v>2111</v>
      </c>
      <c r="B78" s="3" t="s">
        <v>4</v>
      </c>
      <c r="C78" s="449">
        <f t="shared" si="4"/>
        <v>0</v>
      </c>
      <c r="D78" s="548"/>
      <c r="E78" s="807"/>
      <c r="F78" s="765">
        <f t="shared" ref="F78:F79" si="78">D78+E78</f>
        <v>0</v>
      </c>
      <c r="G78" s="548"/>
      <c r="H78" s="454"/>
      <c r="I78" s="549">
        <f t="shared" ref="I78:I79" si="79">G78+H78</f>
        <v>0</v>
      </c>
      <c r="J78" s="454"/>
      <c r="K78" s="455"/>
      <c r="L78" s="549">
        <f t="shared" ref="L78:L79" si="80">J78+K78</f>
        <v>0</v>
      </c>
      <c r="M78" s="550"/>
      <c r="N78" s="455"/>
      <c r="O78" s="549">
        <f t="shared" ref="O78:O79" si="81">M78+N78</f>
        <v>0</v>
      </c>
      <c r="P78" s="555"/>
    </row>
    <row r="79" spans="1:16" ht="24" hidden="1" x14ac:dyDescent="0.2">
      <c r="A79" s="58">
        <v>2112</v>
      </c>
      <c r="B79" s="3" t="s">
        <v>119</v>
      </c>
      <c r="C79" s="449">
        <f t="shared" si="4"/>
        <v>0</v>
      </c>
      <c r="D79" s="548"/>
      <c r="E79" s="807"/>
      <c r="F79" s="765">
        <f t="shared" si="78"/>
        <v>0</v>
      </c>
      <c r="G79" s="548"/>
      <c r="H79" s="454"/>
      <c r="I79" s="549">
        <f t="shared" si="79"/>
        <v>0</v>
      </c>
      <c r="J79" s="454"/>
      <c r="K79" s="455"/>
      <c r="L79" s="549">
        <f t="shared" si="80"/>
        <v>0</v>
      </c>
      <c r="M79" s="550"/>
      <c r="N79" s="455"/>
      <c r="O79" s="549">
        <f t="shared" si="81"/>
        <v>0</v>
      </c>
      <c r="P79" s="555"/>
    </row>
    <row r="80" spans="1:16" ht="24" hidden="1" x14ac:dyDescent="0.2">
      <c r="A80" s="224">
        <v>2120</v>
      </c>
      <c r="B80" s="3" t="s">
        <v>120</v>
      </c>
      <c r="C80" s="449">
        <f t="shared" si="4"/>
        <v>0</v>
      </c>
      <c r="D80" s="552">
        <f>SUM(D81:D82)</f>
        <v>0</v>
      </c>
      <c r="E80" s="808">
        <f t="shared" ref="E80:F80" si="82">SUM(E81:E82)</f>
        <v>0</v>
      </c>
      <c r="F80" s="765">
        <f t="shared" si="82"/>
        <v>0</v>
      </c>
      <c r="G80" s="552">
        <f>SUM(G81:G82)</f>
        <v>0</v>
      </c>
      <c r="H80" s="554">
        <f t="shared" ref="H80:I80" si="83">SUM(H81:H82)</f>
        <v>0</v>
      </c>
      <c r="I80" s="549">
        <f t="shared" si="83"/>
        <v>0</v>
      </c>
      <c r="J80" s="554">
        <f>SUM(J81:J82)</f>
        <v>0</v>
      </c>
      <c r="K80" s="553">
        <f t="shared" ref="K80:L80" si="84">SUM(K81:K82)</f>
        <v>0</v>
      </c>
      <c r="L80" s="549">
        <f t="shared" si="84"/>
        <v>0</v>
      </c>
      <c r="M80" s="449">
        <f>SUM(M81:M82)</f>
        <v>0</v>
      </c>
      <c r="N80" s="553">
        <f t="shared" ref="N80:O80" si="85">SUM(N81:N82)</f>
        <v>0</v>
      </c>
      <c r="O80" s="549">
        <f t="shared" si="85"/>
        <v>0</v>
      </c>
      <c r="P80" s="555"/>
    </row>
    <row r="81" spans="1:16" hidden="1" x14ac:dyDescent="0.2">
      <c r="A81" s="58">
        <v>2121</v>
      </c>
      <c r="B81" s="3" t="s">
        <v>4</v>
      </c>
      <c r="C81" s="449">
        <f t="shared" si="4"/>
        <v>0</v>
      </c>
      <c r="D81" s="548"/>
      <c r="E81" s="807"/>
      <c r="F81" s="765">
        <f t="shared" ref="F81:F82" si="86">D81+E81</f>
        <v>0</v>
      </c>
      <c r="G81" s="548"/>
      <c r="H81" s="454"/>
      <c r="I81" s="549">
        <f t="shared" ref="I81:I82" si="87">G81+H81</f>
        <v>0</v>
      </c>
      <c r="J81" s="454"/>
      <c r="K81" s="455"/>
      <c r="L81" s="549">
        <f t="shared" ref="L81:L82" si="88">J81+K81</f>
        <v>0</v>
      </c>
      <c r="M81" s="550"/>
      <c r="N81" s="455"/>
      <c r="O81" s="549">
        <f t="shared" ref="O81:O82" si="89">M81+N81</f>
        <v>0</v>
      </c>
      <c r="P81" s="555"/>
    </row>
    <row r="82" spans="1:16" ht="24" hidden="1" x14ac:dyDescent="0.2">
      <c r="A82" s="58">
        <v>2122</v>
      </c>
      <c r="B82" s="3" t="s">
        <v>119</v>
      </c>
      <c r="C82" s="449">
        <f t="shared" si="4"/>
        <v>0</v>
      </c>
      <c r="D82" s="548"/>
      <c r="E82" s="807"/>
      <c r="F82" s="765">
        <f t="shared" si="86"/>
        <v>0</v>
      </c>
      <c r="G82" s="548"/>
      <c r="H82" s="454"/>
      <c r="I82" s="549">
        <f t="shared" si="87"/>
        <v>0</v>
      </c>
      <c r="J82" s="454"/>
      <c r="K82" s="455"/>
      <c r="L82" s="549">
        <f t="shared" si="88"/>
        <v>0</v>
      </c>
      <c r="M82" s="550"/>
      <c r="N82" s="455"/>
      <c r="O82" s="549">
        <f t="shared" si="89"/>
        <v>0</v>
      </c>
      <c r="P82" s="555"/>
    </row>
    <row r="83" spans="1:16" hidden="1" x14ac:dyDescent="0.2">
      <c r="A83" s="76">
        <v>2200</v>
      </c>
      <c r="B83" s="203" t="s">
        <v>5</v>
      </c>
      <c r="C83" s="430">
        <f t="shared" si="4"/>
        <v>0</v>
      </c>
      <c r="D83" s="533">
        <f>SUM(D84,D89,D95,D103,D112,D116,D122,D128)</f>
        <v>0</v>
      </c>
      <c r="E83" s="802">
        <f t="shared" ref="E83:F83" si="90">SUM(E84,E89,E95,E103,E112,E116,E122,E128)</f>
        <v>0</v>
      </c>
      <c r="F83" s="769">
        <f t="shared" si="90"/>
        <v>0</v>
      </c>
      <c r="G83" s="533">
        <f>SUM(G84,G89,G95,G103,G112,G116,G122,G128)</f>
        <v>0</v>
      </c>
      <c r="H83" s="438">
        <f t="shared" ref="H83:I83" si="91">SUM(H84,H89,H95,H103,H112,H116,H122,H128)</f>
        <v>0</v>
      </c>
      <c r="I83" s="534">
        <f t="shared" si="91"/>
        <v>0</v>
      </c>
      <c r="J83" s="438">
        <f>SUM(J84,J89,J95,J103,J112,J116,J122,J128)</f>
        <v>0</v>
      </c>
      <c r="K83" s="439">
        <f t="shared" ref="K83:L83" si="92">SUM(K84,K89,K95,K103,K112,K116,K122,K128)</f>
        <v>0</v>
      </c>
      <c r="L83" s="534">
        <f t="shared" si="92"/>
        <v>0</v>
      </c>
      <c r="M83" s="467">
        <f>SUM(M84,M89,M95,M103,M112,M116,M122,M128)</f>
        <v>0</v>
      </c>
      <c r="N83" s="568">
        <f t="shared" ref="N83:O83" si="93">SUM(N84,N89,N95,N103,N112,N116,N122,N128)</f>
        <v>0</v>
      </c>
      <c r="O83" s="569">
        <f t="shared" si="93"/>
        <v>0</v>
      </c>
      <c r="P83" s="570"/>
    </row>
    <row r="84" spans="1:16" ht="24" hidden="1" x14ac:dyDescent="0.2">
      <c r="A84" s="210">
        <v>2210</v>
      </c>
      <c r="B84" s="154" t="s">
        <v>6</v>
      </c>
      <c r="C84" s="501">
        <f t="shared" si="4"/>
        <v>0</v>
      </c>
      <c r="D84" s="539">
        <f>SUM(D85:D88)</f>
        <v>0</v>
      </c>
      <c r="E84" s="803">
        <f t="shared" ref="E84:F84" si="94">SUM(E85:E88)</f>
        <v>0</v>
      </c>
      <c r="F84" s="804">
        <f t="shared" si="94"/>
        <v>0</v>
      </c>
      <c r="G84" s="539">
        <f>SUM(G85:G88)</f>
        <v>0</v>
      </c>
      <c r="H84" s="541">
        <f t="shared" ref="H84:I84" si="95">SUM(H85:H88)</f>
        <v>0</v>
      </c>
      <c r="I84" s="542">
        <f t="shared" si="95"/>
        <v>0</v>
      </c>
      <c r="J84" s="541">
        <f>SUM(J85:J88)</f>
        <v>0</v>
      </c>
      <c r="K84" s="540">
        <f t="shared" ref="K84:L84" si="96">SUM(K85:K88)</f>
        <v>0</v>
      </c>
      <c r="L84" s="542">
        <f t="shared" si="96"/>
        <v>0</v>
      </c>
      <c r="M84" s="501">
        <f>SUM(M85:M88)</f>
        <v>0</v>
      </c>
      <c r="N84" s="540">
        <f t="shared" ref="N84:O84" si="97">SUM(N85:N88)</f>
        <v>0</v>
      </c>
      <c r="O84" s="542">
        <f t="shared" si="97"/>
        <v>0</v>
      </c>
      <c r="P84" s="543"/>
    </row>
    <row r="85" spans="1:16" ht="24" hidden="1" x14ac:dyDescent="0.2">
      <c r="A85" s="49">
        <v>2211</v>
      </c>
      <c r="B85" s="1" t="s">
        <v>7</v>
      </c>
      <c r="C85" s="440">
        <f t="shared" ref="C85:C148" si="98">F85+I85+L85+O85</f>
        <v>0</v>
      </c>
      <c r="D85" s="544"/>
      <c r="E85" s="805"/>
      <c r="F85" s="806">
        <f t="shared" ref="F85:F88" si="99">D85+E85</f>
        <v>0</v>
      </c>
      <c r="G85" s="544"/>
      <c r="H85" s="445"/>
      <c r="I85" s="545">
        <f t="shared" ref="I85:I88" si="100">G85+H85</f>
        <v>0</v>
      </c>
      <c r="J85" s="445"/>
      <c r="K85" s="446"/>
      <c r="L85" s="545">
        <f t="shared" ref="L85:L88" si="101">J85+K85</f>
        <v>0</v>
      </c>
      <c r="M85" s="546"/>
      <c r="N85" s="446"/>
      <c r="O85" s="545">
        <f t="shared" ref="O85:O88" si="102">M85+N85</f>
        <v>0</v>
      </c>
      <c r="P85" s="547"/>
    </row>
    <row r="86" spans="1:16" ht="36" hidden="1" x14ac:dyDescent="0.2">
      <c r="A86" s="58">
        <v>2212</v>
      </c>
      <c r="B86" s="3" t="s">
        <v>85</v>
      </c>
      <c r="C86" s="449">
        <f t="shared" si="98"/>
        <v>0</v>
      </c>
      <c r="D86" s="548"/>
      <c r="E86" s="807"/>
      <c r="F86" s="765">
        <f t="shared" si="99"/>
        <v>0</v>
      </c>
      <c r="G86" s="548"/>
      <c r="H86" s="454"/>
      <c r="I86" s="549">
        <f t="shared" si="100"/>
        <v>0</v>
      </c>
      <c r="J86" s="454"/>
      <c r="K86" s="455"/>
      <c r="L86" s="549">
        <f t="shared" si="101"/>
        <v>0</v>
      </c>
      <c r="M86" s="550"/>
      <c r="N86" s="455"/>
      <c r="O86" s="549">
        <f t="shared" si="102"/>
        <v>0</v>
      </c>
      <c r="P86" s="555"/>
    </row>
    <row r="87" spans="1:16" ht="24" hidden="1" x14ac:dyDescent="0.2">
      <c r="A87" s="58">
        <v>2214</v>
      </c>
      <c r="B87" s="3" t="s">
        <v>8</v>
      </c>
      <c r="C87" s="449">
        <f t="shared" si="98"/>
        <v>0</v>
      </c>
      <c r="D87" s="548"/>
      <c r="E87" s="807"/>
      <c r="F87" s="765">
        <f t="shared" si="99"/>
        <v>0</v>
      </c>
      <c r="G87" s="548"/>
      <c r="H87" s="454"/>
      <c r="I87" s="549">
        <f t="shared" si="100"/>
        <v>0</v>
      </c>
      <c r="J87" s="454"/>
      <c r="K87" s="455"/>
      <c r="L87" s="549">
        <f t="shared" si="101"/>
        <v>0</v>
      </c>
      <c r="M87" s="550"/>
      <c r="N87" s="455"/>
      <c r="O87" s="549">
        <f t="shared" si="102"/>
        <v>0</v>
      </c>
      <c r="P87" s="555"/>
    </row>
    <row r="88" spans="1:16" hidden="1" x14ac:dyDescent="0.2">
      <c r="A88" s="58">
        <v>2219</v>
      </c>
      <c r="B88" s="3" t="s">
        <v>9</v>
      </c>
      <c r="C88" s="449">
        <f t="shared" si="98"/>
        <v>0</v>
      </c>
      <c r="D88" s="548"/>
      <c r="E88" s="807"/>
      <c r="F88" s="765">
        <f t="shared" si="99"/>
        <v>0</v>
      </c>
      <c r="G88" s="548"/>
      <c r="H88" s="454"/>
      <c r="I88" s="549">
        <f t="shared" si="100"/>
        <v>0</v>
      </c>
      <c r="J88" s="454"/>
      <c r="K88" s="455"/>
      <c r="L88" s="549">
        <f t="shared" si="101"/>
        <v>0</v>
      </c>
      <c r="M88" s="550"/>
      <c r="N88" s="455"/>
      <c r="O88" s="549">
        <f t="shared" si="102"/>
        <v>0</v>
      </c>
      <c r="P88" s="555"/>
    </row>
    <row r="89" spans="1:16" ht="24" hidden="1" x14ac:dyDescent="0.2">
      <c r="A89" s="224">
        <v>2220</v>
      </c>
      <c r="B89" s="3" t="s">
        <v>10</v>
      </c>
      <c r="C89" s="449">
        <f t="shared" si="98"/>
        <v>0</v>
      </c>
      <c r="D89" s="552">
        <f>SUM(D90:D94)</f>
        <v>0</v>
      </c>
      <c r="E89" s="808">
        <f t="shared" ref="E89:F89" si="103">SUM(E90:E94)</f>
        <v>0</v>
      </c>
      <c r="F89" s="765">
        <f t="shared" si="103"/>
        <v>0</v>
      </c>
      <c r="G89" s="552">
        <f>SUM(G90:G94)</f>
        <v>0</v>
      </c>
      <c r="H89" s="554">
        <f t="shared" ref="H89:I89" si="104">SUM(H90:H94)</f>
        <v>0</v>
      </c>
      <c r="I89" s="549">
        <f t="shared" si="104"/>
        <v>0</v>
      </c>
      <c r="J89" s="554">
        <f>SUM(J90:J94)</f>
        <v>0</v>
      </c>
      <c r="K89" s="553">
        <f t="shared" ref="K89:L89" si="105">SUM(K90:K94)</f>
        <v>0</v>
      </c>
      <c r="L89" s="549">
        <f t="shared" si="105"/>
        <v>0</v>
      </c>
      <c r="M89" s="449">
        <f>SUM(M90:M94)</f>
        <v>0</v>
      </c>
      <c r="N89" s="553">
        <f t="shared" ref="N89:O89" si="106">SUM(N90:N94)</f>
        <v>0</v>
      </c>
      <c r="O89" s="549">
        <f t="shared" si="106"/>
        <v>0</v>
      </c>
      <c r="P89" s="555"/>
    </row>
    <row r="90" spans="1:16" ht="24" hidden="1" x14ac:dyDescent="0.2">
      <c r="A90" s="58">
        <v>2221</v>
      </c>
      <c r="B90" s="3" t="s">
        <v>131</v>
      </c>
      <c r="C90" s="449">
        <f t="shared" si="98"/>
        <v>0</v>
      </c>
      <c r="D90" s="548"/>
      <c r="E90" s="807"/>
      <c r="F90" s="765">
        <f t="shared" ref="F90:F94" si="107">D90+E90</f>
        <v>0</v>
      </c>
      <c r="G90" s="548"/>
      <c r="H90" s="454"/>
      <c r="I90" s="549">
        <f t="shared" ref="I90:I94" si="108">G90+H90</f>
        <v>0</v>
      </c>
      <c r="J90" s="454"/>
      <c r="K90" s="455"/>
      <c r="L90" s="549">
        <f t="shared" ref="L90:L94" si="109">J90+K90</f>
        <v>0</v>
      </c>
      <c r="M90" s="550"/>
      <c r="N90" s="455"/>
      <c r="O90" s="549">
        <f t="shared" ref="O90:O94" si="110">M90+N90</f>
        <v>0</v>
      </c>
      <c r="P90" s="555"/>
    </row>
    <row r="91" spans="1:16" hidden="1" x14ac:dyDescent="0.2">
      <c r="A91" s="58">
        <v>2222</v>
      </c>
      <c r="B91" s="3" t="s">
        <v>11</v>
      </c>
      <c r="C91" s="449">
        <f t="shared" si="98"/>
        <v>0</v>
      </c>
      <c r="D91" s="548"/>
      <c r="E91" s="807"/>
      <c r="F91" s="765">
        <f t="shared" si="107"/>
        <v>0</v>
      </c>
      <c r="G91" s="548"/>
      <c r="H91" s="454"/>
      <c r="I91" s="549">
        <f t="shared" si="108"/>
        <v>0</v>
      </c>
      <c r="J91" s="454"/>
      <c r="K91" s="455"/>
      <c r="L91" s="549">
        <f t="shared" si="109"/>
        <v>0</v>
      </c>
      <c r="M91" s="550"/>
      <c r="N91" s="455"/>
      <c r="O91" s="549">
        <f t="shared" si="110"/>
        <v>0</v>
      </c>
      <c r="P91" s="555"/>
    </row>
    <row r="92" spans="1:16" hidden="1" x14ac:dyDescent="0.2">
      <c r="A92" s="58">
        <v>2223</v>
      </c>
      <c r="B92" s="3" t="s">
        <v>12</v>
      </c>
      <c r="C92" s="449">
        <f t="shared" si="98"/>
        <v>0</v>
      </c>
      <c r="D92" s="548"/>
      <c r="E92" s="807"/>
      <c r="F92" s="765">
        <f t="shared" si="107"/>
        <v>0</v>
      </c>
      <c r="G92" s="548"/>
      <c r="H92" s="454"/>
      <c r="I92" s="549">
        <f t="shared" si="108"/>
        <v>0</v>
      </c>
      <c r="J92" s="454"/>
      <c r="K92" s="455"/>
      <c r="L92" s="549">
        <f t="shared" si="109"/>
        <v>0</v>
      </c>
      <c r="M92" s="550"/>
      <c r="N92" s="455"/>
      <c r="O92" s="549">
        <f t="shared" si="110"/>
        <v>0</v>
      </c>
      <c r="P92" s="555"/>
    </row>
    <row r="93" spans="1:16" ht="48" hidden="1" x14ac:dyDescent="0.2">
      <c r="A93" s="58">
        <v>2224</v>
      </c>
      <c r="B93" s="3" t="s">
        <v>222</v>
      </c>
      <c r="C93" s="449">
        <f t="shared" si="98"/>
        <v>0</v>
      </c>
      <c r="D93" s="548"/>
      <c r="E93" s="807"/>
      <c r="F93" s="765">
        <f t="shared" si="107"/>
        <v>0</v>
      </c>
      <c r="G93" s="548"/>
      <c r="H93" s="454"/>
      <c r="I93" s="549">
        <f t="shared" si="108"/>
        <v>0</v>
      </c>
      <c r="J93" s="454"/>
      <c r="K93" s="455"/>
      <c r="L93" s="549">
        <f t="shared" si="109"/>
        <v>0</v>
      </c>
      <c r="M93" s="550"/>
      <c r="N93" s="455"/>
      <c r="O93" s="549">
        <f t="shared" si="110"/>
        <v>0</v>
      </c>
      <c r="P93" s="555"/>
    </row>
    <row r="94" spans="1:16" ht="24" hidden="1" x14ac:dyDescent="0.2">
      <c r="A94" s="58">
        <v>2229</v>
      </c>
      <c r="B94" s="3" t="s">
        <v>13</v>
      </c>
      <c r="C94" s="449">
        <f t="shared" si="98"/>
        <v>0</v>
      </c>
      <c r="D94" s="548"/>
      <c r="E94" s="807"/>
      <c r="F94" s="765">
        <f t="shared" si="107"/>
        <v>0</v>
      </c>
      <c r="G94" s="548"/>
      <c r="H94" s="454"/>
      <c r="I94" s="549">
        <f t="shared" si="108"/>
        <v>0</v>
      </c>
      <c r="J94" s="454"/>
      <c r="K94" s="455"/>
      <c r="L94" s="549">
        <f t="shared" si="109"/>
        <v>0</v>
      </c>
      <c r="M94" s="550"/>
      <c r="N94" s="455"/>
      <c r="O94" s="549">
        <f t="shared" si="110"/>
        <v>0</v>
      </c>
      <c r="P94" s="555"/>
    </row>
    <row r="95" spans="1:16" ht="36" hidden="1" x14ac:dyDescent="0.2">
      <c r="A95" s="224">
        <v>2230</v>
      </c>
      <c r="B95" s="3" t="s">
        <v>14</v>
      </c>
      <c r="C95" s="449">
        <f t="shared" si="98"/>
        <v>0</v>
      </c>
      <c r="D95" s="552">
        <f>SUM(D96:D102)</f>
        <v>0</v>
      </c>
      <c r="E95" s="808">
        <f t="shared" ref="E95:F95" si="111">SUM(E96:E102)</f>
        <v>0</v>
      </c>
      <c r="F95" s="765">
        <f t="shared" si="111"/>
        <v>0</v>
      </c>
      <c r="G95" s="552">
        <f>SUM(G96:G102)</f>
        <v>0</v>
      </c>
      <c r="H95" s="554">
        <f t="shared" ref="H95:I95" si="112">SUM(H96:H102)</f>
        <v>0</v>
      </c>
      <c r="I95" s="549">
        <f t="shared" si="112"/>
        <v>0</v>
      </c>
      <c r="J95" s="554">
        <f>SUM(J96:J102)</f>
        <v>0</v>
      </c>
      <c r="K95" s="553">
        <f t="shared" ref="K95:L95" si="113">SUM(K96:K102)</f>
        <v>0</v>
      </c>
      <c r="L95" s="549">
        <f t="shared" si="113"/>
        <v>0</v>
      </c>
      <c r="M95" s="449">
        <f>SUM(M96:M102)</f>
        <v>0</v>
      </c>
      <c r="N95" s="553">
        <f t="shared" ref="N95:O95" si="114">SUM(N96:N102)</f>
        <v>0</v>
      </c>
      <c r="O95" s="549">
        <f t="shared" si="114"/>
        <v>0</v>
      </c>
      <c r="P95" s="555"/>
    </row>
    <row r="96" spans="1:16" ht="24" hidden="1" x14ac:dyDescent="0.2">
      <c r="A96" s="58">
        <v>2231</v>
      </c>
      <c r="B96" s="3" t="s">
        <v>121</v>
      </c>
      <c r="C96" s="449">
        <f t="shared" si="98"/>
        <v>0</v>
      </c>
      <c r="D96" s="548"/>
      <c r="E96" s="807"/>
      <c r="F96" s="765">
        <f t="shared" ref="F96:F102" si="115">D96+E96</f>
        <v>0</v>
      </c>
      <c r="G96" s="548"/>
      <c r="H96" s="454"/>
      <c r="I96" s="549">
        <f t="shared" ref="I96:I102" si="116">G96+H96</f>
        <v>0</v>
      </c>
      <c r="J96" s="454"/>
      <c r="K96" s="455"/>
      <c r="L96" s="549">
        <f t="shared" ref="L96:L102" si="117">J96+K96</f>
        <v>0</v>
      </c>
      <c r="M96" s="550"/>
      <c r="N96" s="455"/>
      <c r="O96" s="549">
        <f t="shared" ref="O96:O102" si="118">M96+N96</f>
        <v>0</v>
      </c>
      <c r="P96" s="555"/>
    </row>
    <row r="97" spans="1:16" ht="24.75" hidden="1" customHeight="1" x14ac:dyDescent="0.2">
      <c r="A97" s="58">
        <v>2232</v>
      </c>
      <c r="B97" s="3" t="s">
        <v>90</v>
      </c>
      <c r="C97" s="449">
        <f t="shared" si="98"/>
        <v>0</v>
      </c>
      <c r="D97" s="548"/>
      <c r="E97" s="807"/>
      <c r="F97" s="765">
        <f t="shared" si="115"/>
        <v>0</v>
      </c>
      <c r="G97" s="548"/>
      <c r="H97" s="454"/>
      <c r="I97" s="549">
        <f t="shared" si="116"/>
        <v>0</v>
      </c>
      <c r="J97" s="454"/>
      <c r="K97" s="455"/>
      <c r="L97" s="549">
        <f t="shared" si="117"/>
        <v>0</v>
      </c>
      <c r="M97" s="550"/>
      <c r="N97" s="455"/>
      <c r="O97" s="549">
        <f t="shared" si="118"/>
        <v>0</v>
      </c>
      <c r="P97" s="555"/>
    </row>
    <row r="98" spans="1:16" ht="24" hidden="1" x14ac:dyDescent="0.2">
      <c r="A98" s="49">
        <v>2233</v>
      </c>
      <c r="B98" s="1" t="s">
        <v>15</v>
      </c>
      <c r="C98" s="440">
        <f t="shared" si="98"/>
        <v>0</v>
      </c>
      <c r="D98" s="544"/>
      <c r="E98" s="805"/>
      <c r="F98" s="806">
        <f t="shared" si="115"/>
        <v>0</v>
      </c>
      <c r="G98" s="544"/>
      <c r="H98" s="445"/>
      <c r="I98" s="545">
        <f t="shared" si="116"/>
        <v>0</v>
      </c>
      <c r="J98" s="445"/>
      <c r="K98" s="446"/>
      <c r="L98" s="545">
        <f t="shared" si="117"/>
        <v>0</v>
      </c>
      <c r="M98" s="546"/>
      <c r="N98" s="446"/>
      <c r="O98" s="545">
        <f t="shared" si="118"/>
        <v>0</v>
      </c>
      <c r="P98" s="547"/>
    </row>
    <row r="99" spans="1:16" ht="36" hidden="1" x14ac:dyDescent="0.2">
      <c r="A99" s="58">
        <v>2234</v>
      </c>
      <c r="B99" s="3" t="s">
        <v>16</v>
      </c>
      <c r="C99" s="449">
        <f t="shared" si="98"/>
        <v>0</v>
      </c>
      <c r="D99" s="548"/>
      <c r="E99" s="807"/>
      <c r="F99" s="765">
        <f t="shared" si="115"/>
        <v>0</v>
      </c>
      <c r="G99" s="548"/>
      <c r="H99" s="454"/>
      <c r="I99" s="549">
        <f t="shared" si="116"/>
        <v>0</v>
      </c>
      <c r="J99" s="454"/>
      <c r="K99" s="455"/>
      <c r="L99" s="549">
        <f t="shared" si="117"/>
        <v>0</v>
      </c>
      <c r="M99" s="550"/>
      <c r="N99" s="455"/>
      <c r="O99" s="549">
        <f t="shared" si="118"/>
        <v>0</v>
      </c>
      <c r="P99" s="555"/>
    </row>
    <row r="100" spans="1:16" ht="24" hidden="1" x14ac:dyDescent="0.2">
      <c r="A100" s="58">
        <v>2235</v>
      </c>
      <c r="B100" s="3" t="s">
        <v>122</v>
      </c>
      <c r="C100" s="449">
        <f t="shared" si="98"/>
        <v>0</v>
      </c>
      <c r="D100" s="548"/>
      <c r="E100" s="807"/>
      <c r="F100" s="765">
        <f t="shared" si="115"/>
        <v>0</v>
      </c>
      <c r="G100" s="548"/>
      <c r="H100" s="454"/>
      <c r="I100" s="549">
        <f t="shared" si="116"/>
        <v>0</v>
      </c>
      <c r="J100" s="454"/>
      <c r="K100" s="455"/>
      <c r="L100" s="549">
        <f t="shared" si="117"/>
        <v>0</v>
      </c>
      <c r="M100" s="550"/>
      <c r="N100" s="455"/>
      <c r="O100" s="549">
        <f t="shared" si="118"/>
        <v>0</v>
      </c>
      <c r="P100" s="555"/>
    </row>
    <row r="101" spans="1:16" hidden="1" x14ac:dyDescent="0.2">
      <c r="A101" s="58">
        <v>2236</v>
      </c>
      <c r="B101" s="3" t="s">
        <v>17</v>
      </c>
      <c r="C101" s="449">
        <f t="shared" si="98"/>
        <v>0</v>
      </c>
      <c r="D101" s="548"/>
      <c r="E101" s="807"/>
      <c r="F101" s="765">
        <f t="shared" si="115"/>
        <v>0</v>
      </c>
      <c r="G101" s="548"/>
      <c r="H101" s="454"/>
      <c r="I101" s="549">
        <f t="shared" si="116"/>
        <v>0</v>
      </c>
      <c r="J101" s="454"/>
      <c r="K101" s="455"/>
      <c r="L101" s="549">
        <f t="shared" si="117"/>
        <v>0</v>
      </c>
      <c r="M101" s="550"/>
      <c r="N101" s="455"/>
      <c r="O101" s="549">
        <f t="shared" si="118"/>
        <v>0</v>
      </c>
      <c r="P101" s="555"/>
    </row>
    <row r="102" spans="1:16" ht="24" hidden="1" x14ac:dyDescent="0.2">
      <c r="A102" s="58">
        <v>2239</v>
      </c>
      <c r="B102" s="3" t="s">
        <v>91</v>
      </c>
      <c r="C102" s="449">
        <f t="shared" si="98"/>
        <v>0</v>
      </c>
      <c r="D102" s="548"/>
      <c r="E102" s="807"/>
      <c r="F102" s="765">
        <f t="shared" si="115"/>
        <v>0</v>
      </c>
      <c r="G102" s="548"/>
      <c r="H102" s="454"/>
      <c r="I102" s="549">
        <f t="shared" si="116"/>
        <v>0</v>
      </c>
      <c r="J102" s="454"/>
      <c r="K102" s="455"/>
      <c r="L102" s="549">
        <f t="shared" si="117"/>
        <v>0</v>
      </c>
      <c r="M102" s="550"/>
      <c r="N102" s="455"/>
      <c r="O102" s="549">
        <f t="shared" si="118"/>
        <v>0</v>
      </c>
      <c r="P102" s="555"/>
    </row>
    <row r="103" spans="1:16" ht="36" hidden="1" x14ac:dyDescent="0.2">
      <c r="A103" s="224">
        <v>2240</v>
      </c>
      <c r="B103" s="3" t="s">
        <v>223</v>
      </c>
      <c r="C103" s="449">
        <f t="shared" si="98"/>
        <v>0</v>
      </c>
      <c r="D103" s="552">
        <f>SUM(D104:D111)</f>
        <v>0</v>
      </c>
      <c r="E103" s="808">
        <f t="shared" ref="E103:F103" si="119">SUM(E104:E111)</f>
        <v>0</v>
      </c>
      <c r="F103" s="765">
        <f t="shared" si="119"/>
        <v>0</v>
      </c>
      <c r="G103" s="552">
        <f>SUM(G104:G111)</f>
        <v>0</v>
      </c>
      <c r="H103" s="554">
        <f t="shared" ref="H103:I103" si="120">SUM(H104:H111)</f>
        <v>0</v>
      </c>
      <c r="I103" s="549">
        <f t="shared" si="120"/>
        <v>0</v>
      </c>
      <c r="J103" s="554">
        <f>SUM(J104:J111)</f>
        <v>0</v>
      </c>
      <c r="K103" s="553">
        <f t="shared" ref="K103:L103" si="121">SUM(K104:K111)</f>
        <v>0</v>
      </c>
      <c r="L103" s="549">
        <f t="shared" si="121"/>
        <v>0</v>
      </c>
      <c r="M103" s="449">
        <f>SUM(M104:M111)</f>
        <v>0</v>
      </c>
      <c r="N103" s="553">
        <f t="shared" ref="N103:O103" si="122">SUM(N104:N111)</f>
        <v>0</v>
      </c>
      <c r="O103" s="549">
        <f t="shared" si="122"/>
        <v>0</v>
      </c>
      <c r="P103" s="555"/>
    </row>
    <row r="104" spans="1:16" hidden="1" x14ac:dyDescent="0.2">
      <c r="A104" s="58">
        <v>2241</v>
      </c>
      <c r="B104" s="3" t="s">
        <v>92</v>
      </c>
      <c r="C104" s="449">
        <f t="shared" si="98"/>
        <v>0</v>
      </c>
      <c r="D104" s="548"/>
      <c r="E104" s="807"/>
      <c r="F104" s="765">
        <f t="shared" ref="F104:F111" si="123">D104+E104</f>
        <v>0</v>
      </c>
      <c r="G104" s="548"/>
      <c r="H104" s="454"/>
      <c r="I104" s="549">
        <f t="shared" ref="I104:I111" si="124">G104+H104</f>
        <v>0</v>
      </c>
      <c r="J104" s="454"/>
      <c r="K104" s="455"/>
      <c r="L104" s="549">
        <f t="shared" ref="L104:L111" si="125">J104+K104</f>
        <v>0</v>
      </c>
      <c r="M104" s="550"/>
      <c r="N104" s="455"/>
      <c r="O104" s="549">
        <f t="shared" ref="O104:O111" si="126">M104+N104</f>
        <v>0</v>
      </c>
      <c r="P104" s="555"/>
    </row>
    <row r="105" spans="1:16" ht="24" hidden="1" x14ac:dyDescent="0.2">
      <c r="A105" s="58">
        <v>2242</v>
      </c>
      <c r="B105" s="3" t="s">
        <v>18</v>
      </c>
      <c r="C105" s="449">
        <f t="shared" si="98"/>
        <v>0</v>
      </c>
      <c r="D105" s="548"/>
      <c r="E105" s="807"/>
      <c r="F105" s="765">
        <f t="shared" si="123"/>
        <v>0</v>
      </c>
      <c r="G105" s="548"/>
      <c r="H105" s="454"/>
      <c r="I105" s="549">
        <f t="shared" si="124"/>
        <v>0</v>
      </c>
      <c r="J105" s="454"/>
      <c r="K105" s="455"/>
      <c r="L105" s="549">
        <f t="shared" si="125"/>
        <v>0</v>
      </c>
      <c r="M105" s="550"/>
      <c r="N105" s="455"/>
      <c r="O105" s="549">
        <f t="shared" si="126"/>
        <v>0</v>
      </c>
      <c r="P105" s="555"/>
    </row>
    <row r="106" spans="1:16" ht="24" hidden="1" x14ac:dyDescent="0.2">
      <c r="A106" s="58">
        <v>2243</v>
      </c>
      <c r="B106" s="3" t="s">
        <v>19</v>
      </c>
      <c r="C106" s="449">
        <f t="shared" si="98"/>
        <v>0</v>
      </c>
      <c r="D106" s="548"/>
      <c r="E106" s="807"/>
      <c r="F106" s="765">
        <f t="shared" si="123"/>
        <v>0</v>
      </c>
      <c r="G106" s="548"/>
      <c r="H106" s="454"/>
      <c r="I106" s="549">
        <f t="shared" si="124"/>
        <v>0</v>
      </c>
      <c r="J106" s="454"/>
      <c r="K106" s="455"/>
      <c r="L106" s="549">
        <f t="shared" si="125"/>
        <v>0</v>
      </c>
      <c r="M106" s="550"/>
      <c r="N106" s="455"/>
      <c r="O106" s="549">
        <f t="shared" si="126"/>
        <v>0</v>
      </c>
      <c r="P106" s="555"/>
    </row>
    <row r="107" spans="1:16" hidden="1" x14ac:dyDescent="0.2">
      <c r="A107" s="58">
        <v>2244</v>
      </c>
      <c r="B107" s="3" t="s">
        <v>123</v>
      </c>
      <c r="C107" s="449">
        <f t="shared" si="98"/>
        <v>0</v>
      </c>
      <c r="D107" s="548"/>
      <c r="E107" s="807"/>
      <c r="F107" s="765">
        <f t="shared" si="123"/>
        <v>0</v>
      </c>
      <c r="G107" s="548"/>
      <c r="H107" s="454"/>
      <c r="I107" s="549">
        <f t="shared" si="124"/>
        <v>0</v>
      </c>
      <c r="J107" s="454"/>
      <c r="K107" s="455"/>
      <c r="L107" s="549">
        <f t="shared" si="125"/>
        <v>0</v>
      </c>
      <c r="M107" s="550"/>
      <c r="N107" s="455"/>
      <c r="O107" s="549">
        <f t="shared" si="126"/>
        <v>0</v>
      </c>
      <c r="P107" s="555"/>
    </row>
    <row r="108" spans="1:16" ht="24" hidden="1" x14ac:dyDescent="0.2">
      <c r="A108" s="58">
        <v>2246</v>
      </c>
      <c r="B108" s="3" t="s">
        <v>93</v>
      </c>
      <c r="C108" s="449">
        <f t="shared" si="98"/>
        <v>0</v>
      </c>
      <c r="D108" s="548"/>
      <c r="E108" s="807"/>
      <c r="F108" s="765">
        <f t="shared" si="123"/>
        <v>0</v>
      </c>
      <c r="G108" s="548"/>
      <c r="H108" s="454"/>
      <c r="I108" s="549">
        <f t="shared" si="124"/>
        <v>0</v>
      </c>
      <c r="J108" s="454"/>
      <c r="K108" s="455"/>
      <c r="L108" s="549">
        <f t="shared" si="125"/>
        <v>0</v>
      </c>
      <c r="M108" s="550"/>
      <c r="N108" s="455"/>
      <c r="O108" s="549">
        <f t="shared" si="126"/>
        <v>0</v>
      </c>
      <c r="P108" s="555"/>
    </row>
    <row r="109" spans="1:16" hidden="1" x14ac:dyDescent="0.2">
      <c r="A109" s="58">
        <v>2247</v>
      </c>
      <c r="B109" s="3" t="s">
        <v>94</v>
      </c>
      <c r="C109" s="449">
        <f t="shared" si="98"/>
        <v>0</v>
      </c>
      <c r="D109" s="548"/>
      <c r="E109" s="807"/>
      <c r="F109" s="765">
        <f t="shared" si="123"/>
        <v>0</v>
      </c>
      <c r="G109" s="548"/>
      <c r="H109" s="454"/>
      <c r="I109" s="549">
        <f t="shared" si="124"/>
        <v>0</v>
      </c>
      <c r="J109" s="454"/>
      <c r="K109" s="455"/>
      <c r="L109" s="549">
        <f t="shared" si="125"/>
        <v>0</v>
      </c>
      <c r="M109" s="550"/>
      <c r="N109" s="455"/>
      <c r="O109" s="549">
        <f t="shared" si="126"/>
        <v>0</v>
      </c>
      <c r="P109" s="555"/>
    </row>
    <row r="110" spans="1:16" ht="24" hidden="1" x14ac:dyDescent="0.2">
      <c r="A110" s="58">
        <v>2248</v>
      </c>
      <c r="B110" s="3" t="s">
        <v>224</v>
      </c>
      <c r="C110" s="449">
        <f t="shared" si="98"/>
        <v>0</v>
      </c>
      <c r="D110" s="548"/>
      <c r="E110" s="807"/>
      <c r="F110" s="765">
        <f t="shared" si="123"/>
        <v>0</v>
      </c>
      <c r="G110" s="548"/>
      <c r="H110" s="454"/>
      <c r="I110" s="549">
        <f t="shared" si="124"/>
        <v>0</v>
      </c>
      <c r="J110" s="454"/>
      <c r="K110" s="455"/>
      <c r="L110" s="549">
        <f t="shared" si="125"/>
        <v>0</v>
      </c>
      <c r="M110" s="550"/>
      <c r="N110" s="455"/>
      <c r="O110" s="549">
        <f t="shared" si="126"/>
        <v>0</v>
      </c>
      <c r="P110" s="555"/>
    </row>
    <row r="111" spans="1:16" ht="24" hidden="1" x14ac:dyDescent="0.2">
      <c r="A111" s="58">
        <v>2249</v>
      </c>
      <c r="B111" s="3" t="s">
        <v>20</v>
      </c>
      <c r="C111" s="449">
        <f t="shared" si="98"/>
        <v>0</v>
      </c>
      <c r="D111" s="548"/>
      <c r="E111" s="807"/>
      <c r="F111" s="765">
        <f t="shared" si="123"/>
        <v>0</v>
      </c>
      <c r="G111" s="548"/>
      <c r="H111" s="454"/>
      <c r="I111" s="549">
        <f t="shared" si="124"/>
        <v>0</v>
      </c>
      <c r="J111" s="454"/>
      <c r="K111" s="455"/>
      <c r="L111" s="549">
        <f t="shared" si="125"/>
        <v>0</v>
      </c>
      <c r="M111" s="550"/>
      <c r="N111" s="455"/>
      <c r="O111" s="549">
        <f t="shared" si="126"/>
        <v>0</v>
      </c>
      <c r="P111" s="555"/>
    </row>
    <row r="112" spans="1:16" hidden="1" x14ac:dyDescent="0.2">
      <c r="A112" s="224">
        <v>2250</v>
      </c>
      <c r="B112" s="3" t="s">
        <v>21</v>
      </c>
      <c r="C112" s="449">
        <f t="shared" si="98"/>
        <v>0</v>
      </c>
      <c r="D112" s="552">
        <f>SUM(D113:D115)</f>
        <v>0</v>
      </c>
      <c r="E112" s="808">
        <f t="shared" ref="E112:F112" si="127">SUM(E113:E115)</f>
        <v>0</v>
      </c>
      <c r="F112" s="765">
        <f t="shared" si="127"/>
        <v>0</v>
      </c>
      <c r="G112" s="552">
        <f>SUM(G113:G115)</f>
        <v>0</v>
      </c>
      <c r="H112" s="554">
        <f t="shared" ref="H112:I112" si="128">SUM(H113:H115)</f>
        <v>0</v>
      </c>
      <c r="I112" s="549">
        <f t="shared" si="128"/>
        <v>0</v>
      </c>
      <c r="J112" s="554">
        <f>SUM(J113:J115)</f>
        <v>0</v>
      </c>
      <c r="K112" s="553">
        <f t="shared" ref="K112:L112" si="129">SUM(K113:K115)</f>
        <v>0</v>
      </c>
      <c r="L112" s="549">
        <f t="shared" si="129"/>
        <v>0</v>
      </c>
      <c r="M112" s="449">
        <f>SUM(M113:M115)</f>
        <v>0</v>
      </c>
      <c r="N112" s="553">
        <f t="shared" ref="N112:O112" si="130">SUM(N113:N115)</f>
        <v>0</v>
      </c>
      <c r="O112" s="549">
        <f t="shared" si="130"/>
        <v>0</v>
      </c>
      <c r="P112" s="555"/>
    </row>
    <row r="113" spans="1:16" hidden="1" x14ac:dyDescent="0.2">
      <c r="A113" s="58">
        <v>2251</v>
      </c>
      <c r="B113" s="3" t="s">
        <v>22</v>
      </c>
      <c r="C113" s="449">
        <f t="shared" si="98"/>
        <v>0</v>
      </c>
      <c r="D113" s="548"/>
      <c r="E113" s="807"/>
      <c r="F113" s="765">
        <f t="shared" ref="F113:F115" si="131">D113+E113</f>
        <v>0</v>
      </c>
      <c r="G113" s="548"/>
      <c r="H113" s="454"/>
      <c r="I113" s="549">
        <f t="shared" ref="I113:I115" si="132">G113+H113</f>
        <v>0</v>
      </c>
      <c r="J113" s="454"/>
      <c r="K113" s="455"/>
      <c r="L113" s="549">
        <f t="shared" ref="L113:L115" si="133">J113+K113</f>
        <v>0</v>
      </c>
      <c r="M113" s="550"/>
      <c r="N113" s="455"/>
      <c r="O113" s="549">
        <f t="shared" ref="O113:O115" si="134">M113+N113</f>
        <v>0</v>
      </c>
      <c r="P113" s="555"/>
    </row>
    <row r="114" spans="1:16" ht="24" hidden="1" x14ac:dyDescent="0.2">
      <c r="A114" s="58">
        <v>2252</v>
      </c>
      <c r="B114" s="3" t="s">
        <v>23</v>
      </c>
      <c r="C114" s="449">
        <f t="shared" si="98"/>
        <v>0</v>
      </c>
      <c r="D114" s="548"/>
      <c r="E114" s="807"/>
      <c r="F114" s="765">
        <f t="shared" si="131"/>
        <v>0</v>
      </c>
      <c r="G114" s="548"/>
      <c r="H114" s="454"/>
      <c r="I114" s="549">
        <f t="shared" si="132"/>
        <v>0</v>
      </c>
      <c r="J114" s="454"/>
      <c r="K114" s="455"/>
      <c r="L114" s="549">
        <f t="shared" si="133"/>
        <v>0</v>
      </c>
      <c r="M114" s="550"/>
      <c r="N114" s="455"/>
      <c r="O114" s="549">
        <f t="shared" si="134"/>
        <v>0</v>
      </c>
      <c r="P114" s="555"/>
    </row>
    <row r="115" spans="1:16" ht="24" hidden="1" x14ac:dyDescent="0.2">
      <c r="A115" s="58">
        <v>2259</v>
      </c>
      <c r="B115" s="3" t="s">
        <v>24</v>
      </c>
      <c r="C115" s="449">
        <f t="shared" si="98"/>
        <v>0</v>
      </c>
      <c r="D115" s="548"/>
      <c r="E115" s="807"/>
      <c r="F115" s="765">
        <f t="shared" si="131"/>
        <v>0</v>
      </c>
      <c r="G115" s="548"/>
      <c r="H115" s="454"/>
      <c r="I115" s="549">
        <f t="shared" si="132"/>
        <v>0</v>
      </c>
      <c r="J115" s="454"/>
      <c r="K115" s="455"/>
      <c r="L115" s="549">
        <f t="shared" si="133"/>
        <v>0</v>
      </c>
      <c r="M115" s="550"/>
      <c r="N115" s="455"/>
      <c r="O115" s="549">
        <f t="shared" si="134"/>
        <v>0</v>
      </c>
      <c r="P115" s="555"/>
    </row>
    <row r="116" spans="1:16" hidden="1" x14ac:dyDescent="0.2">
      <c r="A116" s="224">
        <v>2260</v>
      </c>
      <c r="B116" s="3" t="s">
        <v>25</v>
      </c>
      <c r="C116" s="449">
        <f t="shared" si="98"/>
        <v>0</v>
      </c>
      <c r="D116" s="552">
        <f>SUM(D117:D121)</f>
        <v>0</v>
      </c>
      <c r="E116" s="808">
        <f t="shared" ref="E116:F116" si="135">SUM(E117:E121)</f>
        <v>0</v>
      </c>
      <c r="F116" s="765">
        <f t="shared" si="135"/>
        <v>0</v>
      </c>
      <c r="G116" s="552">
        <f>SUM(G117:G121)</f>
        <v>0</v>
      </c>
      <c r="H116" s="554">
        <f t="shared" ref="H116:I116" si="136">SUM(H117:H121)</f>
        <v>0</v>
      </c>
      <c r="I116" s="549">
        <f t="shared" si="136"/>
        <v>0</v>
      </c>
      <c r="J116" s="554">
        <f>SUM(J117:J121)</f>
        <v>0</v>
      </c>
      <c r="K116" s="553">
        <f t="shared" ref="K116:L116" si="137">SUM(K117:K121)</f>
        <v>0</v>
      </c>
      <c r="L116" s="549">
        <f t="shared" si="137"/>
        <v>0</v>
      </c>
      <c r="M116" s="449">
        <f>SUM(M117:M121)</f>
        <v>0</v>
      </c>
      <c r="N116" s="553">
        <f t="shared" ref="N116:O116" si="138">SUM(N117:N121)</f>
        <v>0</v>
      </c>
      <c r="O116" s="549">
        <f t="shared" si="138"/>
        <v>0</v>
      </c>
      <c r="P116" s="555"/>
    </row>
    <row r="117" spans="1:16" hidden="1" x14ac:dyDescent="0.2">
      <c r="A117" s="58">
        <v>2261</v>
      </c>
      <c r="B117" s="3" t="s">
        <v>26</v>
      </c>
      <c r="C117" s="449">
        <f t="shared" si="98"/>
        <v>0</v>
      </c>
      <c r="D117" s="548"/>
      <c r="E117" s="807"/>
      <c r="F117" s="765">
        <f t="shared" ref="F117:F121" si="139">D117+E117</f>
        <v>0</v>
      </c>
      <c r="G117" s="548"/>
      <c r="H117" s="454"/>
      <c r="I117" s="549">
        <f t="shared" ref="I117:I121" si="140">G117+H117</f>
        <v>0</v>
      </c>
      <c r="J117" s="454"/>
      <c r="K117" s="455"/>
      <c r="L117" s="549">
        <f t="shared" ref="L117:L121" si="141">J117+K117</f>
        <v>0</v>
      </c>
      <c r="M117" s="550"/>
      <c r="N117" s="455"/>
      <c r="O117" s="549">
        <f t="shared" ref="O117:O121" si="142">M117+N117</f>
        <v>0</v>
      </c>
      <c r="P117" s="555"/>
    </row>
    <row r="118" spans="1:16" hidden="1" x14ac:dyDescent="0.2">
      <c r="A118" s="58">
        <v>2262</v>
      </c>
      <c r="B118" s="3" t="s">
        <v>27</v>
      </c>
      <c r="C118" s="449">
        <f t="shared" si="98"/>
        <v>0</v>
      </c>
      <c r="D118" s="548"/>
      <c r="E118" s="807"/>
      <c r="F118" s="765">
        <f t="shared" si="139"/>
        <v>0</v>
      </c>
      <c r="G118" s="548"/>
      <c r="H118" s="454"/>
      <c r="I118" s="549">
        <f t="shared" si="140"/>
        <v>0</v>
      </c>
      <c r="J118" s="454"/>
      <c r="K118" s="455"/>
      <c r="L118" s="549">
        <f t="shared" si="141"/>
        <v>0</v>
      </c>
      <c r="M118" s="550"/>
      <c r="N118" s="455"/>
      <c r="O118" s="549">
        <f t="shared" si="142"/>
        <v>0</v>
      </c>
      <c r="P118" s="555"/>
    </row>
    <row r="119" spans="1:16" hidden="1" x14ac:dyDescent="0.2">
      <c r="A119" s="58">
        <v>2263</v>
      </c>
      <c r="B119" s="3" t="s">
        <v>28</v>
      </c>
      <c r="C119" s="449">
        <f t="shared" si="98"/>
        <v>0</v>
      </c>
      <c r="D119" s="548"/>
      <c r="E119" s="807"/>
      <c r="F119" s="765">
        <f t="shared" si="139"/>
        <v>0</v>
      </c>
      <c r="G119" s="548"/>
      <c r="H119" s="454"/>
      <c r="I119" s="549">
        <f t="shared" si="140"/>
        <v>0</v>
      </c>
      <c r="J119" s="454"/>
      <c r="K119" s="455"/>
      <c r="L119" s="549">
        <f t="shared" si="141"/>
        <v>0</v>
      </c>
      <c r="M119" s="550"/>
      <c r="N119" s="455"/>
      <c r="O119" s="549">
        <f t="shared" si="142"/>
        <v>0</v>
      </c>
      <c r="P119" s="555"/>
    </row>
    <row r="120" spans="1:16" ht="24" hidden="1" x14ac:dyDescent="0.2">
      <c r="A120" s="58">
        <v>2264</v>
      </c>
      <c r="B120" s="3" t="s">
        <v>225</v>
      </c>
      <c r="C120" s="449">
        <f t="shared" si="98"/>
        <v>0</v>
      </c>
      <c r="D120" s="548"/>
      <c r="E120" s="807"/>
      <c r="F120" s="765">
        <f t="shared" si="139"/>
        <v>0</v>
      </c>
      <c r="G120" s="548"/>
      <c r="H120" s="454"/>
      <c r="I120" s="549">
        <f t="shared" si="140"/>
        <v>0</v>
      </c>
      <c r="J120" s="454"/>
      <c r="K120" s="455"/>
      <c r="L120" s="549">
        <f t="shared" si="141"/>
        <v>0</v>
      </c>
      <c r="M120" s="550"/>
      <c r="N120" s="455"/>
      <c r="O120" s="549">
        <f t="shared" si="142"/>
        <v>0</v>
      </c>
      <c r="P120" s="555"/>
    </row>
    <row r="121" spans="1:16" hidden="1" x14ac:dyDescent="0.2">
      <c r="A121" s="58">
        <v>2269</v>
      </c>
      <c r="B121" s="3" t="s">
        <v>29</v>
      </c>
      <c r="C121" s="449">
        <f t="shared" si="98"/>
        <v>0</v>
      </c>
      <c r="D121" s="548"/>
      <c r="E121" s="807"/>
      <c r="F121" s="765">
        <f t="shared" si="139"/>
        <v>0</v>
      </c>
      <c r="G121" s="548"/>
      <c r="H121" s="454"/>
      <c r="I121" s="549">
        <f t="shared" si="140"/>
        <v>0</v>
      </c>
      <c r="J121" s="454"/>
      <c r="K121" s="455"/>
      <c r="L121" s="549">
        <f t="shared" si="141"/>
        <v>0</v>
      </c>
      <c r="M121" s="550"/>
      <c r="N121" s="455"/>
      <c r="O121" s="549">
        <f t="shared" si="142"/>
        <v>0</v>
      </c>
      <c r="P121" s="555"/>
    </row>
    <row r="122" spans="1:16" hidden="1" x14ac:dyDescent="0.2">
      <c r="A122" s="224">
        <v>2270</v>
      </c>
      <c r="B122" s="3" t="s">
        <v>30</v>
      </c>
      <c r="C122" s="449">
        <f t="shared" si="98"/>
        <v>0</v>
      </c>
      <c r="D122" s="552">
        <f>SUM(D123:D127)</f>
        <v>0</v>
      </c>
      <c r="E122" s="808">
        <f t="shared" ref="E122:F122" si="143">SUM(E123:E127)</f>
        <v>0</v>
      </c>
      <c r="F122" s="765">
        <f t="shared" si="143"/>
        <v>0</v>
      </c>
      <c r="G122" s="552">
        <f>SUM(G123:G127)</f>
        <v>0</v>
      </c>
      <c r="H122" s="554">
        <f t="shared" ref="H122:I122" si="144">SUM(H123:H127)</f>
        <v>0</v>
      </c>
      <c r="I122" s="549">
        <f t="shared" si="144"/>
        <v>0</v>
      </c>
      <c r="J122" s="554">
        <f>SUM(J123:J127)</f>
        <v>0</v>
      </c>
      <c r="K122" s="553">
        <f t="shared" ref="K122:L122" si="145">SUM(K123:K127)</f>
        <v>0</v>
      </c>
      <c r="L122" s="549">
        <f t="shared" si="145"/>
        <v>0</v>
      </c>
      <c r="M122" s="449">
        <f>SUM(M123:M127)</f>
        <v>0</v>
      </c>
      <c r="N122" s="553">
        <f t="shared" ref="N122:O122" si="146">SUM(N123:N127)</f>
        <v>0</v>
      </c>
      <c r="O122" s="549">
        <f t="shared" si="146"/>
        <v>0</v>
      </c>
      <c r="P122" s="555"/>
    </row>
    <row r="123" spans="1:16" hidden="1" x14ac:dyDescent="0.2">
      <c r="A123" s="58">
        <v>2272</v>
      </c>
      <c r="B123" s="2" t="s">
        <v>226</v>
      </c>
      <c r="C123" s="449">
        <f t="shared" si="98"/>
        <v>0</v>
      </c>
      <c r="D123" s="548"/>
      <c r="E123" s="807"/>
      <c r="F123" s="765">
        <f t="shared" ref="F123:F127" si="147">D123+E123</f>
        <v>0</v>
      </c>
      <c r="G123" s="548"/>
      <c r="H123" s="454"/>
      <c r="I123" s="549">
        <f t="shared" ref="I123:I127" si="148">G123+H123</f>
        <v>0</v>
      </c>
      <c r="J123" s="454"/>
      <c r="K123" s="455"/>
      <c r="L123" s="549">
        <f t="shared" ref="L123:L127" si="149">J123+K123</f>
        <v>0</v>
      </c>
      <c r="M123" s="550"/>
      <c r="N123" s="455"/>
      <c r="O123" s="549">
        <f t="shared" ref="O123:O127" si="150">M123+N123</f>
        <v>0</v>
      </c>
      <c r="P123" s="555"/>
    </row>
    <row r="124" spans="1:16" ht="24" hidden="1" x14ac:dyDescent="0.2">
      <c r="A124" s="58">
        <v>2274</v>
      </c>
      <c r="B124" s="239" t="s">
        <v>132</v>
      </c>
      <c r="C124" s="449">
        <f t="shared" si="98"/>
        <v>0</v>
      </c>
      <c r="D124" s="548"/>
      <c r="E124" s="807"/>
      <c r="F124" s="765">
        <f t="shared" si="147"/>
        <v>0</v>
      </c>
      <c r="G124" s="548"/>
      <c r="H124" s="454"/>
      <c r="I124" s="549">
        <f t="shared" si="148"/>
        <v>0</v>
      </c>
      <c r="J124" s="454"/>
      <c r="K124" s="455"/>
      <c r="L124" s="549">
        <f t="shared" si="149"/>
        <v>0</v>
      </c>
      <c r="M124" s="550"/>
      <c r="N124" s="455"/>
      <c r="O124" s="549">
        <f t="shared" si="150"/>
        <v>0</v>
      </c>
      <c r="P124" s="555"/>
    </row>
    <row r="125" spans="1:16" ht="24" hidden="1" x14ac:dyDescent="0.2">
      <c r="A125" s="58">
        <v>2275</v>
      </c>
      <c r="B125" s="3" t="s">
        <v>31</v>
      </c>
      <c r="C125" s="449">
        <f t="shared" si="98"/>
        <v>0</v>
      </c>
      <c r="D125" s="548"/>
      <c r="E125" s="807"/>
      <c r="F125" s="765">
        <f t="shared" si="147"/>
        <v>0</v>
      </c>
      <c r="G125" s="548"/>
      <c r="H125" s="454"/>
      <c r="I125" s="549">
        <f t="shared" si="148"/>
        <v>0</v>
      </c>
      <c r="J125" s="454"/>
      <c r="K125" s="455"/>
      <c r="L125" s="549">
        <f t="shared" si="149"/>
        <v>0</v>
      </c>
      <c r="M125" s="550"/>
      <c r="N125" s="455"/>
      <c r="O125" s="549">
        <f t="shared" si="150"/>
        <v>0</v>
      </c>
      <c r="P125" s="555"/>
    </row>
    <row r="126" spans="1:16" ht="36" hidden="1" x14ac:dyDescent="0.2">
      <c r="A126" s="58">
        <v>2276</v>
      </c>
      <c r="B126" s="3" t="s">
        <v>95</v>
      </c>
      <c r="C126" s="449">
        <f t="shared" si="98"/>
        <v>0</v>
      </c>
      <c r="D126" s="548"/>
      <c r="E126" s="807"/>
      <c r="F126" s="765">
        <f t="shared" si="147"/>
        <v>0</v>
      </c>
      <c r="G126" s="548"/>
      <c r="H126" s="454"/>
      <c r="I126" s="549">
        <f t="shared" si="148"/>
        <v>0</v>
      </c>
      <c r="J126" s="454"/>
      <c r="K126" s="455"/>
      <c r="L126" s="549">
        <f t="shared" si="149"/>
        <v>0</v>
      </c>
      <c r="M126" s="550"/>
      <c r="N126" s="455"/>
      <c r="O126" s="549">
        <f t="shared" si="150"/>
        <v>0</v>
      </c>
      <c r="P126" s="555"/>
    </row>
    <row r="127" spans="1:16" ht="24" hidden="1" x14ac:dyDescent="0.2">
      <c r="A127" s="58">
        <v>2279</v>
      </c>
      <c r="B127" s="3" t="s">
        <v>32</v>
      </c>
      <c r="C127" s="449">
        <f t="shared" si="98"/>
        <v>0</v>
      </c>
      <c r="D127" s="548"/>
      <c r="E127" s="807"/>
      <c r="F127" s="765">
        <f t="shared" si="147"/>
        <v>0</v>
      </c>
      <c r="G127" s="548"/>
      <c r="H127" s="454"/>
      <c r="I127" s="549">
        <f t="shared" si="148"/>
        <v>0</v>
      </c>
      <c r="J127" s="454"/>
      <c r="K127" s="455"/>
      <c r="L127" s="549">
        <f t="shared" si="149"/>
        <v>0</v>
      </c>
      <c r="M127" s="550"/>
      <c r="N127" s="455"/>
      <c r="O127" s="549">
        <f t="shared" si="150"/>
        <v>0</v>
      </c>
      <c r="P127" s="555"/>
    </row>
    <row r="128" spans="1:16" ht="24" hidden="1" x14ac:dyDescent="0.2">
      <c r="A128" s="322">
        <v>2280</v>
      </c>
      <c r="B128" s="1" t="s">
        <v>227</v>
      </c>
      <c r="C128" s="440">
        <f t="shared" si="98"/>
        <v>0</v>
      </c>
      <c r="D128" s="563">
        <f t="shared" ref="D128:O128" si="151">SUM(D129)</f>
        <v>0</v>
      </c>
      <c r="E128" s="810">
        <f t="shared" si="151"/>
        <v>0</v>
      </c>
      <c r="F128" s="806">
        <f t="shared" si="151"/>
        <v>0</v>
      </c>
      <c r="G128" s="563">
        <f t="shared" si="151"/>
        <v>0</v>
      </c>
      <c r="H128" s="565">
        <f t="shared" si="151"/>
        <v>0</v>
      </c>
      <c r="I128" s="545">
        <f t="shared" si="151"/>
        <v>0</v>
      </c>
      <c r="J128" s="565">
        <f t="shared" si="151"/>
        <v>0</v>
      </c>
      <c r="K128" s="564">
        <f t="shared" si="151"/>
        <v>0</v>
      </c>
      <c r="L128" s="545">
        <f t="shared" si="151"/>
        <v>0</v>
      </c>
      <c r="M128" s="449">
        <f t="shared" si="151"/>
        <v>0</v>
      </c>
      <c r="N128" s="553">
        <f t="shared" si="151"/>
        <v>0</v>
      </c>
      <c r="O128" s="549">
        <f t="shared" si="151"/>
        <v>0</v>
      </c>
      <c r="P128" s="555"/>
    </row>
    <row r="129" spans="1:16" ht="24" hidden="1" x14ac:dyDescent="0.2">
      <c r="A129" s="58">
        <v>2283</v>
      </c>
      <c r="B129" s="3" t="s">
        <v>228</v>
      </c>
      <c r="C129" s="449">
        <f t="shared" si="98"/>
        <v>0</v>
      </c>
      <c r="D129" s="548"/>
      <c r="E129" s="807"/>
      <c r="F129" s="765">
        <f>D129+E129</f>
        <v>0</v>
      </c>
      <c r="G129" s="548"/>
      <c r="H129" s="454"/>
      <c r="I129" s="549">
        <f>G129+H129</f>
        <v>0</v>
      </c>
      <c r="J129" s="454"/>
      <c r="K129" s="455"/>
      <c r="L129" s="549">
        <f>J129+K129</f>
        <v>0</v>
      </c>
      <c r="M129" s="550"/>
      <c r="N129" s="455"/>
      <c r="O129" s="549">
        <f>M129+N129</f>
        <v>0</v>
      </c>
      <c r="P129" s="555"/>
    </row>
    <row r="130" spans="1:16" ht="38.25" hidden="1" customHeight="1" x14ac:dyDescent="0.2">
      <c r="A130" s="76">
        <v>2300</v>
      </c>
      <c r="B130" s="203" t="s">
        <v>33</v>
      </c>
      <c r="C130" s="430">
        <f t="shared" si="98"/>
        <v>0</v>
      </c>
      <c r="D130" s="533">
        <f>SUM(D131,D136,D140,D141,D144,D151,D159,D160,D163)</f>
        <v>0</v>
      </c>
      <c r="E130" s="802">
        <f t="shared" ref="E130:F130" si="152">SUM(E131,E136,E140,E141,E144,E151,E159,E160,E163)</f>
        <v>0</v>
      </c>
      <c r="F130" s="769">
        <f t="shared" si="152"/>
        <v>0</v>
      </c>
      <c r="G130" s="533">
        <f>SUM(G131,G136,G140,G141,G144,G151,G159,G160,G163)</f>
        <v>0</v>
      </c>
      <c r="H130" s="438">
        <f t="shared" ref="H130:I130" si="153">SUM(H131,H136,H140,H141,H144,H151,H159,H160,H163)</f>
        <v>0</v>
      </c>
      <c r="I130" s="534">
        <f t="shared" si="153"/>
        <v>0</v>
      </c>
      <c r="J130" s="438">
        <f>SUM(J131,J136,J140,J141,J144,J151,J159,J160,J163)</f>
        <v>0</v>
      </c>
      <c r="K130" s="439">
        <f t="shared" ref="K130:L130" si="154">SUM(K131,K136,K140,K141,K144,K151,K159,K160,K163)</f>
        <v>0</v>
      </c>
      <c r="L130" s="534">
        <f t="shared" si="154"/>
        <v>0</v>
      </c>
      <c r="M130" s="430">
        <f>SUM(M131,M136,M140,M141,M144,M151,M159,M160,M163)</f>
        <v>0</v>
      </c>
      <c r="N130" s="439">
        <f t="shared" ref="N130:O130" si="155">SUM(N131,N136,N140,N141,N144,N151,N159,N160,N163)</f>
        <v>0</v>
      </c>
      <c r="O130" s="534">
        <f t="shared" si="155"/>
        <v>0</v>
      </c>
      <c r="P130" s="561"/>
    </row>
    <row r="131" spans="1:16" ht="24" hidden="1" x14ac:dyDescent="0.2">
      <c r="A131" s="322">
        <v>2310</v>
      </c>
      <c r="B131" s="1" t="s">
        <v>124</v>
      </c>
      <c r="C131" s="440">
        <f t="shared" si="98"/>
        <v>0</v>
      </c>
      <c r="D131" s="563">
        <f t="shared" ref="D131:O131" si="156">SUM(D132:D135)</f>
        <v>0</v>
      </c>
      <c r="E131" s="810">
        <f t="shared" si="156"/>
        <v>0</v>
      </c>
      <c r="F131" s="806">
        <f t="shared" si="156"/>
        <v>0</v>
      </c>
      <c r="G131" s="563">
        <f t="shared" si="156"/>
        <v>0</v>
      </c>
      <c r="H131" s="565">
        <f t="shared" si="156"/>
        <v>0</v>
      </c>
      <c r="I131" s="545">
        <f t="shared" si="156"/>
        <v>0</v>
      </c>
      <c r="J131" s="565">
        <f t="shared" si="156"/>
        <v>0</v>
      </c>
      <c r="K131" s="564">
        <f t="shared" si="156"/>
        <v>0</v>
      </c>
      <c r="L131" s="545">
        <f t="shared" si="156"/>
        <v>0</v>
      </c>
      <c r="M131" s="440">
        <f t="shared" si="156"/>
        <v>0</v>
      </c>
      <c r="N131" s="564">
        <f t="shared" si="156"/>
        <v>0</v>
      </c>
      <c r="O131" s="545">
        <f t="shared" si="156"/>
        <v>0</v>
      </c>
      <c r="P131" s="547"/>
    </row>
    <row r="132" spans="1:16" hidden="1" x14ac:dyDescent="0.2">
      <c r="A132" s="58">
        <v>2311</v>
      </c>
      <c r="B132" s="3" t="s">
        <v>34</v>
      </c>
      <c r="C132" s="449">
        <f t="shared" si="98"/>
        <v>0</v>
      </c>
      <c r="D132" s="548"/>
      <c r="E132" s="807"/>
      <c r="F132" s="765">
        <f t="shared" ref="F132:F135" si="157">D132+E132</f>
        <v>0</v>
      </c>
      <c r="G132" s="548"/>
      <c r="H132" s="454"/>
      <c r="I132" s="549">
        <f t="shared" ref="I132:I135" si="158">G132+H132</f>
        <v>0</v>
      </c>
      <c r="J132" s="454"/>
      <c r="K132" s="455"/>
      <c r="L132" s="549">
        <f t="shared" ref="L132:L135" si="159">J132+K132</f>
        <v>0</v>
      </c>
      <c r="M132" s="550"/>
      <c r="N132" s="455"/>
      <c r="O132" s="549">
        <f t="shared" ref="O132:O135" si="160">M132+N132</f>
        <v>0</v>
      </c>
      <c r="P132" s="555"/>
    </row>
    <row r="133" spans="1:16" hidden="1" x14ac:dyDescent="0.2">
      <c r="A133" s="58">
        <v>2312</v>
      </c>
      <c r="B133" s="3" t="s">
        <v>35</v>
      </c>
      <c r="C133" s="449">
        <f t="shared" si="98"/>
        <v>0</v>
      </c>
      <c r="D133" s="548"/>
      <c r="E133" s="807"/>
      <c r="F133" s="765">
        <f t="shared" si="157"/>
        <v>0</v>
      </c>
      <c r="G133" s="548"/>
      <c r="H133" s="454"/>
      <c r="I133" s="549">
        <f t="shared" si="158"/>
        <v>0</v>
      </c>
      <c r="J133" s="454"/>
      <c r="K133" s="455"/>
      <c r="L133" s="549">
        <f t="shared" si="159"/>
        <v>0</v>
      </c>
      <c r="M133" s="550"/>
      <c r="N133" s="455"/>
      <c r="O133" s="549">
        <f t="shared" si="160"/>
        <v>0</v>
      </c>
      <c r="P133" s="555"/>
    </row>
    <row r="134" spans="1:16" hidden="1" x14ac:dyDescent="0.2">
      <c r="A134" s="58">
        <v>2313</v>
      </c>
      <c r="B134" s="3" t="s">
        <v>36</v>
      </c>
      <c r="C134" s="449">
        <f t="shared" si="98"/>
        <v>0</v>
      </c>
      <c r="D134" s="548"/>
      <c r="E134" s="807"/>
      <c r="F134" s="765">
        <f t="shared" si="157"/>
        <v>0</v>
      </c>
      <c r="G134" s="548"/>
      <c r="H134" s="454"/>
      <c r="I134" s="549">
        <f t="shared" si="158"/>
        <v>0</v>
      </c>
      <c r="J134" s="454"/>
      <c r="K134" s="455"/>
      <c r="L134" s="549">
        <f t="shared" si="159"/>
        <v>0</v>
      </c>
      <c r="M134" s="550"/>
      <c r="N134" s="455"/>
      <c r="O134" s="549">
        <f t="shared" si="160"/>
        <v>0</v>
      </c>
      <c r="P134" s="555"/>
    </row>
    <row r="135" spans="1:16" ht="36" hidden="1" customHeight="1" x14ac:dyDescent="0.2">
      <c r="A135" s="58">
        <v>2314</v>
      </c>
      <c r="B135" s="3" t="s">
        <v>133</v>
      </c>
      <c r="C135" s="449">
        <f t="shared" si="98"/>
        <v>0</v>
      </c>
      <c r="D135" s="548"/>
      <c r="E135" s="807"/>
      <c r="F135" s="765">
        <f t="shared" si="157"/>
        <v>0</v>
      </c>
      <c r="G135" s="548"/>
      <c r="H135" s="454"/>
      <c r="I135" s="549">
        <f t="shared" si="158"/>
        <v>0</v>
      </c>
      <c r="J135" s="454"/>
      <c r="K135" s="455"/>
      <c r="L135" s="549">
        <f t="shared" si="159"/>
        <v>0</v>
      </c>
      <c r="M135" s="550"/>
      <c r="N135" s="455"/>
      <c r="O135" s="549">
        <f t="shared" si="160"/>
        <v>0</v>
      </c>
      <c r="P135" s="555"/>
    </row>
    <row r="136" spans="1:16" hidden="1" x14ac:dyDescent="0.2">
      <c r="A136" s="224">
        <v>2320</v>
      </c>
      <c r="B136" s="3" t="s">
        <v>37</v>
      </c>
      <c r="C136" s="449">
        <f t="shared" si="98"/>
        <v>0</v>
      </c>
      <c r="D136" s="552">
        <f>SUM(D137:D139)</f>
        <v>0</v>
      </c>
      <c r="E136" s="808">
        <f t="shared" ref="E136:F136" si="161">SUM(E137:E139)</f>
        <v>0</v>
      </c>
      <c r="F136" s="765">
        <f t="shared" si="161"/>
        <v>0</v>
      </c>
      <c r="G136" s="552">
        <f>SUM(G137:G139)</f>
        <v>0</v>
      </c>
      <c r="H136" s="554">
        <f t="shared" ref="H136:I136" si="162">SUM(H137:H139)</f>
        <v>0</v>
      </c>
      <c r="I136" s="549">
        <f t="shared" si="162"/>
        <v>0</v>
      </c>
      <c r="J136" s="554">
        <f>SUM(J137:J139)</f>
        <v>0</v>
      </c>
      <c r="K136" s="553">
        <f t="shared" ref="K136:L136" si="163">SUM(K137:K139)</f>
        <v>0</v>
      </c>
      <c r="L136" s="549">
        <f t="shared" si="163"/>
        <v>0</v>
      </c>
      <c r="M136" s="449">
        <f>SUM(M137:M139)</f>
        <v>0</v>
      </c>
      <c r="N136" s="553">
        <f t="shared" ref="N136:O136" si="164">SUM(N137:N139)</f>
        <v>0</v>
      </c>
      <c r="O136" s="549">
        <f t="shared" si="164"/>
        <v>0</v>
      </c>
      <c r="P136" s="555"/>
    </row>
    <row r="137" spans="1:16" hidden="1" x14ac:dyDescent="0.2">
      <c r="A137" s="58">
        <v>2321</v>
      </c>
      <c r="B137" s="3" t="s">
        <v>38</v>
      </c>
      <c r="C137" s="449">
        <f t="shared" si="98"/>
        <v>0</v>
      </c>
      <c r="D137" s="548"/>
      <c r="E137" s="807"/>
      <c r="F137" s="765">
        <f t="shared" ref="F137:F140" si="165">D137+E137</f>
        <v>0</v>
      </c>
      <c r="G137" s="548"/>
      <c r="H137" s="454"/>
      <c r="I137" s="549">
        <f t="shared" ref="I137:I140" si="166">G137+H137</f>
        <v>0</v>
      </c>
      <c r="J137" s="454"/>
      <c r="K137" s="455"/>
      <c r="L137" s="549">
        <f t="shared" ref="L137:L140" si="167">J137+K137</f>
        <v>0</v>
      </c>
      <c r="M137" s="550"/>
      <c r="N137" s="455"/>
      <c r="O137" s="549">
        <f t="shared" ref="O137:O140" si="168">M137+N137</f>
        <v>0</v>
      </c>
      <c r="P137" s="555"/>
    </row>
    <row r="138" spans="1:16" hidden="1" x14ac:dyDescent="0.2">
      <c r="A138" s="58">
        <v>2322</v>
      </c>
      <c r="B138" s="3" t="s">
        <v>39</v>
      </c>
      <c r="C138" s="449">
        <f t="shared" si="98"/>
        <v>0</v>
      </c>
      <c r="D138" s="548"/>
      <c r="E138" s="807"/>
      <c r="F138" s="765">
        <f t="shared" si="165"/>
        <v>0</v>
      </c>
      <c r="G138" s="548"/>
      <c r="H138" s="454"/>
      <c r="I138" s="549">
        <f t="shared" si="166"/>
        <v>0</v>
      </c>
      <c r="J138" s="454"/>
      <c r="K138" s="455"/>
      <c r="L138" s="549">
        <f t="shared" si="167"/>
        <v>0</v>
      </c>
      <c r="M138" s="550"/>
      <c r="N138" s="455"/>
      <c r="O138" s="549">
        <f t="shared" si="168"/>
        <v>0</v>
      </c>
      <c r="P138" s="555"/>
    </row>
    <row r="139" spans="1:16" ht="10.5" hidden="1" customHeight="1" x14ac:dyDescent="0.2">
      <c r="A139" s="58">
        <v>2329</v>
      </c>
      <c r="B139" s="3" t="s">
        <v>40</v>
      </c>
      <c r="C139" s="449">
        <f t="shared" si="98"/>
        <v>0</v>
      </c>
      <c r="D139" s="548"/>
      <c r="E139" s="807"/>
      <c r="F139" s="765">
        <f t="shared" si="165"/>
        <v>0</v>
      </c>
      <c r="G139" s="548"/>
      <c r="H139" s="454"/>
      <c r="I139" s="549">
        <f t="shared" si="166"/>
        <v>0</v>
      </c>
      <c r="J139" s="454"/>
      <c r="K139" s="455"/>
      <c r="L139" s="549">
        <f t="shared" si="167"/>
        <v>0</v>
      </c>
      <c r="M139" s="550"/>
      <c r="N139" s="455"/>
      <c r="O139" s="549">
        <f t="shared" si="168"/>
        <v>0</v>
      </c>
      <c r="P139" s="555"/>
    </row>
    <row r="140" spans="1:16" hidden="1" x14ac:dyDescent="0.2">
      <c r="A140" s="224">
        <v>2330</v>
      </c>
      <c r="B140" s="3" t="s">
        <v>41</v>
      </c>
      <c r="C140" s="449">
        <f t="shared" si="98"/>
        <v>0</v>
      </c>
      <c r="D140" s="548"/>
      <c r="E140" s="807"/>
      <c r="F140" s="765">
        <f t="shared" si="165"/>
        <v>0</v>
      </c>
      <c r="G140" s="548"/>
      <c r="H140" s="454"/>
      <c r="I140" s="549">
        <f t="shared" si="166"/>
        <v>0</v>
      </c>
      <c r="J140" s="454"/>
      <c r="K140" s="455"/>
      <c r="L140" s="549">
        <f t="shared" si="167"/>
        <v>0</v>
      </c>
      <c r="M140" s="550"/>
      <c r="N140" s="455"/>
      <c r="O140" s="549">
        <f t="shared" si="168"/>
        <v>0</v>
      </c>
      <c r="P140" s="555"/>
    </row>
    <row r="141" spans="1:16" ht="48" hidden="1" x14ac:dyDescent="0.2">
      <c r="A141" s="224">
        <v>2340</v>
      </c>
      <c r="B141" s="3" t="s">
        <v>229</v>
      </c>
      <c r="C141" s="449">
        <f t="shared" si="98"/>
        <v>0</v>
      </c>
      <c r="D141" s="552">
        <f>SUM(D142:D143)</f>
        <v>0</v>
      </c>
      <c r="E141" s="808">
        <f t="shared" ref="E141:F141" si="169">SUM(E142:E143)</f>
        <v>0</v>
      </c>
      <c r="F141" s="765">
        <f t="shared" si="169"/>
        <v>0</v>
      </c>
      <c r="G141" s="552">
        <f>SUM(G142:G143)</f>
        <v>0</v>
      </c>
      <c r="H141" s="554">
        <f t="shared" ref="H141:I141" si="170">SUM(H142:H143)</f>
        <v>0</v>
      </c>
      <c r="I141" s="549">
        <f t="shared" si="170"/>
        <v>0</v>
      </c>
      <c r="J141" s="554">
        <f>SUM(J142:J143)</f>
        <v>0</v>
      </c>
      <c r="K141" s="553">
        <f t="shared" ref="K141:L141" si="171">SUM(K142:K143)</f>
        <v>0</v>
      </c>
      <c r="L141" s="549">
        <f t="shared" si="171"/>
        <v>0</v>
      </c>
      <c r="M141" s="449">
        <f>SUM(M142:M143)</f>
        <v>0</v>
      </c>
      <c r="N141" s="553">
        <f t="shared" ref="N141:O141" si="172">SUM(N142:N143)</f>
        <v>0</v>
      </c>
      <c r="O141" s="549">
        <f t="shared" si="172"/>
        <v>0</v>
      </c>
      <c r="P141" s="555"/>
    </row>
    <row r="142" spans="1:16" hidden="1" x14ac:dyDescent="0.2">
      <c r="A142" s="58">
        <v>2341</v>
      </c>
      <c r="B142" s="3" t="s">
        <v>42</v>
      </c>
      <c r="C142" s="449">
        <f t="shared" si="98"/>
        <v>0</v>
      </c>
      <c r="D142" s="548"/>
      <c r="E142" s="807"/>
      <c r="F142" s="765">
        <f t="shared" ref="F142:F143" si="173">D142+E142</f>
        <v>0</v>
      </c>
      <c r="G142" s="548"/>
      <c r="H142" s="454"/>
      <c r="I142" s="549">
        <f t="shared" ref="I142:I143" si="174">G142+H142</f>
        <v>0</v>
      </c>
      <c r="J142" s="454"/>
      <c r="K142" s="455"/>
      <c r="L142" s="549">
        <f t="shared" ref="L142:L143" si="175">J142+K142</f>
        <v>0</v>
      </c>
      <c r="M142" s="550"/>
      <c r="N142" s="455"/>
      <c r="O142" s="549">
        <f t="shared" ref="O142:O143" si="176">M142+N142</f>
        <v>0</v>
      </c>
      <c r="P142" s="555"/>
    </row>
    <row r="143" spans="1:16" ht="24" hidden="1" x14ac:dyDescent="0.2">
      <c r="A143" s="58">
        <v>2344</v>
      </c>
      <c r="B143" s="3" t="s">
        <v>43</v>
      </c>
      <c r="C143" s="449">
        <f t="shared" si="98"/>
        <v>0</v>
      </c>
      <c r="D143" s="548"/>
      <c r="E143" s="807"/>
      <c r="F143" s="765">
        <f t="shared" si="173"/>
        <v>0</v>
      </c>
      <c r="G143" s="548"/>
      <c r="H143" s="454"/>
      <c r="I143" s="549">
        <f t="shared" si="174"/>
        <v>0</v>
      </c>
      <c r="J143" s="454"/>
      <c r="K143" s="455"/>
      <c r="L143" s="549">
        <f t="shared" si="175"/>
        <v>0</v>
      </c>
      <c r="M143" s="550"/>
      <c r="N143" s="455"/>
      <c r="O143" s="549">
        <f t="shared" si="176"/>
        <v>0</v>
      </c>
      <c r="P143" s="555"/>
    </row>
    <row r="144" spans="1:16" ht="24" hidden="1" x14ac:dyDescent="0.2">
      <c r="A144" s="210">
        <v>2350</v>
      </c>
      <c r="B144" s="154" t="s">
        <v>44</v>
      </c>
      <c r="C144" s="501">
        <f t="shared" si="98"/>
        <v>0</v>
      </c>
      <c r="D144" s="539">
        <f>SUM(D145:D150)</f>
        <v>0</v>
      </c>
      <c r="E144" s="803">
        <f t="shared" ref="E144:F144" si="177">SUM(E145:E150)</f>
        <v>0</v>
      </c>
      <c r="F144" s="804">
        <f t="shared" si="177"/>
        <v>0</v>
      </c>
      <c r="G144" s="539">
        <f>SUM(G145:G150)</f>
        <v>0</v>
      </c>
      <c r="H144" s="541">
        <f t="shared" ref="H144:I144" si="178">SUM(H145:H150)</f>
        <v>0</v>
      </c>
      <c r="I144" s="542">
        <f t="shared" si="178"/>
        <v>0</v>
      </c>
      <c r="J144" s="541">
        <f>SUM(J145:J150)</f>
        <v>0</v>
      </c>
      <c r="K144" s="540">
        <f t="shared" ref="K144:L144" si="179">SUM(K145:K150)</f>
        <v>0</v>
      </c>
      <c r="L144" s="542">
        <f t="shared" si="179"/>
        <v>0</v>
      </c>
      <c r="M144" s="501">
        <f>SUM(M145:M150)</f>
        <v>0</v>
      </c>
      <c r="N144" s="540">
        <f t="shared" ref="N144:O144" si="180">SUM(N145:N150)</f>
        <v>0</v>
      </c>
      <c r="O144" s="542">
        <f t="shared" si="180"/>
        <v>0</v>
      </c>
      <c r="P144" s="543"/>
    </row>
    <row r="145" spans="1:16" hidden="1" x14ac:dyDescent="0.2">
      <c r="A145" s="49">
        <v>2351</v>
      </c>
      <c r="B145" s="1" t="s">
        <v>45</v>
      </c>
      <c r="C145" s="440">
        <f t="shared" si="98"/>
        <v>0</v>
      </c>
      <c r="D145" s="544"/>
      <c r="E145" s="805"/>
      <c r="F145" s="806">
        <f t="shared" ref="F145:F150" si="181">D145+E145</f>
        <v>0</v>
      </c>
      <c r="G145" s="544"/>
      <c r="H145" s="445"/>
      <c r="I145" s="545">
        <f t="shared" ref="I145:I150" si="182">G145+H145</f>
        <v>0</v>
      </c>
      <c r="J145" s="445"/>
      <c r="K145" s="446"/>
      <c r="L145" s="545">
        <f t="shared" ref="L145:L150" si="183">J145+K145</f>
        <v>0</v>
      </c>
      <c r="M145" s="546"/>
      <c r="N145" s="446"/>
      <c r="O145" s="545">
        <f t="shared" ref="O145:O150" si="184">M145+N145</f>
        <v>0</v>
      </c>
      <c r="P145" s="547"/>
    </row>
    <row r="146" spans="1:16" hidden="1" x14ac:dyDescent="0.2">
      <c r="A146" s="58">
        <v>2352</v>
      </c>
      <c r="B146" s="3" t="s">
        <v>46</v>
      </c>
      <c r="C146" s="449">
        <f t="shared" si="98"/>
        <v>0</v>
      </c>
      <c r="D146" s="548"/>
      <c r="E146" s="807"/>
      <c r="F146" s="765">
        <f t="shared" si="181"/>
        <v>0</v>
      </c>
      <c r="G146" s="548"/>
      <c r="H146" s="454"/>
      <c r="I146" s="549">
        <f t="shared" si="182"/>
        <v>0</v>
      </c>
      <c r="J146" s="454"/>
      <c r="K146" s="455"/>
      <c r="L146" s="549">
        <f t="shared" si="183"/>
        <v>0</v>
      </c>
      <c r="M146" s="550"/>
      <c r="N146" s="455"/>
      <c r="O146" s="549">
        <f t="shared" si="184"/>
        <v>0</v>
      </c>
      <c r="P146" s="555"/>
    </row>
    <row r="147" spans="1:16" ht="24" hidden="1" x14ac:dyDescent="0.2">
      <c r="A147" s="58">
        <v>2353</v>
      </c>
      <c r="B147" s="3" t="s">
        <v>47</v>
      </c>
      <c r="C147" s="449">
        <f t="shared" si="98"/>
        <v>0</v>
      </c>
      <c r="D147" s="548"/>
      <c r="E147" s="807"/>
      <c r="F147" s="765">
        <f t="shared" si="181"/>
        <v>0</v>
      </c>
      <c r="G147" s="548"/>
      <c r="H147" s="454"/>
      <c r="I147" s="549">
        <f t="shared" si="182"/>
        <v>0</v>
      </c>
      <c r="J147" s="454"/>
      <c r="K147" s="455"/>
      <c r="L147" s="549">
        <f t="shared" si="183"/>
        <v>0</v>
      </c>
      <c r="M147" s="550"/>
      <c r="N147" s="455"/>
      <c r="O147" s="549">
        <f t="shared" si="184"/>
        <v>0</v>
      </c>
      <c r="P147" s="555"/>
    </row>
    <row r="148" spans="1:16" ht="24" hidden="1" x14ac:dyDescent="0.2">
      <c r="A148" s="58">
        <v>2354</v>
      </c>
      <c r="B148" s="3" t="s">
        <v>48</v>
      </c>
      <c r="C148" s="449">
        <f t="shared" si="98"/>
        <v>0</v>
      </c>
      <c r="D148" s="548"/>
      <c r="E148" s="807"/>
      <c r="F148" s="765">
        <f t="shared" si="181"/>
        <v>0</v>
      </c>
      <c r="G148" s="548"/>
      <c r="H148" s="454"/>
      <c r="I148" s="549">
        <f t="shared" si="182"/>
        <v>0</v>
      </c>
      <c r="J148" s="454"/>
      <c r="K148" s="455"/>
      <c r="L148" s="549">
        <f t="shared" si="183"/>
        <v>0</v>
      </c>
      <c r="M148" s="550"/>
      <c r="N148" s="455"/>
      <c r="O148" s="549">
        <f t="shared" si="184"/>
        <v>0</v>
      </c>
      <c r="P148" s="555"/>
    </row>
    <row r="149" spans="1:16" ht="24" hidden="1" x14ac:dyDescent="0.2">
      <c r="A149" s="58">
        <v>2355</v>
      </c>
      <c r="B149" s="3" t="s">
        <v>49</v>
      </c>
      <c r="C149" s="449">
        <f t="shared" ref="C149:C212" si="185">F149+I149+L149+O149</f>
        <v>0</v>
      </c>
      <c r="D149" s="548"/>
      <c r="E149" s="807"/>
      <c r="F149" s="765">
        <f t="shared" si="181"/>
        <v>0</v>
      </c>
      <c r="G149" s="548"/>
      <c r="H149" s="454"/>
      <c r="I149" s="549">
        <f t="shared" si="182"/>
        <v>0</v>
      </c>
      <c r="J149" s="454"/>
      <c r="K149" s="455"/>
      <c r="L149" s="549">
        <f t="shared" si="183"/>
        <v>0</v>
      </c>
      <c r="M149" s="550"/>
      <c r="N149" s="455"/>
      <c r="O149" s="549">
        <f t="shared" si="184"/>
        <v>0</v>
      </c>
      <c r="P149" s="555"/>
    </row>
    <row r="150" spans="1:16" ht="24" hidden="1" x14ac:dyDescent="0.2">
      <c r="A150" s="58">
        <v>2359</v>
      </c>
      <c r="B150" s="3" t="s">
        <v>50</v>
      </c>
      <c r="C150" s="449">
        <f t="shared" si="185"/>
        <v>0</v>
      </c>
      <c r="D150" s="548"/>
      <c r="E150" s="807"/>
      <c r="F150" s="765">
        <f t="shared" si="181"/>
        <v>0</v>
      </c>
      <c r="G150" s="548"/>
      <c r="H150" s="454"/>
      <c r="I150" s="549">
        <f t="shared" si="182"/>
        <v>0</v>
      </c>
      <c r="J150" s="454"/>
      <c r="K150" s="455"/>
      <c r="L150" s="549">
        <f t="shared" si="183"/>
        <v>0</v>
      </c>
      <c r="M150" s="550"/>
      <c r="N150" s="455"/>
      <c r="O150" s="549">
        <f t="shared" si="184"/>
        <v>0</v>
      </c>
      <c r="P150" s="555"/>
    </row>
    <row r="151" spans="1:16" ht="24.75" hidden="1" customHeight="1" x14ac:dyDescent="0.2">
      <c r="A151" s="224">
        <v>2360</v>
      </c>
      <c r="B151" s="3" t="s">
        <v>51</v>
      </c>
      <c r="C151" s="449">
        <f t="shared" si="185"/>
        <v>0</v>
      </c>
      <c r="D151" s="552">
        <f>SUM(D152:D158)</f>
        <v>0</v>
      </c>
      <c r="E151" s="808">
        <f t="shared" ref="E151:F151" si="186">SUM(E152:E158)</f>
        <v>0</v>
      </c>
      <c r="F151" s="765">
        <f t="shared" si="186"/>
        <v>0</v>
      </c>
      <c r="G151" s="552">
        <f>SUM(G152:G158)</f>
        <v>0</v>
      </c>
      <c r="H151" s="554">
        <f t="shared" ref="H151:I151" si="187">SUM(H152:H158)</f>
        <v>0</v>
      </c>
      <c r="I151" s="549">
        <f t="shared" si="187"/>
        <v>0</v>
      </c>
      <c r="J151" s="554">
        <f>SUM(J152:J158)</f>
        <v>0</v>
      </c>
      <c r="K151" s="553">
        <f t="shared" ref="K151:L151" si="188">SUM(K152:K158)</f>
        <v>0</v>
      </c>
      <c r="L151" s="549">
        <f t="shared" si="188"/>
        <v>0</v>
      </c>
      <c r="M151" s="449">
        <f>SUM(M152:M158)</f>
        <v>0</v>
      </c>
      <c r="N151" s="553">
        <f t="shared" ref="N151:O151" si="189">SUM(N152:N158)</f>
        <v>0</v>
      </c>
      <c r="O151" s="549">
        <f t="shared" si="189"/>
        <v>0</v>
      </c>
      <c r="P151" s="555"/>
    </row>
    <row r="152" spans="1:16" hidden="1" x14ac:dyDescent="0.2">
      <c r="A152" s="57">
        <v>2361</v>
      </c>
      <c r="B152" s="3" t="s">
        <v>52</v>
      </c>
      <c r="C152" s="449">
        <f t="shared" si="185"/>
        <v>0</v>
      </c>
      <c r="D152" s="548"/>
      <c r="E152" s="807"/>
      <c r="F152" s="765">
        <f t="shared" ref="F152:F159" si="190">D152+E152</f>
        <v>0</v>
      </c>
      <c r="G152" s="548"/>
      <c r="H152" s="454"/>
      <c r="I152" s="549">
        <f t="shared" ref="I152:I159" si="191">G152+H152</f>
        <v>0</v>
      </c>
      <c r="J152" s="454"/>
      <c r="K152" s="455"/>
      <c r="L152" s="549">
        <f t="shared" ref="L152:L159" si="192">J152+K152</f>
        <v>0</v>
      </c>
      <c r="M152" s="550"/>
      <c r="N152" s="455"/>
      <c r="O152" s="549">
        <f t="shared" ref="O152:O159" si="193">M152+N152</f>
        <v>0</v>
      </c>
      <c r="P152" s="555"/>
    </row>
    <row r="153" spans="1:16" ht="24" hidden="1" x14ac:dyDescent="0.2">
      <c r="A153" s="57">
        <v>2362</v>
      </c>
      <c r="B153" s="3" t="s">
        <v>53</v>
      </c>
      <c r="C153" s="449">
        <f t="shared" si="185"/>
        <v>0</v>
      </c>
      <c r="D153" s="548"/>
      <c r="E153" s="807"/>
      <c r="F153" s="765">
        <f t="shared" si="190"/>
        <v>0</v>
      </c>
      <c r="G153" s="548"/>
      <c r="H153" s="454"/>
      <c r="I153" s="549">
        <f t="shared" si="191"/>
        <v>0</v>
      </c>
      <c r="J153" s="454"/>
      <c r="K153" s="455"/>
      <c r="L153" s="549">
        <f t="shared" si="192"/>
        <v>0</v>
      </c>
      <c r="M153" s="550"/>
      <c r="N153" s="455"/>
      <c r="O153" s="549">
        <f t="shared" si="193"/>
        <v>0</v>
      </c>
      <c r="P153" s="555"/>
    </row>
    <row r="154" spans="1:16" hidden="1" x14ac:dyDescent="0.2">
      <c r="A154" s="57">
        <v>2363</v>
      </c>
      <c r="B154" s="3" t="s">
        <v>54</v>
      </c>
      <c r="C154" s="449">
        <f t="shared" si="185"/>
        <v>0</v>
      </c>
      <c r="D154" s="548"/>
      <c r="E154" s="807"/>
      <c r="F154" s="765">
        <f t="shared" si="190"/>
        <v>0</v>
      </c>
      <c r="G154" s="548"/>
      <c r="H154" s="454"/>
      <c r="I154" s="549">
        <f t="shared" si="191"/>
        <v>0</v>
      </c>
      <c r="J154" s="454"/>
      <c r="K154" s="455"/>
      <c r="L154" s="549">
        <f t="shared" si="192"/>
        <v>0</v>
      </c>
      <c r="M154" s="550"/>
      <c r="N154" s="455"/>
      <c r="O154" s="549">
        <f t="shared" si="193"/>
        <v>0</v>
      </c>
      <c r="P154" s="555"/>
    </row>
    <row r="155" spans="1:16" hidden="1" x14ac:dyDescent="0.2">
      <c r="A155" s="57">
        <v>2364</v>
      </c>
      <c r="B155" s="3" t="s">
        <v>96</v>
      </c>
      <c r="C155" s="449">
        <f t="shared" si="185"/>
        <v>0</v>
      </c>
      <c r="D155" s="548"/>
      <c r="E155" s="807"/>
      <c r="F155" s="765">
        <f t="shared" si="190"/>
        <v>0</v>
      </c>
      <c r="G155" s="548"/>
      <c r="H155" s="454"/>
      <c r="I155" s="549">
        <f t="shared" si="191"/>
        <v>0</v>
      </c>
      <c r="J155" s="454"/>
      <c r="K155" s="455"/>
      <c r="L155" s="549">
        <f t="shared" si="192"/>
        <v>0</v>
      </c>
      <c r="M155" s="550"/>
      <c r="N155" s="455"/>
      <c r="O155" s="549">
        <f t="shared" si="193"/>
        <v>0</v>
      </c>
      <c r="P155" s="555"/>
    </row>
    <row r="156" spans="1:16" ht="12.75" hidden="1" customHeight="1" x14ac:dyDescent="0.2">
      <c r="A156" s="57">
        <v>2365</v>
      </c>
      <c r="B156" s="3" t="s">
        <v>55</v>
      </c>
      <c r="C156" s="449">
        <f t="shared" si="185"/>
        <v>0</v>
      </c>
      <c r="D156" s="548"/>
      <c r="E156" s="807"/>
      <c r="F156" s="765">
        <f t="shared" si="190"/>
        <v>0</v>
      </c>
      <c r="G156" s="548"/>
      <c r="H156" s="454"/>
      <c r="I156" s="549">
        <f t="shared" si="191"/>
        <v>0</v>
      </c>
      <c r="J156" s="454"/>
      <c r="K156" s="455"/>
      <c r="L156" s="549">
        <f t="shared" si="192"/>
        <v>0</v>
      </c>
      <c r="M156" s="550"/>
      <c r="N156" s="455"/>
      <c r="O156" s="549">
        <f t="shared" si="193"/>
        <v>0</v>
      </c>
      <c r="P156" s="555"/>
    </row>
    <row r="157" spans="1:16" ht="36" hidden="1" x14ac:dyDescent="0.2">
      <c r="A157" s="57">
        <v>2366</v>
      </c>
      <c r="B157" s="3" t="s">
        <v>103</v>
      </c>
      <c r="C157" s="449">
        <f t="shared" si="185"/>
        <v>0</v>
      </c>
      <c r="D157" s="548"/>
      <c r="E157" s="807"/>
      <c r="F157" s="765">
        <f t="shared" si="190"/>
        <v>0</v>
      </c>
      <c r="G157" s="548"/>
      <c r="H157" s="454"/>
      <c r="I157" s="549">
        <f t="shared" si="191"/>
        <v>0</v>
      </c>
      <c r="J157" s="454"/>
      <c r="K157" s="455"/>
      <c r="L157" s="549">
        <f t="shared" si="192"/>
        <v>0</v>
      </c>
      <c r="M157" s="550"/>
      <c r="N157" s="455"/>
      <c r="O157" s="549">
        <f t="shared" si="193"/>
        <v>0</v>
      </c>
      <c r="P157" s="555"/>
    </row>
    <row r="158" spans="1:16" ht="48" hidden="1" x14ac:dyDescent="0.2">
      <c r="A158" s="57">
        <v>2369</v>
      </c>
      <c r="B158" s="3" t="s">
        <v>97</v>
      </c>
      <c r="C158" s="449">
        <f t="shared" si="185"/>
        <v>0</v>
      </c>
      <c r="D158" s="548"/>
      <c r="E158" s="807"/>
      <c r="F158" s="765">
        <f t="shared" si="190"/>
        <v>0</v>
      </c>
      <c r="G158" s="548"/>
      <c r="H158" s="454"/>
      <c r="I158" s="549">
        <f t="shared" si="191"/>
        <v>0</v>
      </c>
      <c r="J158" s="454"/>
      <c r="K158" s="455"/>
      <c r="L158" s="549">
        <f t="shared" si="192"/>
        <v>0</v>
      </c>
      <c r="M158" s="550"/>
      <c r="N158" s="455"/>
      <c r="O158" s="549">
        <f t="shared" si="193"/>
        <v>0</v>
      </c>
      <c r="P158" s="555"/>
    </row>
    <row r="159" spans="1:16" hidden="1" x14ac:dyDescent="0.2">
      <c r="A159" s="210">
        <v>2370</v>
      </c>
      <c r="B159" s="154" t="s">
        <v>56</v>
      </c>
      <c r="C159" s="501">
        <f t="shared" si="185"/>
        <v>0</v>
      </c>
      <c r="D159" s="557"/>
      <c r="E159" s="809"/>
      <c r="F159" s="804">
        <f t="shared" si="190"/>
        <v>0</v>
      </c>
      <c r="G159" s="557"/>
      <c r="H159" s="559"/>
      <c r="I159" s="542">
        <f t="shared" si="191"/>
        <v>0</v>
      </c>
      <c r="J159" s="559"/>
      <c r="K159" s="558"/>
      <c r="L159" s="542">
        <f t="shared" si="192"/>
        <v>0</v>
      </c>
      <c r="M159" s="560"/>
      <c r="N159" s="558"/>
      <c r="O159" s="542">
        <f t="shared" si="193"/>
        <v>0</v>
      </c>
      <c r="P159" s="543"/>
    </row>
    <row r="160" spans="1:16" hidden="1" x14ac:dyDescent="0.2">
      <c r="A160" s="210">
        <v>2380</v>
      </c>
      <c r="B160" s="154" t="s">
        <v>57</v>
      </c>
      <c r="C160" s="501">
        <f t="shared" si="185"/>
        <v>0</v>
      </c>
      <c r="D160" s="539">
        <f>SUM(D161:D162)</f>
        <v>0</v>
      </c>
      <c r="E160" s="803">
        <f t="shared" ref="E160:F160" si="194">SUM(E161:E162)</f>
        <v>0</v>
      </c>
      <c r="F160" s="804">
        <f t="shared" si="194"/>
        <v>0</v>
      </c>
      <c r="G160" s="539">
        <f>SUM(G161:G162)</f>
        <v>0</v>
      </c>
      <c r="H160" s="541">
        <f t="shared" ref="H160:I160" si="195">SUM(H161:H162)</f>
        <v>0</v>
      </c>
      <c r="I160" s="542">
        <f t="shared" si="195"/>
        <v>0</v>
      </c>
      <c r="J160" s="541">
        <f>SUM(J161:J162)</f>
        <v>0</v>
      </c>
      <c r="K160" s="540">
        <f t="shared" ref="K160:L160" si="196">SUM(K161:K162)</f>
        <v>0</v>
      </c>
      <c r="L160" s="542">
        <f t="shared" si="196"/>
        <v>0</v>
      </c>
      <c r="M160" s="501">
        <f>SUM(M161:M162)</f>
        <v>0</v>
      </c>
      <c r="N160" s="540">
        <f t="shared" ref="N160:O160" si="197">SUM(N161:N162)</f>
        <v>0</v>
      </c>
      <c r="O160" s="542">
        <f t="shared" si="197"/>
        <v>0</v>
      </c>
      <c r="P160" s="543"/>
    </row>
    <row r="161" spans="1:16" hidden="1" x14ac:dyDescent="0.2">
      <c r="A161" s="48">
        <v>2381</v>
      </c>
      <c r="B161" s="1" t="s">
        <v>58</v>
      </c>
      <c r="C161" s="440">
        <f t="shared" si="185"/>
        <v>0</v>
      </c>
      <c r="D161" s="544"/>
      <c r="E161" s="805"/>
      <c r="F161" s="806">
        <f t="shared" ref="F161:F164" si="198">D161+E161</f>
        <v>0</v>
      </c>
      <c r="G161" s="544"/>
      <c r="H161" s="445"/>
      <c r="I161" s="545">
        <f t="shared" ref="I161:I164" si="199">G161+H161</f>
        <v>0</v>
      </c>
      <c r="J161" s="445"/>
      <c r="K161" s="446"/>
      <c r="L161" s="545">
        <f t="shared" ref="L161:L164" si="200">J161+K161</f>
        <v>0</v>
      </c>
      <c r="M161" s="546"/>
      <c r="N161" s="446"/>
      <c r="O161" s="545">
        <f t="shared" ref="O161:O164" si="201">M161+N161</f>
        <v>0</v>
      </c>
      <c r="P161" s="547"/>
    </row>
    <row r="162" spans="1:16" ht="24" hidden="1" x14ac:dyDescent="0.2">
      <c r="A162" s="57">
        <v>2389</v>
      </c>
      <c r="B162" s="3" t="s">
        <v>59</v>
      </c>
      <c r="C162" s="449">
        <f t="shared" si="185"/>
        <v>0</v>
      </c>
      <c r="D162" s="548"/>
      <c r="E162" s="807"/>
      <c r="F162" s="765">
        <f t="shared" si="198"/>
        <v>0</v>
      </c>
      <c r="G162" s="548"/>
      <c r="H162" s="454"/>
      <c r="I162" s="549">
        <f t="shared" si="199"/>
        <v>0</v>
      </c>
      <c r="J162" s="454"/>
      <c r="K162" s="455"/>
      <c r="L162" s="549">
        <f t="shared" si="200"/>
        <v>0</v>
      </c>
      <c r="M162" s="550"/>
      <c r="N162" s="455"/>
      <c r="O162" s="549">
        <f t="shared" si="201"/>
        <v>0</v>
      </c>
      <c r="P162" s="555"/>
    </row>
    <row r="163" spans="1:16" hidden="1" x14ac:dyDescent="0.2">
      <c r="A163" s="210">
        <v>2390</v>
      </c>
      <c r="B163" s="154" t="s">
        <v>60</v>
      </c>
      <c r="C163" s="501">
        <f t="shared" si="185"/>
        <v>0</v>
      </c>
      <c r="D163" s="557"/>
      <c r="E163" s="809"/>
      <c r="F163" s="804">
        <f t="shared" si="198"/>
        <v>0</v>
      </c>
      <c r="G163" s="557"/>
      <c r="H163" s="559"/>
      <c r="I163" s="542">
        <f t="shared" si="199"/>
        <v>0</v>
      </c>
      <c r="J163" s="559"/>
      <c r="K163" s="558"/>
      <c r="L163" s="542">
        <f t="shared" si="200"/>
        <v>0</v>
      </c>
      <c r="M163" s="560"/>
      <c r="N163" s="558"/>
      <c r="O163" s="542">
        <f t="shared" si="201"/>
        <v>0</v>
      </c>
      <c r="P163" s="543"/>
    </row>
    <row r="164" spans="1:16" hidden="1" x14ac:dyDescent="0.2">
      <c r="A164" s="76">
        <v>2400</v>
      </c>
      <c r="B164" s="203" t="s">
        <v>230</v>
      </c>
      <c r="C164" s="430">
        <f t="shared" si="185"/>
        <v>0</v>
      </c>
      <c r="D164" s="575"/>
      <c r="E164" s="811"/>
      <c r="F164" s="769">
        <f t="shared" si="198"/>
        <v>0</v>
      </c>
      <c r="G164" s="575"/>
      <c r="H164" s="577"/>
      <c r="I164" s="534">
        <f t="shared" si="199"/>
        <v>0</v>
      </c>
      <c r="J164" s="577"/>
      <c r="K164" s="576"/>
      <c r="L164" s="534">
        <f t="shared" si="200"/>
        <v>0</v>
      </c>
      <c r="M164" s="578"/>
      <c r="N164" s="576"/>
      <c r="O164" s="534">
        <f t="shared" si="201"/>
        <v>0</v>
      </c>
      <c r="P164" s="561"/>
    </row>
    <row r="165" spans="1:16" ht="24" hidden="1" x14ac:dyDescent="0.2">
      <c r="A165" s="76">
        <v>2500</v>
      </c>
      <c r="B165" s="203" t="s">
        <v>231</v>
      </c>
      <c r="C165" s="430">
        <f t="shared" si="185"/>
        <v>0</v>
      </c>
      <c r="D165" s="533">
        <f>SUM(D166,D171)</f>
        <v>0</v>
      </c>
      <c r="E165" s="802">
        <f t="shared" ref="E165:O165" si="202">SUM(E166,E171)</f>
        <v>0</v>
      </c>
      <c r="F165" s="769">
        <f t="shared" si="202"/>
        <v>0</v>
      </c>
      <c r="G165" s="533">
        <f t="shared" si="202"/>
        <v>0</v>
      </c>
      <c r="H165" s="438">
        <f t="shared" si="202"/>
        <v>0</v>
      </c>
      <c r="I165" s="534">
        <f t="shared" si="202"/>
        <v>0</v>
      </c>
      <c r="J165" s="438">
        <f t="shared" si="202"/>
        <v>0</v>
      </c>
      <c r="K165" s="439">
        <f t="shared" si="202"/>
        <v>0</v>
      </c>
      <c r="L165" s="534">
        <f t="shared" si="202"/>
        <v>0</v>
      </c>
      <c r="M165" s="535">
        <f t="shared" si="202"/>
        <v>0</v>
      </c>
      <c r="N165" s="536">
        <f t="shared" si="202"/>
        <v>0</v>
      </c>
      <c r="O165" s="537">
        <f t="shared" si="202"/>
        <v>0</v>
      </c>
      <c r="P165" s="538"/>
    </row>
    <row r="166" spans="1:16" ht="16.5" hidden="1" customHeight="1" x14ac:dyDescent="0.2">
      <c r="A166" s="322">
        <v>2510</v>
      </c>
      <c r="B166" s="1" t="s">
        <v>232</v>
      </c>
      <c r="C166" s="440">
        <f t="shared" si="185"/>
        <v>0</v>
      </c>
      <c r="D166" s="563">
        <f>SUM(D167:D170)</f>
        <v>0</v>
      </c>
      <c r="E166" s="810">
        <f t="shared" ref="E166:O166" si="203">SUM(E167:E170)</f>
        <v>0</v>
      </c>
      <c r="F166" s="806">
        <f t="shared" si="203"/>
        <v>0</v>
      </c>
      <c r="G166" s="563">
        <f t="shared" si="203"/>
        <v>0</v>
      </c>
      <c r="H166" s="565">
        <f t="shared" si="203"/>
        <v>0</v>
      </c>
      <c r="I166" s="545">
        <f t="shared" si="203"/>
        <v>0</v>
      </c>
      <c r="J166" s="565">
        <f t="shared" si="203"/>
        <v>0</v>
      </c>
      <c r="K166" s="564">
        <f t="shared" si="203"/>
        <v>0</v>
      </c>
      <c r="L166" s="545">
        <f t="shared" si="203"/>
        <v>0</v>
      </c>
      <c r="M166" s="458">
        <f t="shared" si="203"/>
        <v>0</v>
      </c>
      <c r="N166" s="579">
        <f t="shared" si="203"/>
        <v>0</v>
      </c>
      <c r="O166" s="580">
        <f t="shared" si="203"/>
        <v>0</v>
      </c>
      <c r="P166" s="581"/>
    </row>
    <row r="167" spans="1:16" ht="24" hidden="1" x14ac:dyDescent="0.2">
      <c r="A167" s="58">
        <v>2512</v>
      </c>
      <c r="B167" s="3" t="s">
        <v>233</v>
      </c>
      <c r="C167" s="449">
        <f t="shared" si="185"/>
        <v>0</v>
      </c>
      <c r="D167" s="548"/>
      <c r="E167" s="807"/>
      <c r="F167" s="765">
        <f t="shared" ref="F167:F172" si="204">D167+E167</f>
        <v>0</v>
      </c>
      <c r="G167" s="548"/>
      <c r="H167" s="454"/>
      <c r="I167" s="549">
        <f t="shared" ref="I167:I172" si="205">G167+H167</f>
        <v>0</v>
      </c>
      <c r="J167" s="454"/>
      <c r="K167" s="455"/>
      <c r="L167" s="549">
        <f t="shared" ref="L167:L172" si="206">J167+K167</f>
        <v>0</v>
      </c>
      <c r="M167" s="550"/>
      <c r="N167" s="455"/>
      <c r="O167" s="549">
        <f t="shared" ref="O167:O172" si="207">M167+N167</f>
        <v>0</v>
      </c>
      <c r="P167" s="555"/>
    </row>
    <row r="168" spans="1:16" ht="36" hidden="1" x14ac:dyDescent="0.2">
      <c r="A168" s="58">
        <v>2513</v>
      </c>
      <c r="B168" s="3" t="s">
        <v>234</v>
      </c>
      <c r="C168" s="449">
        <f t="shared" si="185"/>
        <v>0</v>
      </c>
      <c r="D168" s="548"/>
      <c r="E168" s="807"/>
      <c r="F168" s="765">
        <f t="shared" si="204"/>
        <v>0</v>
      </c>
      <c r="G168" s="548"/>
      <c r="H168" s="454"/>
      <c r="I168" s="549">
        <f t="shared" si="205"/>
        <v>0</v>
      </c>
      <c r="J168" s="454"/>
      <c r="K168" s="455"/>
      <c r="L168" s="549">
        <f t="shared" si="206"/>
        <v>0</v>
      </c>
      <c r="M168" s="550"/>
      <c r="N168" s="455"/>
      <c r="O168" s="549">
        <f t="shared" si="207"/>
        <v>0</v>
      </c>
      <c r="P168" s="555"/>
    </row>
    <row r="169" spans="1:16" ht="24" hidden="1" x14ac:dyDescent="0.2">
      <c r="A169" s="58">
        <v>2515</v>
      </c>
      <c r="B169" s="3" t="s">
        <v>235</v>
      </c>
      <c r="C169" s="449">
        <f t="shared" si="185"/>
        <v>0</v>
      </c>
      <c r="D169" s="548"/>
      <c r="E169" s="807"/>
      <c r="F169" s="765">
        <f t="shared" si="204"/>
        <v>0</v>
      </c>
      <c r="G169" s="548"/>
      <c r="H169" s="454"/>
      <c r="I169" s="549">
        <f t="shared" si="205"/>
        <v>0</v>
      </c>
      <c r="J169" s="454"/>
      <c r="K169" s="455"/>
      <c r="L169" s="549">
        <f t="shared" si="206"/>
        <v>0</v>
      </c>
      <c r="M169" s="550"/>
      <c r="N169" s="455"/>
      <c r="O169" s="549">
        <f t="shared" si="207"/>
        <v>0</v>
      </c>
      <c r="P169" s="555"/>
    </row>
    <row r="170" spans="1:16" ht="24" hidden="1" x14ac:dyDescent="0.2">
      <c r="A170" s="58">
        <v>2519</v>
      </c>
      <c r="B170" s="3" t="s">
        <v>236</v>
      </c>
      <c r="C170" s="449">
        <f t="shared" si="185"/>
        <v>0</v>
      </c>
      <c r="D170" s="548"/>
      <c r="E170" s="807"/>
      <c r="F170" s="765">
        <f t="shared" si="204"/>
        <v>0</v>
      </c>
      <c r="G170" s="548"/>
      <c r="H170" s="454"/>
      <c r="I170" s="549">
        <f t="shared" si="205"/>
        <v>0</v>
      </c>
      <c r="J170" s="454"/>
      <c r="K170" s="455"/>
      <c r="L170" s="549">
        <f t="shared" si="206"/>
        <v>0</v>
      </c>
      <c r="M170" s="550"/>
      <c r="N170" s="455"/>
      <c r="O170" s="549">
        <f t="shared" si="207"/>
        <v>0</v>
      </c>
      <c r="P170" s="555"/>
    </row>
    <row r="171" spans="1:16" ht="24" hidden="1" x14ac:dyDescent="0.2">
      <c r="A171" s="224">
        <v>2520</v>
      </c>
      <c r="B171" s="3" t="s">
        <v>237</v>
      </c>
      <c r="C171" s="449">
        <f t="shared" si="185"/>
        <v>0</v>
      </c>
      <c r="D171" s="548"/>
      <c r="E171" s="807"/>
      <c r="F171" s="765">
        <f t="shared" si="204"/>
        <v>0</v>
      </c>
      <c r="G171" s="548"/>
      <c r="H171" s="454"/>
      <c r="I171" s="549">
        <f t="shared" si="205"/>
        <v>0</v>
      </c>
      <c r="J171" s="454"/>
      <c r="K171" s="455"/>
      <c r="L171" s="549">
        <f t="shared" si="206"/>
        <v>0</v>
      </c>
      <c r="M171" s="550"/>
      <c r="N171" s="455"/>
      <c r="O171" s="549">
        <f t="shared" si="207"/>
        <v>0</v>
      </c>
      <c r="P171" s="555"/>
    </row>
    <row r="172" spans="1:16" s="247" customFormat="1" ht="36" hidden="1" customHeight="1" x14ac:dyDescent="0.2">
      <c r="A172" s="23">
        <v>2800</v>
      </c>
      <c r="B172" s="1" t="s">
        <v>238</v>
      </c>
      <c r="C172" s="440">
        <f t="shared" si="185"/>
        <v>0</v>
      </c>
      <c r="D172" s="408"/>
      <c r="E172" s="762"/>
      <c r="F172" s="763">
        <f t="shared" si="204"/>
        <v>0</v>
      </c>
      <c r="G172" s="408"/>
      <c r="H172" s="410"/>
      <c r="I172" s="411">
        <f t="shared" si="205"/>
        <v>0</v>
      </c>
      <c r="J172" s="410"/>
      <c r="K172" s="409"/>
      <c r="L172" s="411">
        <f t="shared" si="206"/>
        <v>0</v>
      </c>
      <c r="M172" s="412"/>
      <c r="N172" s="409"/>
      <c r="O172" s="411">
        <f t="shared" si="207"/>
        <v>0</v>
      </c>
      <c r="P172" s="413"/>
    </row>
    <row r="173" spans="1:16" hidden="1" x14ac:dyDescent="0.2">
      <c r="A173" s="196">
        <v>3000</v>
      </c>
      <c r="B173" s="196" t="s">
        <v>98</v>
      </c>
      <c r="C173" s="527">
        <f t="shared" si="185"/>
        <v>0</v>
      </c>
      <c r="D173" s="528">
        <f>SUM(D174,D184)</f>
        <v>0</v>
      </c>
      <c r="E173" s="800">
        <f t="shared" ref="E173:F173" si="208">SUM(E174,E184)</f>
        <v>0</v>
      </c>
      <c r="F173" s="801">
        <f t="shared" si="208"/>
        <v>0</v>
      </c>
      <c r="G173" s="528">
        <f>SUM(G174,G184)</f>
        <v>0</v>
      </c>
      <c r="H173" s="530">
        <f t="shared" ref="H173:I173" si="209">SUM(H174,H184)</f>
        <v>0</v>
      </c>
      <c r="I173" s="531">
        <f t="shared" si="209"/>
        <v>0</v>
      </c>
      <c r="J173" s="530">
        <f>SUM(J174,J184)</f>
        <v>0</v>
      </c>
      <c r="K173" s="529">
        <f t="shared" ref="K173:L173" si="210">SUM(K174,K184)</f>
        <v>0</v>
      </c>
      <c r="L173" s="531">
        <f t="shared" si="210"/>
        <v>0</v>
      </c>
      <c r="M173" s="527">
        <f>SUM(M174,M184)</f>
        <v>0</v>
      </c>
      <c r="N173" s="529">
        <f t="shared" ref="N173:O173" si="211">SUM(N174,N184)</f>
        <v>0</v>
      </c>
      <c r="O173" s="531">
        <f t="shared" si="211"/>
        <v>0</v>
      </c>
      <c r="P173" s="532"/>
    </row>
    <row r="174" spans="1:16" ht="24" hidden="1" x14ac:dyDescent="0.2">
      <c r="A174" s="76">
        <v>3200</v>
      </c>
      <c r="B174" s="248" t="s">
        <v>239</v>
      </c>
      <c r="C174" s="430">
        <f t="shared" si="185"/>
        <v>0</v>
      </c>
      <c r="D174" s="533">
        <f>SUM(D175,D179)</f>
        <v>0</v>
      </c>
      <c r="E174" s="802">
        <f t="shared" ref="E174:O174" si="212">SUM(E175,E179)</f>
        <v>0</v>
      </c>
      <c r="F174" s="769">
        <f t="shared" si="212"/>
        <v>0</v>
      </c>
      <c r="G174" s="533">
        <f t="shared" si="212"/>
        <v>0</v>
      </c>
      <c r="H174" s="438">
        <f t="shared" si="212"/>
        <v>0</v>
      </c>
      <c r="I174" s="534">
        <f t="shared" si="212"/>
        <v>0</v>
      </c>
      <c r="J174" s="438">
        <f t="shared" si="212"/>
        <v>0</v>
      </c>
      <c r="K174" s="439">
        <f t="shared" si="212"/>
        <v>0</v>
      </c>
      <c r="L174" s="534">
        <f t="shared" si="212"/>
        <v>0</v>
      </c>
      <c r="M174" s="535">
        <f t="shared" si="212"/>
        <v>0</v>
      </c>
      <c r="N174" s="536">
        <f t="shared" si="212"/>
        <v>0</v>
      </c>
      <c r="O174" s="537">
        <f t="shared" si="212"/>
        <v>0</v>
      </c>
      <c r="P174" s="538"/>
    </row>
    <row r="175" spans="1:16" ht="36" hidden="1" x14ac:dyDescent="0.2">
      <c r="A175" s="322">
        <v>3260</v>
      </c>
      <c r="B175" s="1" t="s">
        <v>240</v>
      </c>
      <c r="C175" s="440">
        <f t="shared" si="185"/>
        <v>0</v>
      </c>
      <c r="D175" s="563">
        <f>SUM(D176:D178)</f>
        <v>0</v>
      </c>
      <c r="E175" s="810">
        <f t="shared" ref="E175:F175" si="213">SUM(E176:E178)</f>
        <v>0</v>
      </c>
      <c r="F175" s="806">
        <f t="shared" si="213"/>
        <v>0</v>
      </c>
      <c r="G175" s="563">
        <f>SUM(G176:G178)</f>
        <v>0</v>
      </c>
      <c r="H175" s="565">
        <f t="shared" ref="H175:I175" si="214">SUM(H176:H178)</f>
        <v>0</v>
      </c>
      <c r="I175" s="545">
        <f t="shared" si="214"/>
        <v>0</v>
      </c>
      <c r="J175" s="565">
        <f>SUM(J176:J178)</f>
        <v>0</v>
      </c>
      <c r="K175" s="564">
        <f t="shared" ref="K175:L175" si="215">SUM(K176:K178)</f>
        <v>0</v>
      </c>
      <c r="L175" s="545">
        <f t="shared" si="215"/>
        <v>0</v>
      </c>
      <c r="M175" s="440">
        <f>SUM(M176:M178)</f>
        <v>0</v>
      </c>
      <c r="N175" s="564">
        <f t="shared" ref="N175:O175" si="216">SUM(N176:N178)</f>
        <v>0</v>
      </c>
      <c r="O175" s="545">
        <f t="shared" si="216"/>
        <v>0</v>
      </c>
      <c r="P175" s="547"/>
    </row>
    <row r="176" spans="1:16" ht="24" hidden="1" x14ac:dyDescent="0.2">
      <c r="A176" s="58">
        <v>3261</v>
      </c>
      <c r="B176" s="3" t="s">
        <v>241</v>
      </c>
      <c r="C176" s="449">
        <f t="shared" si="185"/>
        <v>0</v>
      </c>
      <c r="D176" s="548"/>
      <c r="E176" s="807"/>
      <c r="F176" s="765">
        <f t="shared" ref="F176:F178" si="217">D176+E176</f>
        <v>0</v>
      </c>
      <c r="G176" s="548"/>
      <c r="H176" s="454"/>
      <c r="I176" s="549">
        <f t="shared" ref="I176:I178" si="218">G176+H176</f>
        <v>0</v>
      </c>
      <c r="J176" s="454"/>
      <c r="K176" s="455"/>
      <c r="L176" s="549">
        <f t="shared" ref="L176:L178" si="219">J176+K176</f>
        <v>0</v>
      </c>
      <c r="M176" s="550"/>
      <c r="N176" s="455"/>
      <c r="O176" s="549">
        <f t="shared" ref="O176:O178" si="220">M176+N176</f>
        <v>0</v>
      </c>
      <c r="P176" s="555"/>
    </row>
    <row r="177" spans="1:16" ht="36" hidden="1" x14ac:dyDescent="0.2">
      <c r="A177" s="58">
        <v>3262</v>
      </c>
      <c r="B177" s="3" t="s">
        <v>242</v>
      </c>
      <c r="C177" s="449">
        <f t="shared" si="185"/>
        <v>0</v>
      </c>
      <c r="D177" s="548"/>
      <c r="E177" s="807"/>
      <c r="F177" s="765">
        <f t="shared" si="217"/>
        <v>0</v>
      </c>
      <c r="G177" s="548"/>
      <c r="H177" s="454"/>
      <c r="I177" s="549">
        <f t="shared" si="218"/>
        <v>0</v>
      </c>
      <c r="J177" s="454"/>
      <c r="K177" s="455"/>
      <c r="L177" s="549">
        <f t="shared" si="219"/>
        <v>0</v>
      </c>
      <c r="M177" s="550"/>
      <c r="N177" s="455"/>
      <c r="O177" s="549">
        <f t="shared" si="220"/>
        <v>0</v>
      </c>
      <c r="P177" s="555"/>
    </row>
    <row r="178" spans="1:16" ht="24" hidden="1" x14ac:dyDescent="0.2">
      <c r="A178" s="58">
        <v>3263</v>
      </c>
      <c r="B178" s="3" t="s">
        <v>243</v>
      </c>
      <c r="C178" s="449">
        <f t="shared" si="185"/>
        <v>0</v>
      </c>
      <c r="D178" s="548"/>
      <c r="E178" s="807"/>
      <c r="F178" s="765">
        <f t="shared" si="217"/>
        <v>0</v>
      </c>
      <c r="G178" s="548"/>
      <c r="H178" s="454"/>
      <c r="I178" s="549">
        <f t="shared" si="218"/>
        <v>0</v>
      </c>
      <c r="J178" s="454"/>
      <c r="K178" s="455"/>
      <c r="L178" s="549">
        <f t="shared" si="219"/>
        <v>0</v>
      </c>
      <c r="M178" s="550"/>
      <c r="N178" s="455"/>
      <c r="O178" s="549">
        <f t="shared" si="220"/>
        <v>0</v>
      </c>
      <c r="P178" s="555"/>
    </row>
    <row r="179" spans="1:16" ht="84" hidden="1" x14ac:dyDescent="0.2">
      <c r="A179" s="322">
        <v>3290</v>
      </c>
      <c r="B179" s="1" t="s">
        <v>244</v>
      </c>
      <c r="C179" s="582">
        <f t="shared" si="185"/>
        <v>0</v>
      </c>
      <c r="D179" s="563">
        <f>SUM(D180:D183)</f>
        <v>0</v>
      </c>
      <c r="E179" s="810">
        <f t="shared" ref="E179:O179" si="221">SUM(E180:E183)</f>
        <v>0</v>
      </c>
      <c r="F179" s="806">
        <f t="shared" si="221"/>
        <v>0</v>
      </c>
      <c r="G179" s="563">
        <f t="shared" si="221"/>
        <v>0</v>
      </c>
      <c r="H179" s="565">
        <f t="shared" si="221"/>
        <v>0</v>
      </c>
      <c r="I179" s="545">
        <f t="shared" si="221"/>
        <v>0</v>
      </c>
      <c r="J179" s="565">
        <f t="shared" si="221"/>
        <v>0</v>
      </c>
      <c r="K179" s="564">
        <f t="shared" si="221"/>
        <v>0</v>
      </c>
      <c r="L179" s="545">
        <f t="shared" si="221"/>
        <v>0</v>
      </c>
      <c r="M179" s="582">
        <f t="shared" si="221"/>
        <v>0</v>
      </c>
      <c r="N179" s="583">
        <f t="shared" si="221"/>
        <v>0</v>
      </c>
      <c r="O179" s="584">
        <f t="shared" si="221"/>
        <v>0</v>
      </c>
      <c r="P179" s="585"/>
    </row>
    <row r="180" spans="1:16" ht="72" hidden="1" x14ac:dyDescent="0.2">
      <c r="A180" s="58">
        <v>3291</v>
      </c>
      <c r="B180" s="3" t="s">
        <v>99</v>
      </c>
      <c r="C180" s="449">
        <f t="shared" si="185"/>
        <v>0</v>
      </c>
      <c r="D180" s="548"/>
      <c r="E180" s="807"/>
      <c r="F180" s="765">
        <f t="shared" ref="F180:F183" si="222">D180+E180</f>
        <v>0</v>
      </c>
      <c r="G180" s="548"/>
      <c r="H180" s="454"/>
      <c r="I180" s="549">
        <f t="shared" ref="I180:I183" si="223">G180+H180</f>
        <v>0</v>
      </c>
      <c r="J180" s="454"/>
      <c r="K180" s="455"/>
      <c r="L180" s="549">
        <f t="shared" ref="L180:L183" si="224">J180+K180</f>
        <v>0</v>
      </c>
      <c r="M180" s="550"/>
      <c r="N180" s="455"/>
      <c r="O180" s="549">
        <f t="shared" ref="O180:O183" si="225">M180+N180</f>
        <v>0</v>
      </c>
      <c r="P180" s="555"/>
    </row>
    <row r="181" spans="1:16" ht="72" hidden="1" x14ac:dyDescent="0.2">
      <c r="A181" s="58">
        <v>3292</v>
      </c>
      <c r="B181" s="3" t="s">
        <v>125</v>
      </c>
      <c r="C181" s="449">
        <f t="shared" si="185"/>
        <v>0</v>
      </c>
      <c r="D181" s="548"/>
      <c r="E181" s="807"/>
      <c r="F181" s="765">
        <f t="shared" si="222"/>
        <v>0</v>
      </c>
      <c r="G181" s="548"/>
      <c r="H181" s="454"/>
      <c r="I181" s="549">
        <f t="shared" si="223"/>
        <v>0</v>
      </c>
      <c r="J181" s="454"/>
      <c r="K181" s="455"/>
      <c r="L181" s="549">
        <f t="shared" si="224"/>
        <v>0</v>
      </c>
      <c r="M181" s="550"/>
      <c r="N181" s="455"/>
      <c r="O181" s="549">
        <f t="shared" si="225"/>
        <v>0</v>
      </c>
      <c r="P181" s="555"/>
    </row>
    <row r="182" spans="1:16" ht="72" hidden="1" x14ac:dyDescent="0.2">
      <c r="A182" s="58">
        <v>3293</v>
      </c>
      <c r="B182" s="3" t="s">
        <v>126</v>
      </c>
      <c r="C182" s="449">
        <f t="shared" si="185"/>
        <v>0</v>
      </c>
      <c r="D182" s="548"/>
      <c r="E182" s="807"/>
      <c r="F182" s="765">
        <f t="shared" si="222"/>
        <v>0</v>
      </c>
      <c r="G182" s="548"/>
      <c r="H182" s="454"/>
      <c r="I182" s="549">
        <f t="shared" si="223"/>
        <v>0</v>
      </c>
      <c r="J182" s="454"/>
      <c r="K182" s="455"/>
      <c r="L182" s="549">
        <f t="shared" si="224"/>
        <v>0</v>
      </c>
      <c r="M182" s="550"/>
      <c r="N182" s="455"/>
      <c r="O182" s="549">
        <f t="shared" si="225"/>
        <v>0</v>
      </c>
      <c r="P182" s="555"/>
    </row>
    <row r="183" spans="1:16" ht="60" hidden="1" x14ac:dyDescent="0.2">
      <c r="A183" s="253">
        <v>3294</v>
      </c>
      <c r="B183" s="3" t="s">
        <v>100</v>
      </c>
      <c r="C183" s="582">
        <f t="shared" si="185"/>
        <v>0</v>
      </c>
      <c r="D183" s="586"/>
      <c r="E183" s="812"/>
      <c r="F183" s="813">
        <f t="shared" si="222"/>
        <v>0</v>
      </c>
      <c r="G183" s="586"/>
      <c r="H183" s="588"/>
      <c r="I183" s="584">
        <f t="shared" si="223"/>
        <v>0</v>
      </c>
      <c r="J183" s="588"/>
      <c r="K183" s="587"/>
      <c r="L183" s="584">
        <f t="shared" si="224"/>
        <v>0</v>
      </c>
      <c r="M183" s="589"/>
      <c r="N183" s="587"/>
      <c r="O183" s="584">
        <f t="shared" si="225"/>
        <v>0</v>
      </c>
      <c r="P183" s="585"/>
    </row>
    <row r="184" spans="1:16" ht="48" hidden="1" x14ac:dyDescent="0.2">
      <c r="A184" s="258">
        <v>3300</v>
      </c>
      <c r="B184" s="248" t="s">
        <v>245</v>
      </c>
      <c r="C184" s="535">
        <f t="shared" si="185"/>
        <v>0</v>
      </c>
      <c r="D184" s="590">
        <f>SUM(D185:D186)</f>
        <v>0</v>
      </c>
      <c r="E184" s="814">
        <f t="shared" ref="E184:O184" si="226">SUM(E185:E186)</f>
        <v>0</v>
      </c>
      <c r="F184" s="815">
        <f t="shared" si="226"/>
        <v>0</v>
      </c>
      <c r="G184" s="590">
        <f t="shared" si="226"/>
        <v>0</v>
      </c>
      <c r="H184" s="591">
        <f t="shared" si="226"/>
        <v>0</v>
      </c>
      <c r="I184" s="537">
        <f t="shared" si="226"/>
        <v>0</v>
      </c>
      <c r="J184" s="591">
        <f t="shared" si="226"/>
        <v>0</v>
      </c>
      <c r="K184" s="536">
        <f t="shared" si="226"/>
        <v>0</v>
      </c>
      <c r="L184" s="537">
        <f t="shared" si="226"/>
        <v>0</v>
      </c>
      <c r="M184" s="535">
        <f t="shared" si="226"/>
        <v>0</v>
      </c>
      <c r="N184" s="536">
        <f t="shared" si="226"/>
        <v>0</v>
      </c>
      <c r="O184" s="537">
        <f t="shared" si="226"/>
        <v>0</v>
      </c>
      <c r="P184" s="538"/>
    </row>
    <row r="185" spans="1:16" ht="48" hidden="1" x14ac:dyDescent="0.2">
      <c r="A185" s="153">
        <v>3310</v>
      </c>
      <c r="B185" s="154" t="s">
        <v>246</v>
      </c>
      <c r="C185" s="501">
        <f t="shared" si="185"/>
        <v>0</v>
      </c>
      <c r="D185" s="557"/>
      <c r="E185" s="809"/>
      <c r="F185" s="804">
        <f t="shared" ref="F185:F186" si="227">D185+E185</f>
        <v>0</v>
      </c>
      <c r="G185" s="557"/>
      <c r="H185" s="559"/>
      <c r="I185" s="542">
        <f t="shared" ref="I185:I186" si="228">G185+H185</f>
        <v>0</v>
      </c>
      <c r="J185" s="559"/>
      <c r="K185" s="558"/>
      <c r="L185" s="542">
        <f t="shared" ref="L185:L186" si="229">J185+K185</f>
        <v>0</v>
      </c>
      <c r="M185" s="560"/>
      <c r="N185" s="558"/>
      <c r="O185" s="542">
        <f t="shared" ref="O185:O186" si="230">M185+N185</f>
        <v>0</v>
      </c>
      <c r="P185" s="543"/>
    </row>
    <row r="186" spans="1:16" ht="48.75" hidden="1" customHeight="1" x14ac:dyDescent="0.2">
      <c r="A186" s="49">
        <v>3320</v>
      </c>
      <c r="B186" s="1" t="s">
        <v>247</v>
      </c>
      <c r="C186" s="440">
        <f t="shared" si="185"/>
        <v>0</v>
      </c>
      <c r="D186" s="544"/>
      <c r="E186" s="805"/>
      <c r="F186" s="806">
        <f t="shared" si="227"/>
        <v>0</v>
      </c>
      <c r="G186" s="544"/>
      <c r="H186" s="445"/>
      <c r="I186" s="545">
        <f t="shared" si="228"/>
        <v>0</v>
      </c>
      <c r="J186" s="445"/>
      <c r="K186" s="446"/>
      <c r="L186" s="545">
        <f t="shared" si="229"/>
        <v>0</v>
      </c>
      <c r="M186" s="546"/>
      <c r="N186" s="446"/>
      <c r="O186" s="545">
        <f t="shared" si="230"/>
        <v>0</v>
      </c>
      <c r="P186" s="547"/>
    </row>
    <row r="187" spans="1:16" hidden="1" x14ac:dyDescent="0.2">
      <c r="A187" s="261">
        <v>4000</v>
      </c>
      <c r="B187" s="196" t="s">
        <v>248</v>
      </c>
      <c r="C187" s="527">
        <f t="shared" si="185"/>
        <v>0</v>
      </c>
      <c r="D187" s="528">
        <f>SUM(D188,D191)</f>
        <v>0</v>
      </c>
      <c r="E187" s="800">
        <f t="shared" ref="E187:F187" si="231">SUM(E188,E191)</f>
        <v>0</v>
      </c>
      <c r="F187" s="801">
        <f t="shared" si="231"/>
        <v>0</v>
      </c>
      <c r="G187" s="528">
        <f>SUM(G188,G191)</f>
        <v>0</v>
      </c>
      <c r="H187" s="530">
        <f t="shared" ref="H187:I187" si="232">SUM(H188,H191)</f>
        <v>0</v>
      </c>
      <c r="I187" s="531">
        <f t="shared" si="232"/>
        <v>0</v>
      </c>
      <c r="J187" s="530">
        <f>SUM(J188,J191)</f>
        <v>0</v>
      </c>
      <c r="K187" s="529">
        <f t="shared" ref="K187:L187" si="233">SUM(K188,K191)</f>
        <v>0</v>
      </c>
      <c r="L187" s="531">
        <f t="shared" si="233"/>
        <v>0</v>
      </c>
      <c r="M187" s="527">
        <f>SUM(M188,M191)</f>
        <v>0</v>
      </c>
      <c r="N187" s="529">
        <f t="shared" ref="N187:O187" si="234">SUM(N188,N191)</f>
        <v>0</v>
      </c>
      <c r="O187" s="531">
        <f t="shared" si="234"/>
        <v>0</v>
      </c>
      <c r="P187" s="532"/>
    </row>
    <row r="188" spans="1:16" ht="24" hidden="1" x14ac:dyDescent="0.2">
      <c r="A188" s="262">
        <v>4200</v>
      </c>
      <c r="B188" s="203" t="s">
        <v>249</v>
      </c>
      <c r="C188" s="430">
        <f t="shared" si="185"/>
        <v>0</v>
      </c>
      <c r="D188" s="533">
        <f>SUM(D189,D190)</f>
        <v>0</v>
      </c>
      <c r="E188" s="802">
        <f t="shared" ref="E188:F188" si="235">SUM(E189,E190)</f>
        <v>0</v>
      </c>
      <c r="F188" s="769">
        <f t="shared" si="235"/>
        <v>0</v>
      </c>
      <c r="G188" s="533">
        <f>SUM(G189,G190)</f>
        <v>0</v>
      </c>
      <c r="H188" s="438">
        <f t="shared" ref="H188:I188" si="236">SUM(H189,H190)</f>
        <v>0</v>
      </c>
      <c r="I188" s="534">
        <f t="shared" si="236"/>
        <v>0</v>
      </c>
      <c r="J188" s="438">
        <f>SUM(J189,J190)</f>
        <v>0</v>
      </c>
      <c r="K188" s="439">
        <f t="shared" ref="K188:L188" si="237">SUM(K189,K190)</f>
        <v>0</v>
      </c>
      <c r="L188" s="534">
        <f t="shared" si="237"/>
        <v>0</v>
      </c>
      <c r="M188" s="430">
        <f>SUM(M189,M190)</f>
        <v>0</v>
      </c>
      <c r="N188" s="439">
        <f t="shared" ref="N188:O188" si="238">SUM(N189,N190)</f>
        <v>0</v>
      </c>
      <c r="O188" s="534">
        <f t="shared" si="238"/>
        <v>0</v>
      </c>
      <c r="P188" s="561"/>
    </row>
    <row r="189" spans="1:16" ht="36" hidden="1" x14ac:dyDescent="0.2">
      <c r="A189" s="322">
        <v>4240</v>
      </c>
      <c r="B189" s="1" t="s">
        <v>250</v>
      </c>
      <c r="C189" s="440">
        <f t="shared" si="185"/>
        <v>0</v>
      </c>
      <c r="D189" s="544"/>
      <c r="E189" s="805"/>
      <c r="F189" s="806">
        <f t="shared" ref="F189:F190" si="239">D189+E189</f>
        <v>0</v>
      </c>
      <c r="G189" s="544"/>
      <c r="H189" s="445"/>
      <c r="I189" s="545">
        <f t="shared" ref="I189:I190" si="240">G189+H189</f>
        <v>0</v>
      </c>
      <c r="J189" s="445"/>
      <c r="K189" s="446"/>
      <c r="L189" s="545">
        <f t="shared" ref="L189:L190" si="241">J189+K189</f>
        <v>0</v>
      </c>
      <c r="M189" s="546"/>
      <c r="N189" s="446"/>
      <c r="O189" s="545">
        <f t="shared" ref="O189:O190" si="242">M189+N189</f>
        <v>0</v>
      </c>
      <c r="P189" s="547"/>
    </row>
    <row r="190" spans="1:16" ht="24" hidden="1" x14ac:dyDescent="0.2">
      <c r="A190" s="224">
        <v>4250</v>
      </c>
      <c r="B190" s="3" t="s">
        <v>251</v>
      </c>
      <c r="C190" s="449">
        <f t="shared" si="185"/>
        <v>0</v>
      </c>
      <c r="D190" s="548"/>
      <c r="E190" s="807"/>
      <c r="F190" s="765">
        <f t="shared" si="239"/>
        <v>0</v>
      </c>
      <c r="G190" s="548"/>
      <c r="H190" s="454"/>
      <c r="I190" s="549">
        <f t="shared" si="240"/>
        <v>0</v>
      </c>
      <c r="J190" s="454"/>
      <c r="K190" s="455"/>
      <c r="L190" s="549">
        <f t="shared" si="241"/>
        <v>0</v>
      </c>
      <c r="M190" s="550"/>
      <c r="N190" s="455"/>
      <c r="O190" s="549">
        <f t="shared" si="242"/>
        <v>0</v>
      </c>
      <c r="P190" s="555"/>
    </row>
    <row r="191" spans="1:16" hidden="1" x14ac:dyDescent="0.2">
      <c r="A191" s="76">
        <v>4300</v>
      </c>
      <c r="B191" s="203" t="s">
        <v>252</v>
      </c>
      <c r="C191" s="430">
        <f t="shared" si="185"/>
        <v>0</v>
      </c>
      <c r="D191" s="533">
        <f>SUM(D192)</f>
        <v>0</v>
      </c>
      <c r="E191" s="802">
        <f t="shared" ref="E191:F191" si="243">SUM(E192)</f>
        <v>0</v>
      </c>
      <c r="F191" s="769">
        <f t="shared" si="243"/>
        <v>0</v>
      </c>
      <c r="G191" s="533">
        <f>SUM(G192)</f>
        <v>0</v>
      </c>
      <c r="H191" s="438">
        <f t="shared" ref="H191:I191" si="244">SUM(H192)</f>
        <v>0</v>
      </c>
      <c r="I191" s="534">
        <f t="shared" si="244"/>
        <v>0</v>
      </c>
      <c r="J191" s="438">
        <f>SUM(J192)</f>
        <v>0</v>
      </c>
      <c r="K191" s="439">
        <f t="shared" ref="K191:L191" si="245">SUM(K192)</f>
        <v>0</v>
      </c>
      <c r="L191" s="534">
        <f t="shared" si="245"/>
        <v>0</v>
      </c>
      <c r="M191" s="430">
        <f>SUM(M192)</f>
        <v>0</v>
      </c>
      <c r="N191" s="439">
        <f t="shared" ref="N191:O191" si="246">SUM(N192)</f>
        <v>0</v>
      </c>
      <c r="O191" s="534">
        <f t="shared" si="246"/>
        <v>0</v>
      </c>
      <c r="P191" s="561"/>
    </row>
    <row r="192" spans="1:16" ht="24" hidden="1" x14ac:dyDescent="0.2">
      <c r="A192" s="322">
        <v>4310</v>
      </c>
      <c r="B192" s="1" t="s">
        <v>253</v>
      </c>
      <c r="C192" s="440">
        <f t="shared" si="185"/>
        <v>0</v>
      </c>
      <c r="D192" s="563">
        <f>SUM(D193:D193)</f>
        <v>0</v>
      </c>
      <c r="E192" s="810">
        <f t="shared" ref="E192:F192" si="247">SUM(E193:E193)</f>
        <v>0</v>
      </c>
      <c r="F192" s="806">
        <f t="shared" si="247"/>
        <v>0</v>
      </c>
      <c r="G192" s="563">
        <f>SUM(G193:G193)</f>
        <v>0</v>
      </c>
      <c r="H192" s="565">
        <f t="shared" ref="H192:I192" si="248">SUM(H193:H193)</f>
        <v>0</v>
      </c>
      <c r="I192" s="545">
        <f t="shared" si="248"/>
        <v>0</v>
      </c>
      <c r="J192" s="565">
        <f>SUM(J193:J193)</f>
        <v>0</v>
      </c>
      <c r="K192" s="564">
        <f t="shared" ref="K192:L192" si="249">SUM(K193:K193)</f>
        <v>0</v>
      </c>
      <c r="L192" s="545">
        <f t="shared" si="249"/>
        <v>0</v>
      </c>
      <c r="M192" s="440">
        <f>SUM(M193:M193)</f>
        <v>0</v>
      </c>
      <c r="N192" s="564">
        <f t="shared" ref="N192:O192" si="250">SUM(N193:N193)</f>
        <v>0</v>
      </c>
      <c r="O192" s="545">
        <f t="shared" si="250"/>
        <v>0</v>
      </c>
      <c r="P192" s="547"/>
    </row>
    <row r="193" spans="1:16" ht="36" hidden="1" x14ac:dyDescent="0.2">
      <c r="A193" s="58">
        <v>4311</v>
      </c>
      <c r="B193" s="3" t="s">
        <v>254</v>
      </c>
      <c r="C193" s="449">
        <f t="shared" si="185"/>
        <v>0</v>
      </c>
      <c r="D193" s="548"/>
      <c r="E193" s="807"/>
      <c r="F193" s="765">
        <f>D193+E193</f>
        <v>0</v>
      </c>
      <c r="G193" s="548"/>
      <c r="H193" s="454"/>
      <c r="I193" s="549">
        <f>G193+H193</f>
        <v>0</v>
      </c>
      <c r="J193" s="454"/>
      <c r="K193" s="455"/>
      <c r="L193" s="549">
        <f>J193+K193</f>
        <v>0</v>
      </c>
      <c r="M193" s="550"/>
      <c r="N193" s="455"/>
      <c r="O193" s="549">
        <f>M193+N193</f>
        <v>0</v>
      </c>
      <c r="P193" s="555"/>
    </row>
    <row r="194" spans="1:16" s="29" customFormat="1" ht="24" x14ac:dyDescent="0.2">
      <c r="A194" s="263"/>
      <c r="B194" s="23" t="s">
        <v>255</v>
      </c>
      <c r="C194" s="388">
        <f t="shared" si="185"/>
        <v>26105</v>
      </c>
      <c r="D194" s="524">
        <f>SUM(D195,D230,D269)</f>
        <v>0</v>
      </c>
      <c r="E194" s="798">
        <f t="shared" ref="E194:F194" si="251">SUM(E195,E230,E269)</f>
        <v>26105</v>
      </c>
      <c r="F194" s="799">
        <f t="shared" si="251"/>
        <v>26105</v>
      </c>
      <c r="G194" s="524">
        <f>SUM(G195,G230,G269)</f>
        <v>0</v>
      </c>
      <c r="H194" s="526">
        <f t="shared" ref="H194:I194" si="252">SUM(H195,H230,H269)</f>
        <v>0</v>
      </c>
      <c r="I194" s="392">
        <f t="shared" si="252"/>
        <v>0</v>
      </c>
      <c r="J194" s="526">
        <f>SUM(J195,J230,J269)</f>
        <v>0</v>
      </c>
      <c r="K194" s="525">
        <f t="shared" ref="K194:L194" si="253">SUM(K195,K230,K269)</f>
        <v>0</v>
      </c>
      <c r="L194" s="392">
        <f t="shared" si="253"/>
        <v>0</v>
      </c>
      <c r="M194" s="592">
        <f>SUM(M195,M230,M269)</f>
        <v>0</v>
      </c>
      <c r="N194" s="593">
        <f t="shared" ref="N194:O194" si="254">SUM(N195,N230,N269)</f>
        <v>0</v>
      </c>
      <c r="O194" s="594">
        <f t="shared" si="254"/>
        <v>0</v>
      </c>
      <c r="P194" s="595"/>
    </row>
    <row r="195" spans="1:16" x14ac:dyDescent="0.2">
      <c r="A195" s="196">
        <v>5000</v>
      </c>
      <c r="B195" s="196" t="s">
        <v>61</v>
      </c>
      <c r="C195" s="527">
        <f t="shared" si="185"/>
        <v>26105</v>
      </c>
      <c r="D195" s="528">
        <f>D196+D204</f>
        <v>0</v>
      </c>
      <c r="E195" s="800">
        <f t="shared" ref="E195:F195" si="255">E196+E204</f>
        <v>26105</v>
      </c>
      <c r="F195" s="801">
        <f t="shared" si="255"/>
        <v>26105</v>
      </c>
      <c r="G195" s="528">
        <f>G196+G204</f>
        <v>0</v>
      </c>
      <c r="H195" s="530">
        <f t="shared" ref="H195:I195" si="256">H196+H204</f>
        <v>0</v>
      </c>
      <c r="I195" s="531">
        <f t="shared" si="256"/>
        <v>0</v>
      </c>
      <c r="J195" s="530">
        <f>J196+J204</f>
        <v>0</v>
      </c>
      <c r="K195" s="529">
        <f t="shared" ref="K195:L195" si="257">K196+K204</f>
        <v>0</v>
      </c>
      <c r="L195" s="531">
        <f t="shared" si="257"/>
        <v>0</v>
      </c>
      <c r="M195" s="527">
        <f>M196+M204</f>
        <v>0</v>
      </c>
      <c r="N195" s="529">
        <f t="shared" ref="N195:O195" si="258">N196+N204</f>
        <v>0</v>
      </c>
      <c r="O195" s="531">
        <f t="shared" si="258"/>
        <v>0</v>
      </c>
      <c r="P195" s="532"/>
    </row>
    <row r="196" spans="1:16" hidden="1" x14ac:dyDescent="0.2">
      <c r="A196" s="76">
        <v>5100</v>
      </c>
      <c r="B196" s="203" t="s">
        <v>62</v>
      </c>
      <c r="C196" s="430">
        <f t="shared" si="185"/>
        <v>0</v>
      </c>
      <c r="D196" s="533">
        <f>D197+D198+D201+D202+D203</f>
        <v>0</v>
      </c>
      <c r="E196" s="802">
        <f t="shared" ref="E196:F196" si="259">E197+E198+E201+E202+E203</f>
        <v>0</v>
      </c>
      <c r="F196" s="769">
        <f t="shared" si="259"/>
        <v>0</v>
      </c>
      <c r="G196" s="533">
        <f>G197+G198+G201+G202+G203</f>
        <v>0</v>
      </c>
      <c r="H196" s="438">
        <f t="shared" ref="H196:I196" si="260">H197+H198+H201+H202+H203</f>
        <v>0</v>
      </c>
      <c r="I196" s="534">
        <f t="shared" si="260"/>
        <v>0</v>
      </c>
      <c r="J196" s="438">
        <f>J197+J198+J201+J202+J203</f>
        <v>0</v>
      </c>
      <c r="K196" s="439">
        <f t="shared" ref="K196:L196" si="261">K197+K198+K201+K202+K203</f>
        <v>0</v>
      </c>
      <c r="L196" s="534">
        <f t="shared" si="261"/>
        <v>0</v>
      </c>
      <c r="M196" s="430">
        <f>M197+M198+M201+M202+M203</f>
        <v>0</v>
      </c>
      <c r="N196" s="439">
        <f t="shared" ref="N196:O196" si="262">N197+N198+N201+N202+N203</f>
        <v>0</v>
      </c>
      <c r="O196" s="534">
        <f t="shared" si="262"/>
        <v>0</v>
      </c>
      <c r="P196" s="561"/>
    </row>
    <row r="197" spans="1:16" hidden="1" x14ac:dyDescent="0.2">
      <c r="A197" s="322">
        <v>5110</v>
      </c>
      <c r="B197" s="1" t="s">
        <v>63</v>
      </c>
      <c r="C197" s="440">
        <f t="shared" si="185"/>
        <v>0</v>
      </c>
      <c r="D197" s="544"/>
      <c r="E197" s="805"/>
      <c r="F197" s="806">
        <f>D197+E197</f>
        <v>0</v>
      </c>
      <c r="G197" s="544"/>
      <c r="H197" s="445"/>
      <c r="I197" s="545">
        <f>G197+H197</f>
        <v>0</v>
      </c>
      <c r="J197" s="445"/>
      <c r="K197" s="446"/>
      <c r="L197" s="545">
        <f>J197+K197</f>
        <v>0</v>
      </c>
      <c r="M197" s="546"/>
      <c r="N197" s="446"/>
      <c r="O197" s="545">
        <f>M197+N197</f>
        <v>0</v>
      </c>
      <c r="P197" s="547"/>
    </row>
    <row r="198" spans="1:16" ht="24" hidden="1" x14ac:dyDescent="0.2">
      <c r="A198" s="224">
        <v>5120</v>
      </c>
      <c r="B198" s="3" t="s">
        <v>64</v>
      </c>
      <c r="C198" s="449">
        <f t="shared" si="185"/>
        <v>0</v>
      </c>
      <c r="D198" s="552">
        <f>D199+D200</f>
        <v>0</v>
      </c>
      <c r="E198" s="808">
        <f t="shared" ref="E198:F198" si="263">E199+E200</f>
        <v>0</v>
      </c>
      <c r="F198" s="765">
        <f t="shared" si="263"/>
        <v>0</v>
      </c>
      <c r="G198" s="552">
        <f>G199+G200</f>
        <v>0</v>
      </c>
      <c r="H198" s="554">
        <f t="shared" ref="H198:I198" si="264">H199+H200</f>
        <v>0</v>
      </c>
      <c r="I198" s="549">
        <f t="shared" si="264"/>
        <v>0</v>
      </c>
      <c r="J198" s="554">
        <f>J199+J200</f>
        <v>0</v>
      </c>
      <c r="K198" s="553">
        <f t="shared" ref="K198:L198" si="265">K199+K200</f>
        <v>0</v>
      </c>
      <c r="L198" s="549">
        <f t="shared" si="265"/>
        <v>0</v>
      </c>
      <c r="M198" s="449">
        <f>M199+M200</f>
        <v>0</v>
      </c>
      <c r="N198" s="553">
        <f t="shared" ref="N198:O198" si="266">N199+N200</f>
        <v>0</v>
      </c>
      <c r="O198" s="549">
        <f t="shared" si="266"/>
        <v>0</v>
      </c>
      <c r="P198" s="555"/>
    </row>
    <row r="199" spans="1:16" hidden="1" x14ac:dyDescent="0.2">
      <c r="A199" s="58">
        <v>5121</v>
      </c>
      <c r="B199" s="3" t="s">
        <v>65</v>
      </c>
      <c r="C199" s="449">
        <f t="shared" si="185"/>
        <v>0</v>
      </c>
      <c r="D199" s="548"/>
      <c r="E199" s="807"/>
      <c r="F199" s="765">
        <f t="shared" ref="F199:F203" si="267">D199+E199</f>
        <v>0</v>
      </c>
      <c r="G199" s="548"/>
      <c r="H199" s="454"/>
      <c r="I199" s="549">
        <f t="shared" ref="I199:I203" si="268">G199+H199</f>
        <v>0</v>
      </c>
      <c r="J199" s="454"/>
      <c r="K199" s="455"/>
      <c r="L199" s="549">
        <f t="shared" ref="L199:L203" si="269">J199+K199</f>
        <v>0</v>
      </c>
      <c r="M199" s="550"/>
      <c r="N199" s="455"/>
      <c r="O199" s="549">
        <f t="shared" ref="O199:O203" si="270">M199+N199</f>
        <v>0</v>
      </c>
      <c r="P199" s="555"/>
    </row>
    <row r="200" spans="1:16" ht="24" hidden="1" x14ac:dyDescent="0.2">
      <c r="A200" s="58">
        <v>5129</v>
      </c>
      <c r="B200" s="3" t="s">
        <v>66</v>
      </c>
      <c r="C200" s="449">
        <f t="shared" si="185"/>
        <v>0</v>
      </c>
      <c r="D200" s="548"/>
      <c r="E200" s="807"/>
      <c r="F200" s="765">
        <f t="shared" si="267"/>
        <v>0</v>
      </c>
      <c r="G200" s="548"/>
      <c r="H200" s="454"/>
      <c r="I200" s="549">
        <f t="shared" si="268"/>
        <v>0</v>
      </c>
      <c r="J200" s="454"/>
      <c r="K200" s="455"/>
      <c r="L200" s="549">
        <f t="shared" si="269"/>
        <v>0</v>
      </c>
      <c r="M200" s="550"/>
      <c r="N200" s="455"/>
      <c r="O200" s="549">
        <f t="shared" si="270"/>
        <v>0</v>
      </c>
      <c r="P200" s="555"/>
    </row>
    <row r="201" spans="1:16" hidden="1" x14ac:dyDescent="0.2">
      <c r="A201" s="224">
        <v>5130</v>
      </c>
      <c r="B201" s="3" t="s">
        <v>256</v>
      </c>
      <c r="C201" s="449">
        <f t="shared" si="185"/>
        <v>0</v>
      </c>
      <c r="D201" s="548"/>
      <c r="E201" s="807"/>
      <c r="F201" s="765">
        <f t="shared" si="267"/>
        <v>0</v>
      </c>
      <c r="G201" s="548"/>
      <c r="H201" s="454"/>
      <c r="I201" s="549">
        <f t="shared" si="268"/>
        <v>0</v>
      </c>
      <c r="J201" s="454"/>
      <c r="K201" s="455"/>
      <c r="L201" s="549">
        <f t="shared" si="269"/>
        <v>0</v>
      </c>
      <c r="M201" s="550"/>
      <c r="N201" s="455"/>
      <c r="O201" s="549">
        <f t="shared" si="270"/>
        <v>0</v>
      </c>
      <c r="P201" s="555"/>
    </row>
    <row r="202" spans="1:16" hidden="1" x14ac:dyDescent="0.2">
      <c r="A202" s="224">
        <v>5140</v>
      </c>
      <c r="B202" s="3" t="s">
        <v>257</v>
      </c>
      <c r="C202" s="449">
        <f t="shared" si="185"/>
        <v>0</v>
      </c>
      <c r="D202" s="548"/>
      <c r="E202" s="807"/>
      <c r="F202" s="765">
        <f t="shared" si="267"/>
        <v>0</v>
      </c>
      <c r="G202" s="548"/>
      <c r="H202" s="454"/>
      <c r="I202" s="549">
        <f t="shared" si="268"/>
        <v>0</v>
      </c>
      <c r="J202" s="454"/>
      <c r="K202" s="455"/>
      <c r="L202" s="549">
        <f t="shared" si="269"/>
        <v>0</v>
      </c>
      <c r="M202" s="550"/>
      <c r="N202" s="455"/>
      <c r="O202" s="549">
        <f t="shared" si="270"/>
        <v>0</v>
      </c>
      <c r="P202" s="555"/>
    </row>
    <row r="203" spans="1:16" ht="24" hidden="1" x14ac:dyDescent="0.2">
      <c r="A203" s="224">
        <v>5170</v>
      </c>
      <c r="B203" s="3" t="s">
        <v>258</v>
      </c>
      <c r="C203" s="449">
        <f t="shared" si="185"/>
        <v>0</v>
      </c>
      <c r="D203" s="548"/>
      <c r="E203" s="807"/>
      <c r="F203" s="765">
        <f t="shared" si="267"/>
        <v>0</v>
      </c>
      <c r="G203" s="548"/>
      <c r="H203" s="454"/>
      <c r="I203" s="549">
        <f t="shared" si="268"/>
        <v>0</v>
      </c>
      <c r="J203" s="454"/>
      <c r="K203" s="455"/>
      <c r="L203" s="549">
        <f t="shared" si="269"/>
        <v>0</v>
      </c>
      <c r="M203" s="550"/>
      <c r="N203" s="455"/>
      <c r="O203" s="549">
        <f t="shared" si="270"/>
        <v>0</v>
      </c>
      <c r="P203" s="555"/>
    </row>
    <row r="204" spans="1:16" x14ac:dyDescent="0.2">
      <c r="A204" s="76">
        <v>5200</v>
      </c>
      <c r="B204" s="203" t="s">
        <v>67</v>
      </c>
      <c r="C204" s="430">
        <f t="shared" si="185"/>
        <v>26105</v>
      </c>
      <c r="D204" s="533">
        <f>D205+D215+D216+D225+D226+D227+D229</f>
        <v>0</v>
      </c>
      <c r="E204" s="802">
        <f t="shared" ref="E204:F204" si="271">E205+E215+E216+E225+E226+E227+E229</f>
        <v>26105</v>
      </c>
      <c r="F204" s="769">
        <f t="shared" si="271"/>
        <v>26105</v>
      </c>
      <c r="G204" s="533">
        <f>G205+G215+G216+G225+G226+G227+G229</f>
        <v>0</v>
      </c>
      <c r="H204" s="438">
        <f t="shared" ref="H204:I204" si="272">H205+H215+H216+H225+H226+H227+H229</f>
        <v>0</v>
      </c>
      <c r="I204" s="534">
        <f t="shared" si="272"/>
        <v>0</v>
      </c>
      <c r="J204" s="438">
        <f>J205+J215+J216+J225+J226+J227+J229</f>
        <v>0</v>
      </c>
      <c r="K204" s="439">
        <f t="shared" ref="K204:L204" si="273">K205+K215+K216+K225+K226+K227+K229</f>
        <v>0</v>
      </c>
      <c r="L204" s="534">
        <f t="shared" si="273"/>
        <v>0</v>
      </c>
      <c r="M204" s="430">
        <f>M205+M215+M216+M225+M226+M227+M229</f>
        <v>0</v>
      </c>
      <c r="N204" s="439">
        <f t="shared" ref="N204:O204" si="274">N205+N215+N216+N225+N226+N227+N229</f>
        <v>0</v>
      </c>
      <c r="O204" s="534">
        <f t="shared" si="274"/>
        <v>0</v>
      </c>
      <c r="P204" s="561"/>
    </row>
    <row r="205" spans="1:16" hidden="1" x14ac:dyDescent="0.2">
      <c r="A205" s="210">
        <v>5210</v>
      </c>
      <c r="B205" s="154" t="s">
        <v>259</v>
      </c>
      <c r="C205" s="501">
        <f t="shared" si="185"/>
        <v>0</v>
      </c>
      <c r="D205" s="539">
        <f>SUM(D206:D214)</f>
        <v>0</v>
      </c>
      <c r="E205" s="803">
        <f t="shared" ref="E205:F205" si="275">SUM(E206:E214)</f>
        <v>0</v>
      </c>
      <c r="F205" s="804">
        <f t="shared" si="275"/>
        <v>0</v>
      </c>
      <c r="G205" s="539">
        <f>SUM(G206:G214)</f>
        <v>0</v>
      </c>
      <c r="H205" s="541">
        <f t="shared" ref="H205:I205" si="276">SUM(H206:H214)</f>
        <v>0</v>
      </c>
      <c r="I205" s="542">
        <f t="shared" si="276"/>
        <v>0</v>
      </c>
      <c r="J205" s="541">
        <f>SUM(J206:J214)</f>
        <v>0</v>
      </c>
      <c r="K205" s="540">
        <f t="shared" ref="K205:L205" si="277">SUM(K206:K214)</f>
        <v>0</v>
      </c>
      <c r="L205" s="542">
        <f t="shared" si="277"/>
        <v>0</v>
      </c>
      <c r="M205" s="501">
        <f>SUM(M206:M214)</f>
        <v>0</v>
      </c>
      <c r="N205" s="540">
        <f t="shared" ref="N205:O205" si="278">SUM(N206:N214)</f>
        <v>0</v>
      </c>
      <c r="O205" s="542">
        <f t="shared" si="278"/>
        <v>0</v>
      </c>
      <c r="P205" s="543"/>
    </row>
    <row r="206" spans="1:16" hidden="1" x14ac:dyDescent="0.2">
      <c r="A206" s="49">
        <v>5211</v>
      </c>
      <c r="B206" s="1" t="s">
        <v>260</v>
      </c>
      <c r="C206" s="440">
        <f t="shared" si="185"/>
        <v>0</v>
      </c>
      <c r="D206" s="544"/>
      <c r="E206" s="805"/>
      <c r="F206" s="806">
        <f t="shared" ref="F206:F215" si="279">D206+E206</f>
        <v>0</v>
      </c>
      <c r="G206" s="544"/>
      <c r="H206" s="445"/>
      <c r="I206" s="545">
        <f t="shared" ref="I206:I215" si="280">G206+H206</f>
        <v>0</v>
      </c>
      <c r="J206" s="445"/>
      <c r="K206" s="446"/>
      <c r="L206" s="545">
        <f t="shared" ref="L206:L215" si="281">J206+K206</f>
        <v>0</v>
      </c>
      <c r="M206" s="546"/>
      <c r="N206" s="446"/>
      <c r="O206" s="545">
        <f t="shared" ref="O206:O215" si="282">M206+N206</f>
        <v>0</v>
      </c>
      <c r="P206" s="547"/>
    </row>
    <row r="207" spans="1:16" hidden="1" x14ac:dyDescent="0.2">
      <c r="A207" s="58">
        <v>5212</v>
      </c>
      <c r="B207" s="3" t="s">
        <v>261</v>
      </c>
      <c r="C207" s="449">
        <f t="shared" si="185"/>
        <v>0</v>
      </c>
      <c r="D207" s="548"/>
      <c r="E207" s="807"/>
      <c r="F207" s="765">
        <f t="shared" si="279"/>
        <v>0</v>
      </c>
      <c r="G207" s="548"/>
      <c r="H207" s="454"/>
      <c r="I207" s="549">
        <f t="shared" si="280"/>
        <v>0</v>
      </c>
      <c r="J207" s="454"/>
      <c r="K207" s="455"/>
      <c r="L207" s="549">
        <f t="shared" si="281"/>
        <v>0</v>
      </c>
      <c r="M207" s="550"/>
      <c r="N207" s="455"/>
      <c r="O207" s="549">
        <f t="shared" si="282"/>
        <v>0</v>
      </c>
      <c r="P207" s="555"/>
    </row>
    <row r="208" spans="1:16" hidden="1" x14ac:dyDescent="0.2">
      <c r="A208" s="58">
        <v>5213</v>
      </c>
      <c r="B208" s="3" t="s">
        <v>262</v>
      </c>
      <c r="C208" s="449">
        <f t="shared" si="185"/>
        <v>0</v>
      </c>
      <c r="D208" s="548"/>
      <c r="E208" s="807"/>
      <c r="F208" s="765">
        <f t="shared" si="279"/>
        <v>0</v>
      </c>
      <c r="G208" s="548"/>
      <c r="H208" s="454"/>
      <c r="I208" s="549">
        <f t="shared" si="280"/>
        <v>0</v>
      </c>
      <c r="J208" s="454"/>
      <c r="K208" s="455"/>
      <c r="L208" s="549">
        <f t="shared" si="281"/>
        <v>0</v>
      </c>
      <c r="M208" s="550"/>
      <c r="N208" s="455"/>
      <c r="O208" s="549">
        <f t="shared" si="282"/>
        <v>0</v>
      </c>
      <c r="P208" s="555"/>
    </row>
    <row r="209" spans="1:16" hidden="1" x14ac:dyDescent="0.2">
      <c r="A209" s="58">
        <v>5214</v>
      </c>
      <c r="B209" s="3" t="s">
        <v>263</v>
      </c>
      <c r="C209" s="449">
        <f t="shared" si="185"/>
        <v>0</v>
      </c>
      <c r="D209" s="548"/>
      <c r="E209" s="807"/>
      <c r="F209" s="765">
        <f t="shared" si="279"/>
        <v>0</v>
      </c>
      <c r="G209" s="548"/>
      <c r="H209" s="454"/>
      <c r="I209" s="549">
        <f t="shared" si="280"/>
        <v>0</v>
      </c>
      <c r="J209" s="454"/>
      <c r="K209" s="455"/>
      <c r="L209" s="549">
        <f t="shared" si="281"/>
        <v>0</v>
      </c>
      <c r="M209" s="550"/>
      <c r="N209" s="455"/>
      <c r="O209" s="549">
        <f t="shared" si="282"/>
        <v>0</v>
      </c>
      <c r="P209" s="555"/>
    </row>
    <row r="210" spans="1:16" hidden="1" x14ac:dyDescent="0.2">
      <c r="A210" s="58">
        <v>5215</v>
      </c>
      <c r="B210" s="3" t="s">
        <v>264</v>
      </c>
      <c r="C210" s="449">
        <f t="shared" si="185"/>
        <v>0</v>
      </c>
      <c r="D210" s="548"/>
      <c r="E210" s="807"/>
      <c r="F210" s="765">
        <f t="shared" si="279"/>
        <v>0</v>
      </c>
      <c r="G210" s="548"/>
      <c r="H210" s="454"/>
      <c r="I210" s="549">
        <f t="shared" si="280"/>
        <v>0</v>
      </c>
      <c r="J210" s="454"/>
      <c r="K210" s="455"/>
      <c r="L210" s="549">
        <f t="shared" si="281"/>
        <v>0</v>
      </c>
      <c r="M210" s="550"/>
      <c r="N210" s="455"/>
      <c r="O210" s="549">
        <f t="shared" si="282"/>
        <v>0</v>
      </c>
      <c r="P210" s="555"/>
    </row>
    <row r="211" spans="1:16" ht="14.25" hidden="1" customHeight="1" x14ac:dyDescent="0.2">
      <c r="A211" s="58">
        <v>5216</v>
      </c>
      <c r="B211" s="3" t="s">
        <v>265</v>
      </c>
      <c r="C211" s="449">
        <f t="shared" si="185"/>
        <v>0</v>
      </c>
      <c r="D211" s="548"/>
      <c r="E211" s="807"/>
      <c r="F211" s="765">
        <f t="shared" si="279"/>
        <v>0</v>
      </c>
      <c r="G211" s="548"/>
      <c r="H211" s="454"/>
      <c r="I211" s="549">
        <f t="shared" si="280"/>
        <v>0</v>
      </c>
      <c r="J211" s="454"/>
      <c r="K211" s="455"/>
      <c r="L211" s="549">
        <f t="shared" si="281"/>
        <v>0</v>
      </c>
      <c r="M211" s="550"/>
      <c r="N211" s="455"/>
      <c r="O211" s="549">
        <f t="shared" si="282"/>
        <v>0</v>
      </c>
      <c r="P211" s="555"/>
    </row>
    <row r="212" spans="1:16" hidden="1" x14ac:dyDescent="0.2">
      <c r="A212" s="58">
        <v>5217</v>
      </c>
      <c r="B212" s="3" t="s">
        <v>266</v>
      </c>
      <c r="C212" s="449">
        <f t="shared" si="185"/>
        <v>0</v>
      </c>
      <c r="D212" s="548"/>
      <c r="E212" s="807"/>
      <c r="F212" s="765">
        <f t="shared" si="279"/>
        <v>0</v>
      </c>
      <c r="G212" s="548"/>
      <c r="H212" s="454"/>
      <c r="I212" s="549">
        <f t="shared" si="280"/>
        <v>0</v>
      </c>
      <c r="J212" s="454"/>
      <c r="K212" s="455"/>
      <c r="L212" s="549">
        <f t="shared" si="281"/>
        <v>0</v>
      </c>
      <c r="M212" s="550"/>
      <c r="N212" s="455"/>
      <c r="O212" s="549">
        <f t="shared" si="282"/>
        <v>0</v>
      </c>
      <c r="P212" s="555"/>
    </row>
    <row r="213" spans="1:16" hidden="1" x14ac:dyDescent="0.2">
      <c r="A213" s="58">
        <v>5218</v>
      </c>
      <c r="B213" s="3" t="s">
        <v>267</v>
      </c>
      <c r="C213" s="449">
        <f t="shared" ref="C213:C276" si="283">F213+I213+L213+O213</f>
        <v>0</v>
      </c>
      <c r="D213" s="548"/>
      <c r="E213" s="807"/>
      <c r="F213" s="765">
        <f t="shared" si="279"/>
        <v>0</v>
      </c>
      <c r="G213" s="548"/>
      <c r="H213" s="454"/>
      <c r="I213" s="549">
        <f t="shared" si="280"/>
        <v>0</v>
      </c>
      <c r="J213" s="454"/>
      <c r="K213" s="455"/>
      <c r="L213" s="549">
        <f t="shared" si="281"/>
        <v>0</v>
      </c>
      <c r="M213" s="550"/>
      <c r="N213" s="455"/>
      <c r="O213" s="549">
        <f t="shared" si="282"/>
        <v>0</v>
      </c>
      <c r="P213" s="555"/>
    </row>
    <row r="214" spans="1:16" hidden="1" x14ac:dyDescent="0.2">
      <c r="A214" s="58">
        <v>5219</v>
      </c>
      <c r="B214" s="3" t="s">
        <v>268</v>
      </c>
      <c r="C214" s="449">
        <f t="shared" si="283"/>
        <v>0</v>
      </c>
      <c r="D214" s="548"/>
      <c r="E214" s="807"/>
      <c r="F214" s="765">
        <f t="shared" si="279"/>
        <v>0</v>
      </c>
      <c r="G214" s="548"/>
      <c r="H214" s="454"/>
      <c r="I214" s="549">
        <f t="shared" si="280"/>
        <v>0</v>
      </c>
      <c r="J214" s="454"/>
      <c r="K214" s="455"/>
      <c r="L214" s="549">
        <f t="shared" si="281"/>
        <v>0</v>
      </c>
      <c r="M214" s="550"/>
      <c r="N214" s="455"/>
      <c r="O214" s="549">
        <f t="shared" si="282"/>
        <v>0</v>
      </c>
      <c r="P214" s="555"/>
    </row>
    <row r="215" spans="1:16" ht="13.5" hidden="1" customHeight="1" x14ac:dyDescent="0.2">
      <c r="A215" s="224">
        <v>5220</v>
      </c>
      <c r="B215" s="3" t="s">
        <v>68</v>
      </c>
      <c r="C215" s="449">
        <f t="shared" si="283"/>
        <v>0</v>
      </c>
      <c r="D215" s="548"/>
      <c r="E215" s="807"/>
      <c r="F215" s="765">
        <f t="shared" si="279"/>
        <v>0</v>
      </c>
      <c r="G215" s="548"/>
      <c r="H215" s="454"/>
      <c r="I215" s="549">
        <f t="shared" si="280"/>
        <v>0</v>
      </c>
      <c r="J215" s="454"/>
      <c r="K215" s="455"/>
      <c r="L215" s="549">
        <f t="shared" si="281"/>
        <v>0</v>
      </c>
      <c r="M215" s="550"/>
      <c r="N215" s="455"/>
      <c r="O215" s="549">
        <f t="shared" si="282"/>
        <v>0</v>
      </c>
      <c r="P215" s="555"/>
    </row>
    <row r="216" spans="1:16" x14ac:dyDescent="0.2">
      <c r="A216" s="224">
        <v>5230</v>
      </c>
      <c r="B216" s="3" t="s">
        <v>69</v>
      </c>
      <c r="C216" s="449">
        <f t="shared" si="283"/>
        <v>26105</v>
      </c>
      <c r="D216" s="552">
        <f>SUM(D217:D224)</f>
        <v>0</v>
      </c>
      <c r="E216" s="808">
        <f t="shared" ref="E216:F216" si="284">SUM(E217:E224)</f>
        <v>26105</v>
      </c>
      <c r="F216" s="765">
        <f t="shared" si="284"/>
        <v>26105</v>
      </c>
      <c r="G216" s="552">
        <f>SUM(G217:G224)</f>
        <v>0</v>
      </c>
      <c r="H216" s="554">
        <f t="shared" ref="H216:I216" si="285">SUM(H217:H224)</f>
        <v>0</v>
      </c>
      <c r="I216" s="549">
        <f t="shared" si="285"/>
        <v>0</v>
      </c>
      <c r="J216" s="554">
        <f>SUM(J217:J224)</f>
        <v>0</v>
      </c>
      <c r="K216" s="553">
        <f t="shared" ref="K216:L216" si="286">SUM(K217:K224)</f>
        <v>0</v>
      </c>
      <c r="L216" s="549">
        <f t="shared" si="286"/>
        <v>0</v>
      </c>
      <c r="M216" s="449">
        <f>SUM(M217:M224)</f>
        <v>0</v>
      </c>
      <c r="N216" s="553">
        <f t="shared" ref="N216:O216" si="287">SUM(N217:N224)</f>
        <v>0</v>
      </c>
      <c r="O216" s="549">
        <f t="shared" si="287"/>
        <v>0</v>
      </c>
      <c r="P216" s="555"/>
    </row>
    <row r="217" spans="1:16" hidden="1" x14ac:dyDescent="0.2">
      <c r="A217" s="58">
        <v>5231</v>
      </c>
      <c r="B217" s="3" t="s">
        <v>70</v>
      </c>
      <c r="C217" s="449">
        <f t="shared" si="283"/>
        <v>0</v>
      </c>
      <c r="D217" s="548"/>
      <c r="E217" s="807"/>
      <c r="F217" s="765">
        <f t="shared" ref="F217:F226" si="288">D217+E217</f>
        <v>0</v>
      </c>
      <c r="G217" s="548"/>
      <c r="H217" s="454"/>
      <c r="I217" s="549">
        <f t="shared" ref="I217:I226" si="289">G217+H217</f>
        <v>0</v>
      </c>
      <c r="J217" s="454"/>
      <c r="K217" s="455"/>
      <c r="L217" s="549">
        <f t="shared" ref="L217:L226" si="290">J217+K217</f>
        <v>0</v>
      </c>
      <c r="M217" s="550"/>
      <c r="N217" s="455"/>
      <c r="O217" s="549">
        <f t="shared" ref="O217:O226" si="291">M217+N217</f>
        <v>0</v>
      </c>
      <c r="P217" s="555"/>
    </row>
    <row r="218" spans="1:16" hidden="1" x14ac:dyDescent="0.2">
      <c r="A218" s="58">
        <v>5232</v>
      </c>
      <c r="B218" s="3" t="s">
        <v>71</v>
      </c>
      <c r="C218" s="449">
        <f t="shared" si="283"/>
        <v>0</v>
      </c>
      <c r="D218" s="548"/>
      <c r="E218" s="807"/>
      <c r="F218" s="765">
        <f t="shared" si="288"/>
        <v>0</v>
      </c>
      <c r="G218" s="548"/>
      <c r="H218" s="454"/>
      <c r="I218" s="549">
        <f t="shared" si="289"/>
        <v>0</v>
      </c>
      <c r="J218" s="454"/>
      <c r="K218" s="455"/>
      <c r="L218" s="549">
        <f t="shared" si="290"/>
        <v>0</v>
      </c>
      <c r="M218" s="550"/>
      <c r="N218" s="455"/>
      <c r="O218" s="549">
        <f t="shared" si="291"/>
        <v>0</v>
      </c>
      <c r="P218" s="555"/>
    </row>
    <row r="219" spans="1:16" hidden="1" x14ac:dyDescent="0.2">
      <c r="A219" s="58">
        <v>5233</v>
      </c>
      <c r="B219" s="3" t="s">
        <v>72</v>
      </c>
      <c r="C219" s="449">
        <f t="shared" si="283"/>
        <v>0</v>
      </c>
      <c r="D219" s="548"/>
      <c r="E219" s="807"/>
      <c r="F219" s="765">
        <f t="shared" si="288"/>
        <v>0</v>
      </c>
      <c r="G219" s="548"/>
      <c r="H219" s="454"/>
      <c r="I219" s="549">
        <f t="shared" si="289"/>
        <v>0</v>
      </c>
      <c r="J219" s="454"/>
      <c r="K219" s="455"/>
      <c r="L219" s="549">
        <f t="shared" si="290"/>
        <v>0</v>
      </c>
      <c r="M219" s="550"/>
      <c r="N219" s="455"/>
      <c r="O219" s="549">
        <f t="shared" si="291"/>
        <v>0</v>
      </c>
      <c r="P219" s="555"/>
    </row>
    <row r="220" spans="1:16" ht="24" hidden="1" x14ac:dyDescent="0.2">
      <c r="A220" s="58">
        <v>5234</v>
      </c>
      <c r="B220" s="3" t="s">
        <v>73</v>
      </c>
      <c r="C220" s="449">
        <f t="shared" si="283"/>
        <v>0</v>
      </c>
      <c r="D220" s="548"/>
      <c r="E220" s="807"/>
      <c r="F220" s="765">
        <f t="shared" si="288"/>
        <v>0</v>
      </c>
      <c r="G220" s="548"/>
      <c r="H220" s="454"/>
      <c r="I220" s="549">
        <f t="shared" si="289"/>
        <v>0</v>
      </c>
      <c r="J220" s="454"/>
      <c r="K220" s="455"/>
      <c r="L220" s="549">
        <f t="shared" si="290"/>
        <v>0</v>
      </c>
      <c r="M220" s="550"/>
      <c r="N220" s="455"/>
      <c r="O220" s="549">
        <f t="shared" si="291"/>
        <v>0</v>
      </c>
      <c r="P220" s="555"/>
    </row>
    <row r="221" spans="1:16" ht="14.25" hidden="1" customHeight="1" x14ac:dyDescent="0.2">
      <c r="A221" s="58">
        <v>5236</v>
      </c>
      <c r="B221" s="3" t="s">
        <v>74</v>
      </c>
      <c r="C221" s="449">
        <f t="shared" si="283"/>
        <v>0</v>
      </c>
      <c r="D221" s="548"/>
      <c r="E221" s="807"/>
      <c r="F221" s="765">
        <f t="shared" si="288"/>
        <v>0</v>
      </c>
      <c r="G221" s="548"/>
      <c r="H221" s="454"/>
      <c r="I221" s="549">
        <f t="shared" si="289"/>
        <v>0</v>
      </c>
      <c r="J221" s="454"/>
      <c r="K221" s="455"/>
      <c r="L221" s="549">
        <f t="shared" si="290"/>
        <v>0</v>
      </c>
      <c r="M221" s="550"/>
      <c r="N221" s="455"/>
      <c r="O221" s="549">
        <f t="shared" si="291"/>
        <v>0</v>
      </c>
      <c r="P221" s="555"/>
    </row>
    <row r="222" spans="1:16" ht="14.25" hidden="1" customHeight="1" x14ac:dyDescent="0.2">
      <c r="A222" s="58">
        <v>5237</v>
      </c>
      <c r="B222" s="3" t="s">
        <v>75</v>
      </c>
      <c r="C222" s="449">
        <f t="shared" si="283"/>
        <v>0</v>
      </c>
      <c r="D222" s="548"/>
      <c r="E222" s="807"/>
      <c r="F222" s="765">
        <f t="shared" si="288"/>
        <v>0</v>
      </c>
      <c r="G222" s="548"/>
      <c r="H222" s="454"/>
      <c r="I222" s="549">
        <f t="shared" si="289"/>
        <v>0</v>
      </c>
      <c r="J222" s="454"/>
      <c r="K222" s="455"/>
      <c r="L222" s="549">
        <f t="shared" si="290"/>
        <v>0</v>
      </c>
      <c r="M222" s="550"/>
      <c r="N222" s="455"/>
      <c r="O222" s="549">
        <f t="shared" si="291"/>
        <v>0</v>
      </c>
      <c r="P222" s="555"/>
    </row>
    <row r="223" spans="1:16" ht="24" hidden="1" x14ac:dyDescent="0.2">
      <c r="A223" s="58">
        <v>5238</v>
      </c>
      <c r="B223" s="3" t="s">
        <v>76</v>
      </c>
      <c r="C223" s="449">
        <f t="shared" si="283"/>
        <v>0</v>
      </c>
      <c r="D223" s="548"/>
      <c r="E223" s="807"/>
      <c r="F223" s="765">
        <f t="shared" si="288"/>
        <v>0</v>
      </c>
      <c r="G223" s="548"/>
      <c r="H223" s="454"/>
      <c r="I223" s="549">
        <f t="shared" si="289"/>
        <v>0</v>
      </c>
      <c r="J223" s="454"/>
      <c r="K223" s="455"/>
      <c r="L223" s="549">
        <f t="shared" si="290"/>
        <v>0</v>
      </c>
      <c r="M223" s="550"/>
      <c r="N223" s="455"/>
      <c r="O223" s="549">
        <f t="shared" si="291"/>
        <v>0</v>
      </c>
      <c r="P223" s="555"/>
    </row>
    <row r="224" spans="1:16" ht="24" x14ac:dyDescent="0.2">
      <c r="A224" s="58">
        <v>5239</v>
      </c>
      <c r="B224" s="3" t="s">
        <v>77</v>
      </c>
      <c r="C224" s="449">
        <f t="shared" si="283"/>
        <v>26105</v>
      </c>
      <c r="D224" s="548"/>
      <c r="E224" s="807">
        <v>26105</v>
      </c>
      <c r="F224" s="765">
        <f t="shared" si="288"/>
        <v>26105</v>
      </c>
      <c r="G224" s="548"/>
      <c r="H224" s="454"/>
      <c r="I224" s="549">
        <f t="shared" si="289"/>
        <v>0</v>
      </c>
      <c r="J224" s="454"/>
      <c r="K224" s="455"/>
      <c r="L224" s="549">
        <f t="shared" si="290"/>
        <v>0</v>
      </c>
      <c r="M224" s="550"/>
      <c r="N224" s="455"/>
      <c r="O224" s="549">
        <f t="shared" si="291"/>
        <v>0</v>
      </c>
      <c r="P224" s="555" t="s">
        <v>539</v>
      </c>
    </row>
    <row r="225" spans="1:16" ht="24" hidden="1" x14ac:dyDescent="0.2">
      <c r="A225" s="224">
        <v>5240</v>
      </c>
      <c r="B225" s="3" t="s">
        <v>78</v>
      </c>
      <c r="C225" s="449">
        <f t="shared" si="283"/>
        <v>0</v>
      </c>
      <c r="D225" s="548"/>
      <c r="E225" s="807"/>
      <c r="F225" s="765">
        <f t="shared" si="288"/>
        <v>0</v>
      </c>
      <c r="G225" s="548"/>
      <c r="H225" s="454"/>
      <c r="I225" s="549">
        <f t="shared" si="289"/>
        <v>0</v>
      </c>
      <c r="J225" s="454"/>
      <c r="K225" s="455"/>
      <c r="L225" s="549">
        <f t="shared" si="290"/>
        <v>0</v>
      </c>
      <c r="M225" s="550"/>
      <c r="N225" s="455"/>
      <c r="O225" s="549">
        <f t="shared" si="291"/>
        <v>0</v>
      </c>
      <c r="P225" s="555"/>
    </row>
    <row r="226" spans="1:16" hidden="1" x14ac:dyDescent="0.2">
      <c r="A226" s="224">
        <v>5250</v>
      </c>
      <c r="B226" s="3" t="s">
        <v>79</v>
      </c>
      <c r="C226" s="449">
        <f t="shared" si="283"/>
        <v>0</v>
      </c>
      <c r="D226" s="548"/>
      <c r="E226" s="807"/>
      <c r="F226" s="765">
        <f t="shared" si="288"/>
        <v>0</v>
      </c>
      <c r="G226" s="548"/>
      <c r="H226" s="454"/>
      <c r="I226" s="549">
        <f t="shared" si="289"/>
        <v>0</v>
      </c>
      <c r="J226" s="454"/>
      <c r="K226" s="455"/>
      <c r="L226" s="549">
        <f t="shared" si="290"/>
        <v>0</v>
      </c>
      <c r="M226" s="550"/>
      <c r="N226" s="455"/>
      <c r="O226" s="549">
        <f t="shared" si="291"/>
        <v>0</v>
      </c>
      <c r="P226" s="555"/>
    </row>
    <row r="227" spans="1:16" hidden="1" x14ac:dyDescent="0.2">
      <c r="A227" s="224">
        <v>5260</v>
      </c>
      <c r="B227" s="3" t="s">
        <v>80</v>
      </c>
      <c r="C227" s="449">
        <f t="shared" si="283"/>
        <v>0</v>
      </c>
      <c r="D227" s="552">
        <f>SUM(D228)</f>
        <v>0</v>
      </c>
      <c r="E227" s="808">
        <f t="shared" ref="E227:F227" si="292">SUM(E228)</f>
        <v>0</v>
      </c>
      <c r="F227" s="765">
        <f t="shared" si="292"/>
        <v>0</v>
      </c>
      <c r="G227" s="552">
        <f>SUM(G228)</f>
        <v>0</v>
      </c>
      <c r="H227" s="554">
        <f t="shared" ref="H227:I227" si="293">SUM(H228)</f>
        <v>0</v>
      </c>
      <c r="I227" s="549">
        <f t="shared" si="293"/>
        <v>0</v>
      </c>
      <c r="J227" s="554">
        <f>SUM(J228)</f>
        <v>0</v>
      </c>
      <c r="K227" s="553">
        <f t="shared" ref="K227:L227" si="294">SUM(K228)</f>
        <v>0</v>
      </c>
      <c r="L227" s="549">
        <f t="shared" si="294"/>
        <v>0</v>
      </c>
      <c r="M227" s="449">
        <f>SUM(M228)</f>
        <v>0</v>
      </c>
      <c r="N227" s="553">
        <f t="shared" ref="N227:O227" si="295">SUM(N228)</f>
        <v>0</v>
      </c>
      <c r="O227" s="549">
        <f t="shared" si="295"/>
        <v>0</v>
      </c>
      <c r="P227" s="555"/>
    </row>
    <row r="228" spans="1:16" ht="24" hidden="1" x14ac:dyDescent="0.2">
      <c r="A228" s="58">
        <v>5269</v>
      </c>
      <c r="B228" s="3" t="s">
        <v>81</v>
      </c>
      <c r="C228" s="449">
        <f t="shared" si="283"/>
        <v>0</v>
      </c>
      <c r="D228" s="548"/>
      <c r="E228" s="807"/>
      <c r="F228" s="765">
        <f t="shared" ref="F228:F229" si="296">D228+E228</f>
        <v>0</v>
      </c>
      <c r="G228" s="548"/>
      <c r="H228" s="454"/>
      <c r="I228" s="549">
        <f t="shared" ref="I228:I229" si="297">G228+H228</f>
        <v>0</v>
      </c>
      <c r="J228" s="454"/>
      <c r="K228" s="455"/>
      <c r="L228" s="549">
        <f t="shared" ref="L228:L229" si="298">J228+K228</f>
        <v>0</v>
      </c>
      <c r="M228" s="550"/>
      <c r="N228" s="455"/>
      <c r="O228" s="549">
        <f t="shared" ref="O228:O229" si="299">M228+N228</f>
        <v>0</v>
      </c>
      <c r="P228" s="555"/>
    </row>
    <row r="229" spans="1:16" ht="24" hidden="1" x14ac:dyDescent="0.2">
      <c r="A229" s="210">
        <v>5270</v>
      </c>
      <c r="B229" s="154" t="s">
        <v>82</v>
      </c>
      <c r="C229" s="501">
        <f t="shared" si="283"/>
        <v>0</v>
      </c>
      <c r="D229" s="557"/>
      <c r="E229" s="809"/>
      <c r="F229" s="804">
        <f t="shared" si="296"/>
        <v>0</v>
      </c>
      <c r="G229" s="557"/>
      <c r="H229" s="559"/>
      <c r="I229" s="542">
        <f t="shared" si="297"/>
        <v>0</v>
      </c>
      <c r="J229" s="559"/>
      <c r="K229" s="558"/>
      <c r="L229" s="542">
        <f t="shared" si="298"/>
        <v>0</v>
      </c>
      <c r="M229" s="560"/>
      <c r="N229" s="558"/>
      <c r="O229" s="542">
        <f t="shared" si="299"/>
        <v>0</v>
      </c>
      <c r="P229" s="543"/>
    </row>
    <row r="230" spans="1:16" hidden="1" x14ac:dyDescent="0.2">
      <c r="A230" s="196">
        <v>6000</v>
      </c>
      <c r="B230" s="196" t="s">
        <v>130</v>
      </c>
      <c r="C230" s="527">
        <f t="shared" si="283"/>
        <v>0</v>
      </c>
      <c r="D230" s="528">
        <f>D231+D251+D259</f>
        <v>0</v>
      </c>
      <c r="E230" s="800">
        <f t="shared" ref="E230:F230" si="300">E231+E251+E259</f>
        <v>0</v>
      </c>
      <c r="F230" s="801">
        <f t="shared" si="300"/>
        <v>0</v>
      </c>
      <c r="G230" s="528">
        <f>G231+G251+G259</f>
        <v>0</v>
      </c>
      <c r="H230" s="530">
        <f t="shared" ref="H230:I230" si="301">H231+H251+H259</f>
        <v>0</v>
      </c>
      <c r="I230" s="531">
        <f t="shared" si="301"/>
        <v>0</v>
      </c>
      <c r="J230" s="530">
        <f>J231+J251+J259</f>
        <v>0</v>
      </c>
      <c r="K230" s="529">
        <f t="shared" ref="K230:L230" si="302">K231+K251+K259</f>
        <v>0</v>
      </c>
      <c r="L230" s="531">
        <f t="shared" si="302"/>
        <v>0</v>
      </c>
      <c r="M230" s="527">
        <f>M231+M251+M259</f>
        <v>0</v>
      </c>
      <c r="N230" s="529">
        <f t="shared" ref="N230:O230" si="303">N231+N251+N259</f>
        <v>0</v>
      </c>
      <c r="O230" s="531">
        <f t="shared" si="303"/>
        <v>0</v>
      </c>
      <c r="P230" s="532"/>
    </row>
    <row r="231" spans="1:16" ht="14.25" hidden="1" customHeight="1" x14ac:dyDescent="0.2">
      <c r="A231" s="258">
        <v>6200</v>
      </c>
      <c r="B231" s="248" t="s">
        <v>138</v>
      </c>
      <c r="C231" s="535">
        <f t="shared" si="283"/>
        <v>0</v>
      </c>
      <c r="D231" s="590">
        <f>SUM(D232,D233,D235,D238,D244,D245,D246)</f>
        <v>0</v>
      </c>
      <c r="E231" s="814">
        <f t="shared" ref="E231:F231" si="304">SUM(E232,E233,E235,E238,E244,E245,E246)</f>
        <v>0</v>
      </c>
      <c r="F231" s="815">
        <f t="shared" si="304"/>
        <v>0</v>
      </c>
      <c r="G231" s="590">
        <f>SUM(G232,G233,G235,G238,G244,G245,G246)</f>
        <v>0</v>
      </c>
      <c r="H231" s="591">
        <f t="shared" ref="H231:I231" si="305">SUM(H232,H233,H235,H238,H244,H245,H246)</f>
        <v>0</v>
      </c>
      <c r="I231" s="537">
        <f t="shared" si="305"/>
        <v>0</v>
      </c>
      <c r="J231" s="591">
        <f>SUM(J232,J233,J235,J238,J244,J245,J246)</f>
        <v>0</v>
      </c>
      <c r="K231" s="536">
        <f t="shared" ref="K231:L231" si="306">SUM(K232,K233,K235,K238,K244,K245,K246)</f>
        <v>0</v>
      </c>
      <c r="L231" s="537">
        <f t="shared" si="306"/>
        <v>0</v>
      </c>
      <c r="M231" s="535">
        <f>SUM(M232,M233,M235,M238,M244,M245,M246)</f>
        <v>0</v>
      </c>
      <c r="N231" s="536">
        <f t="shared" ref="N231:O231" si="307">SUM(N232,N233,N235,N238,N244,N245,N246)</f>
        <v>0</v>
      </c>
      <c r="O231" s="537">
        <f t="shared" si="307"/>
        <v>0</v>
      </c>
      <c r="P231" s="538"/>
    </row>
    <row r="232" spans="1:16" ht="24" hidden="1" x14ac:dyDescent="0.2">
      <c r="A232" s="322">
        <v>6220</v>
      </c>
      <c r="B232" s="1" t="s">
        <v>269</v>
      </c>
      <c r="C232" s="440">
        <f t="shared" si="283"/>
        <v>0</v>
      </c>
      <c r="D232" s="544"/>
      <c r="E232" s="805"/>
      <c r="F232" s="806">
        <f>D232+E232</f>
        <v>0</v>
      </c>
      <c r="G232" s="544"/>
      <c r="H232" s="445"/>
      <c r="I232" s="545">
        <f>G232+H232</f>
        <v>0</v>
      </c>
      <c r="J232" s="445"/>
      <c r="K232" s="446"/>
      <c r="L232" s="545">
        <f>J232+K232</f>
        <v>0</v>
      </c>
      <c r="M232" s="546"/>
      <c r="N232" s="446"/>
      <c r="O232" s="545">
        <f>M232+N232</f>
        <v>0</v>
      </c>
      <c r="P232" s="547"/>
    </row>
    <row r="233" spans="1:16" hidden="1" x14ac:dyDescent="0.2">
      <c r="A233" s="224">
        <v>6230</v>
      </c>
      <c r="B233" s="3" t="s">
        <v>270</v>
      </c>
      <c r="C233" s="449">
        <f t="shared" si="283"/>
        <v>0</v>
      </c>
      <c r="D233" s="552">
        <f t="shared" ref="D233:O233" si="308">SUM(D234)</f>
        <v>0</v>
      </c>
      <c r="E233" s="808">
        <f t="shared" si="308"/>
        <v>0</v>
      </c>
      <c r="F233" s="765">
        <f t="shared" si="308"/>
        <v>0</v>
      </c>
      <c r="G233" s="552">
        <f t="shared" si="308"/>
        <v>0</v>
      </c>
      <c r="H233" s="554">
        <f t="shared" si="308"/>
        <v>0</v>
      </c>
      <c r="I233" s="549">
        <f t="shared" si="308"/>
        <v>0</v>
      </c>
      <c r="J233" s="554">
        <f t="shared" si="308"/>
        <v>0</v>
      </c>
      <c r="K233" s="553">
        <f t="shared" si="308"/>
        <v>0</v>
      </c>
      <c r="L233" s="549">
        <f t="shared" si="308"/>
        <v>0</v>
      </c>
      <c r="M233" s="449">
        <f t="shared" si="308"/>
        <v>0</v>
      </c>
      <c r="N233" s="553">
        <f t="shared" si="308"/>
        <v>0</v>
      </c>
      <c r="O233" s="549">
        <f t="shared" si="308"/>
        <v>0</v>
      </c>
      <c r="P233" s="555"/>
    </row>
    <row r="234" spans="1:16" ht="24" hidden="1" x14ac:dyDescent="0.2">
      <c r="A234" s="58">
        <v>6239</v>
      </c>
      <c r="B234" s="1" t="s">
        <v>271</v>
      </c>
      <c r="C234" s="449">
        <f t="shared" si="283"/>
        <v>0</v>
      </c>
      <c r="D234" s="544"/>
      <c r="E234" s="805"/>
      <c r="F234" s="806">
        <f>D234+E234</f>
        <v>0</v>
      </c>
      <c r="G234" s="544"/>
      <c r="H234" s="445"/>
      <c r="I234" s="545">
        <f>G234+H234</f>
        <v>0</v>
      </c>
      <c r="J234" s="445"/>
      <c r="K234" s="446"/>
      <c r="L234" s="545">
        <f>J234+K234</f>
        <v>0</v>
      </c>
      <c r="M234" s="546"/>
      <c r="N234" s="446"/>
      <c r="O234" s="545">
        <f>M234+N234</f>
        <v>0</v>
      </c>
      <c r="P234" s="547"/>
    </row>
    <row r="235" spans="1:16" ht="24" hidden="1" x14ac:dyDescent="0.2">
      <c r="A235" s="224">
        <v>6240</v>
      </c>
      <c r="B235" s="3" t="s">
        <v>127</v>
      </c>
      <c r="C235" s="449">
        <f t="shared" si="283"/>
        <v>0</v>
      </c>
      <c r="D235" s="552">
        <f>SUM(D236:D237)</f>
        <v>0</v>
      </c>
      <c r="E235" s="808">
        <f t="shared" ref="E235:F235" si="309">SUM(E236:E237)</f>
        <v>0</v>
      </c>
      <c r="F235" s="765">
        <f t="shared" si="309"/>
        <v>0</v>
      </c>
      <c r="G235" s="552">
        <f>SUM(G236:G237)</f>
        <v>0</v>
      </c>
      <c r="H235" s="554">
        <f t="shared" ref="H235:I235" si="310">SUM(H236:H237)</f>
        <v>0</v>
      </c>
      <c r="I235" s="549">
        <f t="shared" si="310"/>
        <v>0</v>
      </c>
      <c r="J235" s="554">
        <f>SUM(J236:J237)</f>
        <v>0</v>
      </c>
      <c r="K235" s="553">
        <f t="shared" ref="K235:L235" si="311">SUM(K236:K237)</f>
        <v>0</v>
      </c>
      <c r="L235" s="549">
        <f t="shared" si="311"/>
        <v>0</v>
      </c>
      <c r="M235" s="449">
        <f>SUM(M236:M237)</f>
        <v>0</v>
      </c>
      <c r="N235" s="553">
        <f t="shared" ref="N235:O235" si="312">SUM(N236:N237)</f>
        <v>0</v>
      </c>
      <c r="O235" s="549">
        <f t="shared" si="312"/>
        <v>0</v>
      </c>
      <c r="P235" s="555"/>
    </row>
    <row r="236" spans="1:16" hidden="1" x14ac:dyDescent="0.2">
      <c r="A236" s="58">
        <v>6241</v>
      </c>
      <c r="B236" s="3" t="s">
        <v>139</v>
      </c>
      <c r="C236" s="449">
        <f t="shared" si="283"/>
        <v>0</v>
      </c>
      <c r="D236" s="548"/>
      <c r="E236" s="807"/>
      <c r="F236" s="765">
        <f t="shared" ref="F236:F237" si="313">D236+E236</f>
        <v>0</v>
      </c>
      <c r="G236" s="548"/>
      <c r="H236" s="454"/>
      <c r="I236" s="549">
        <f t="shared" ref="I236:I237" si="314">G236+H236</f>
        <v>0</v>
      </c>
      <c r="J236" s="454"/>
      <c r="K236" s="455"/>
      <c r="L236" s="549">
        <f t="shared" ref="L236:L237" si="315">J236+K236</f>
        <v>0</v>
      </c>
      <c r="M236" s="550"/>
      <c r="N236" s="455"/>
      <c r="O236" s="549">
        <f t="shared" ref="O236:O237" si="316">M236+N236</f>
        <v>0</v>
      </c>
      <c r="P236" s="555"/>
    </row>
    <row r="237" spans="1:16" hidden="1" x14ac:dyDescent="0.2">
      <c r="A237" s="58">
        <v>6242</v>
      </c>
      <c r="B237" s="3" t="s">
        <v>86</v>
      </c>
      <c r="C237" s="449">
        <f t="shared" si="283"/>
        <v>0</v>
      </c>
      <c r="D237" s="548"/>
      <c r="E237" s="807"/>
      <c r="F237" s="765">
        <f t="shared" si="313"/>
        <v>0</v>
      </c>
      <c r="G237" s="548"/>
      <c r="H237" s="454"/>
      <c r="I237" s="549">
        <f t="shared" si="314"/>
        <v>0</v>
      </c>
      <c r="J237" s="454"/>
      <c r="K237" s="455"/>
      <c r="L237" s="549">
        <f t="shared" si="315"/>
        <v>0</v>
      </c>
      <c r="M237" s="550"/>
      <c r="N237" s="455"/>
      <c r="O237" s="549">
        <f t="shared" si="316"/>
        <v>0</v>
      </c>
      <c r="P237" s="555"/>
    </row>
    <row r="238" spans="1:16" ht="25.5" hidden="1" customHeight="1" x14ac:dyDescent="0.2">
      <c r="A238" s="224">
        <v>6250</v>
      </c>
      <c r="B238" s="3" t="s">
        <v>272</v>
      </c>
      <c r="C238" s="449">
        <f t="shared" si="283"/>
        <v>0</v>
      </c>
      <c r="D238" s="552">
        <f>SUM(D239:D243)</f>
        <v>0</v>
      </c>
      <c r="E238" s="808">
        <f t="shared" ref="E238:F238" si="317">SUM(E239:E243)</f>
        <v>0</v>
      </c>
      <c r="F238" s="765">
        <f t="shared" si="317"/>
        <v>0</v>
      </c>
      <c r="G238" s="552">
        <f>SUM(G239:G243)</f>
        <v>0</v>
      </c>
      <c r="H238" s="554">
        <f t="shared" ref="H238:I238" si="318">SUM(H239:H243)</f>
        <v>0</v>
      </c>
      <c r="I238" s="549">
        <f t="shared" si="318"/>
        <v>0</v>
      </c>
      <c r="J238" s="554">
        <f>SUM(J239:J243)</f>
        <v>0</v>
      </c>
      <c r="K238" s="553">
        <f t="shared" ref="K238:L238" si="319">SUM(K239:K243)</f>
        <v>0</v>
      </c>
      <c r="L238" s="549">
        <f t="shared" si="319"/>
        <v>0</v>
      </c>
      <c r="M238" s="449">
        <f>SUM(M239:M243)</f>
        <v>0</v>
      </c>
      <c r="N238" s="553">
        <f t="shared" ref="N238:O238" si="320">SUM(N239:N243)</f>
        <v>0</v>
      </c>
      <c r="O238" s="549">
        <f t="shared" si="320"/>
        <v>0</v>
      </c>
      <c r="P238" s="555"/>
    </row>
    <row r="239" spans="1:16" ht="14.25" hidden="1" customHeight="1" x14ac:dyDescent="0.2">
      <c r="A239" s="58">
        <v>6252</v>
      </c>
      <c r="B239" s="3" t="s">
        <v>273</v>
      </c>
      <c r="C239" s="449">
        <f t="shared" si="283"/>
        <v>0</v>
      </c>
      <c r="D239" s="548"/>
      <c r="E239" s="807"/>
      <c r="F239" s="765">
        <f t="shared" ref="F239:F245" si="321">D239+E239</f>
        <v>0</v>
      </c>
      <c r="G239" s="548"/>
      <c r="H239" s="454"/>
      <c r="I239" s="549">
        <f t="shared" ref="I239:I245" si="322">G239+H239</f>
        <v>0</v>
      </c>
      <c r="J239" s="454"/>
      <c r="K239" s="455"/>
      <c r="L239" s="549">
        <f t="shared" ref="L239:L245" si="323">J239+K239</f>
        <v>0</v>
      </c>
      <c r="M239" s="550"/>
      <c r="N239" s="455"/>
      <c r="O239" s="549">
        <f t="shared" ref="O239:O245" si="324">M239+N239</f>
        <v>0</v>
      </c>
      <c r="P239" s="555"/>
    </row>
    <row r="240" spans="1:16" ht="14.25" hidden="1" customHeight="1" x14ac:dyDescent="0.2">
      <c r="A240" s="58">
        <v>6253</v>
      </c>
      <c r="B240" s="3" t="s">
        <v>274</v>
      </c>
      <c r="C240" s="449">
        <f t="shared" si="283"/>
        <v>0</v>
      </c>
      <c r="D240" s="548"/>
      <c r="E240" s="807"/>
      <c r="F240" s="765">
        <f t="shared" si="321"/>
        <v>0</v>
      </c>
      <c r="G240" s="548"/>
      <c r="H240" s="454"/>
      <c r="I240" s="549">
        <f t="shared" si="322"/>
        <v>0</v>
      </c>
      <c r="J240" s="454"/>
      <c r="K240" s="455"/>
      <c r="L240" s="549">
        <f t="shared" si="323"/>
        <v>0</v>
      </c>
      <c r="M240" s="550"/>
      <c r="N240" s="455"/>
      <c r="O240" s="549">
        <f t="shared" si="324"/>
        <v>0</v>
      </c>
      <c r="P240" s="555"/>
    </row>
    <row r="241" spans="1:16" ht="24" hidden="1" x14ac:dyDescent="0.2">
      <c r="A241" s="58">
        <v>6254</v>
      </c>
      <c r="B241" s="3" t="s">
        <v>275</v>
      </c>
      <c r="C241" s="449">
        <f t="shared" si="283"/>
        <v>0</v>
      </c>
      <c r="D241" s="548"/>
      <c r="E241" s="807"/>
      <c r="F241" s="765">
        <f t="shared" si="321"/>
        <v>0</v>
      </c>
      <c r="G241" s="548"/>
      <c r="H241" s="454"/>
      <c r="I241" s="549">
        <f t="shared" si="322"/>
        <v>0</v>
      </c>
      <c r="J241" s="454"/>
      <c r="K241" s="455"/>
      <c r="L241" s="549">
        <f t="shared" si="323"/>
        <v>0</v>
      </c>
      <c r="M241" s="550"/>
      <c r="N241" s="455"/>
      <c r="O241" s="549">
        <f t="shared" si="324"/>
        <v>0</v>
      </c>
      <c r="P241" s="555"/>
    </row>
    <row r="242" spans="1:16" ht="24" hidden="1" x14ac:dyDescent="0.2">
      <c r="A242" s="58">
        <v>6255</v>
      </c>
      <c r="B242" s="3" t="s">
        <v>276</v>
      </c>
      <c r="C242" s="449">
        <f t="shared" si="283"/>
        <v>0</v>
      </c>
      <c r="D242" s="548"/>
      <c r="E242" s="807"/>
      <c r="F242" s="765">
        <f t="shared" si="321"/>
        <v>0</v>
      </c>
      <c r="G242" s="548"/>
      <c r="H242" s="454"/>
      <c r="I242" s="549">
        <f t="shared" si="322"/>
        <v>0</v>
      </c>
      <c r="J242" s="454"/>
      <c r="K242" s="455"/>
      <c r="L242" s="549">
        <f t="shared" si="323"/>
        <v>0</v>
      </c>
      <c r="M242" s="550"/>
      <c r="N242" s="455"/>
      <c r="O242" s="549">
        <f t="shared" si="324"/>
        <v>0</v>
      </c>
      <c r="P242" s="555"/>
    </row>
    <row r="243" spans="1:16" hidden="1" x14ac:dyDescent="0.2">
      <c r="A243" s="58">
        <v>6259</v>
      </c>
      <c r="B243" s="3" t="s">
        <v>277</v>
      </c>
      <c r="C243" s="449">
        <f t="shared" si="283"/>
        <v>0</v>
      </c>
      <c r="D243" s="548"/>
      <c r="E243" s="807"/>
      <c r="F243" s="765">
        <f t="shared" si="321"/>
        <v>0</v>
      </c>
      <c r="G243" s="548"/>
      <c r="H243" s="454"/>
      <c r="I243" s="549">
        <f t="shared" si="322"/>
        <v>0</v>
      </c>
      <c r="J243" s="454"/>
      <c r="K243" s="455"/>
      <c r="L243" s="549">
        <f t="shared" si="323"/>
        <v>0</v>
      </c>
      <c r="M243" s="550"/>
      <c r="N243" s="455"/>
      <c r="O243" s="549">
        <f t="shared" si="324"/>
        <v>0</v>
      </c>
      <c r="P243" s="555"/>
    </row>
    <row r="244" spans="1:16" ht="24" hidden="1" x14ac:dyDescent="0.2">
      <c r="A244" s="224">
        <v>6260</v>
      </c>
      <c r="B244" s="3" t="s">
        <v>278</v>
      </c>
      <c r="C244" s="449">
        <f t="shared" si="283"/>
        <v>0</v>
      </c>
      <c r="D244" s="548"/>
      <c r="E244" s="807"/>
      <c r="F244" s="765">
        <f t="shared" si="321"/>
        <v>0</v>
      </c>
      <c r="G244" s="548"/>
      <c r="H244" s="454"/>
      <c r="I244" s="549">
        <f t="shared" si="322"/>
        <v>0</v>
      </c>
      <c r="J244" s="454"/>
      <c r="K244" s="455"/>
      <c r="L244" s="549">
        <f t="shared" si="323"/>
        <v>0</v>
      </c>
      <c r="M244" s="550"/>
      <c r="N244" s="455"/>
      <c r="O244" s="549">
        <f t="shared" si="324"/>
        <v>0</v>
      </c>
      <c r="P244" s="555"/>
    </row>
    <row r="245" spans="1:16" hidden="1" x14ac:dyDescent="0.2">
      <c r="A245" s="224">
        <v>6270</v>
      </c>
      <c r="B245" s="3" t="s">
        <v>279</v>
      </c>
      <c r="C245" s="449">
        <f t="shared" si="283"/>
        <v>0</v>
      </c>
      <c r="D245" s="548"/>
      <c r="E245" s="807"/>
      <c r="F245" s="765">
        <f t="shared" si="321"/>
        <v>0</v>
      </c>
      <c r="G245" s="548"/>
      <c r="H245" s="454"/>
      <c r="I245" s="549">
        <f t="shared" si="322"/>
        <v>0</v>
      </c>
      <c r="J245" s="454"/>
      <c r="K245" s="455"/>
      <c r="L245" s="549">
        <f t="shared" si="323"/>
        <v>0</v>
      </c>
      <c r="M245" s="550"/>
      <c r="N245" s="455"/>
      <c r="O245" s="549">
        <f t="shared" si="324"/>
        <v>0</v>
      </c>
      <c r="P245" s="555"/>
    </row>
    <row r="246" spans="1:16" ht="24" hidden="1" x14ac:dyDescent="0.2">
      <c r="A246" s="322">
        <v>6290</v>
      </c>
      <c r="B246" s="1" t="s">
        <v>111</v>
      </c>
      <c r="C246" s="582">
        <f t="shared" si="283"/>
        <v>0</v>
      </c>
      <c r="D246" s="563">
        <f>SUM(D247:D250)</f>
        <v>0</v>
      </c>
      <c r="E246" s="810">
        <f t="shared" ref="E246:O246" si="325">SUM(E247:E250)</f>
        <v>0</v>
      </c>
      <c r="F246" s="806">
        <f t="shared" si="325"/>
        <v>0</v>
      </c>
      <c r="G246" s="563">
        <f t="shared" si="325"/>
        <v>0</v>
      </c>
      <c r="H246" s="565">
        <f t="shared" si="325"/>
        <v>0</v>
      </c>
      <c r="I246" s="545">
        <f t="shared" si="325"/>
        <v>0</v>
      </c>
      <c r="J246" s="565">
        <f t="shared" si="325"/>
        <v>0</v>
      </c>
      <c r="K246" s="564">
        <f t="shared" si="325"/>
        <v>0</v>
      </c>
      <c r="L246" s="545">
        <f t="shared" si="325"/>
        <v>0</v>
      </c>
      <c r="M246" s="582">
        <f t="shared" si="325"/>
        <v>0</v>
      </c>
      <c r="N246" s="583">
        <f t="shared" si="325"/>
        <v>0</v>
      </c>
      <c r="O246" s="584">
        <f t="shared" si="325"/>
        <v>0</v>
      </c>
      <c r="P246" s="585"/>
    </row>
    <row r="247" spans="1:16" hidden="1" x14ac:dyDescent="0.2">
      <c r="A247" s="58">
        <v>6291</v>
      </c>
      <c r="B247" s="3" t="s">
        <v>101</v>
      </c>
      <c r="C247" s="449">
        <f t="shared" si="283"/>
        <v>0</v>
      </c>
      <c r="D247" s="548"/>
      <c r="E247" s="807"/>
      <c r="F247" s="765">
        <f t="shared" ref="F247:F250" si="326">D247+E247</f>
        <v>0</v>
      </c>
      <c r="G247" s="548"/>
      <c r="H247" s="454"/>
      <c r="I247" s="549">
        <f t="shared" ref="I247:I250" si="327">G247+H247</f>
        <v>0</v>
      </c>
      <c r="J247" s="454"/>
      <c r="K247" s="455"/>
      <c r="L247" s="549">
        <f t="shared" ref="L247:L250" si="328">J247+K247</f>
        <v>0</v>
      </c>
      <c r="M247" s="550"/>
      <c r="N247" s="455"/>
      <c r="O247" s="549">
        <f t="shared" ref="O247:O250" si="329">M247+N247</f>
        <v>0</v>
      </c>
      <c r="P247" s="555"/>
    </row>
    <row r="248" spans="1:16" hidden="1" x14ac:dyDescent="0.2">
      <c r="A248" s="58">
        <v>6292</v>
      </c>
      <c r="B248" s="3" t="s">
        <v>129</v>
      </c>
      <c r="C248" s="449">
        <f t="shared" si="283"/>
        <v>0</v>
      </c>
      <c r="D248" s="548"/>
      <c r="E248" s="807"/>
      <c r="F248" s="765">
        <f t="shared" si="326"/>
        <v>0</v>
      </c>
      <c r="G248" s="548"/>
      <c r="H248" s="454"/>
      <c r="I248" s="549">
        <f t="shared" si="327"/>
        <v>0</v>
      </c>
      <c r="J248" s="454"/>
      <c r="K248" s="455"/>
      <c r="L248" s="549">
        <f t="shared" si="328"/>
        <v>0</v>
      </c>
      <c r="M248" s="550"/>
      <c r="N248" s="455"/>
      <c r="O248" s="549">
        <f t="shared" si="329"/>
        <v>0</v>
      </c>
      <c r="P248" s="555"/>
    </row>
    <row r="249" spans="1:16" ht="72" hidden="1" x14ac:dyDescent="0.2">
      <c r="A249" s="58">
        <v>6296</v>
      </c>
      <c r="B249" s="3" t="s">
        <v>280</v>
      </c>
      <c r="C249" s="449">
        <f t="shared" si="283"/>
        <v>0</v>
      </c>
      <c r="D249" s="548"/>
      <c r="E249" s="807"/>
      <c r="F249" s="765">
        <f t="shared" si="326"/>
        <v>0</v>
      </c>
      <c r="G249" s="548"/>
      <c r="H249" s="454"/>
      <c r="I249" s="549">
        <f t="shared" si="327"/>
        <v>0</v>
      </c>
      <c r="J249" s="454"/>
      <c r="K249" s="455"/>
      <c r="L249" s="549">
        <f t="shared" si="328"/>
        <v>0</v>
      </c>
      <c r="M249" s="550"/>
      <c r="N249" s="455"/>
      <c r="O249" s="549">
        <f t="shared" si="329"/>
        <v>0</v>
      </c>
      <c r="P249" s="555"/>
    </row>
    <row r="250" spans="1:16" ht="39.75" hidden="1" customHeight="1" x14ac:dyDescent="0.2">
      <c r="A250" s="58">
        <v>6299</v>
      </c>
      <c r="B250" s="3" t="s">
        <v>281</v>
      </c>
      <c r="C250" s="449">
        <f t="shared" si="283"/>
        <v>0</v>
      </c>
      <c r="D250" s="548"/>
      <c r="E250" s="807"/>
      <c r="F250" s="765">
        <f t="shared" si="326"/>
        <v>0</v>
      </c>
      <c r="G250" s="548"/>
      <c r="H250" s="454"/>
      <c r="I250" s="549">
        <f t="shared" si="327"/>
        <v>0</v>
      </c>
      <c r="J250" s="454"/>
      <c r="K250" s="455"/>
      <c r="L250" s="549">
        <f t="shared" si="328"/>
        <v>0</v>
      </c>
      <c r="M250" s="550"/>
      <c r="N250" s="455"/>
      <c r="O250" s="549">
        <f t="shared" si="329"/>
        <v>0</v>
      </c>
      <c r="P250" s="555"/>
    </row>
    <row r="251" spans="1:16" hidden="1" x14ac:dyDescent="0.2">
      <c r="A251" s="76">
        <v>6300</v>
      </c>
      <c r="B251" s="203" t="s">
        <v>282</v>
      </c>
      <c r="C251" s="430">
        <f t="shared" si="283"/>
        <v>0</v>
      </c>
      <c r="D251" s="533">
        <f>SUM(D252,D257,D258)</f>
        <v>0</v>
      </c>
      <c r="E251" s="802">
        <f t="shared" ref="E251:O251" si="330">SUM(E252,E257,E258)</f>
        <v>0</v>
      </c>
      <c r="F251" s="769">
        <f t="shared" si="330"/>
        <v>0</v>
      </c>
      <c r="G251" s="533">
        <f t="shared" si="330"/>
        <v>0</v>
      </c>
      <c r="H251" s="438">
        <f t="shared" si="330"/>
        <v>0</v>
      </c>
      <c r="I251" s="534">
        <f t="shared" si="330"/>
        <v>0</v>
      </c>
      <c r="J251" s="438">
        <f t="shared" si="330"/>
        <v>0</v>
      </c>
      <c r="K251" s="439">
        <f t="shared" si="330"/>
        <v>0</v>
      </c>
      <c r="L251" s="534">
        <f t="shared" si="330"/>
        <v>0</v>
      </c>
      <c r="M251" s="467">
        <f t="shared" si="330"/>
        <v>0</v>
      </c>
      <c r="N251" s="568">
        <f t="shared" si="330"/>
        <v>0</v>
      </c>
      <c r="O251" s="569">
        <f t="shared" si="330"/>
        <v>0</v>
      </c>
      <c r="P251" s="570"/>
    </row>
    <row r="252" spans="1:16" ht="24" hidden="1" x14ac:dyDescent="0.2">
      <c r="A252" s="322">
        <v>6320</v>
      </c>
      <c r="B252" s="1" t="s">
        <v>283</v>
      </c>
      <c r="C252" s="582">
        <f t="shared" si="283"/>
        <v>0</v>
      </c>
      <c r="D252" s="563">
        <f>SUM(D253:D256)</f>
        <v>0</v>
      </c>
      <c r="E252" s="810">
        <f t="shared" ref="E252:O252" si="331">SUM(E253:E256)</f>
        <v>0</v>
      </c>
      <c r="F252" s="806">
        <f t="shared" si="331"/>
        <v>0</v>
      </c>
      <c r="G252" s="563">
        <f t="shared" si="331"/>
        <v>0</v>
      </c>
      <c r="H252" s="565">
        <f t="shared" si="331"/>
        <v>0</v>
      </c>
      <c r="I252" s="545">
        <f t="shared" si="331"/>
        <v>0</v>
      </c>
      <c r="J252" s="565">
        <f t="shared" si="331"/>
        <v>0</v>
      </c>
      <c r="K252" s="564">
        <f t="shared" si="331"/>
        <v>0</v>
      </c>
      <c r="L252" s="545">
        <f t="shared" si="331"/>
        <v>0</v>
      </c>
      <c r="M252" s="440">
        <f t="shared" si="331"/>
        <v>0</v>
      </c>
      <c r="N252" s="564">
        <f t="shared" si="331"/>
        <v>0</v>
      </c>
      <c r="O252" s="545">
        <f t="shared" si="331"/>
        <v>0</v>
      </c>
      <c r="P252" s="547"/>
    </row>
    <row r="253" spans="1:16" hidden="1" x14ac:dyDescent="0.2">
      <c r="A253" s="58">
        <v>6322</v>
      </c>
      <c r="B253" s="3" t="s">
        <v>284</v>
      </c>
      <c r="C253" s="449">
        <f t="shared" si="283"/>
        <v>0</v>
      </c>
      <c r="D253" s="548"/>
      <c r="E253" s="807"/>
      <c r="F253" s="765">
        <f t="shared" ref="F253:F258" si="332">D253+E253</f>
        <v>0</v>
      </c>
      <c r="G253" s="548"/>
      <c r="H253" s="454"/>
      <c r="I253" s="549">
        <f t="shared" ref="I253:I258" si="333">G253+H253</f>
        <v>0</v>
      </c>
      <c r="J253" s="454"/>
      <c r="K253" s="455"/>
      <c r="L253" s="549">
        <f t="shared" ref="L253:L258" si="334">J253+K253</f>
        <v>0</v>
      </c>
      <c r="M253" s="550"/>
      <c r="N253" s="455"/>
      <c r="O253" s="549">
        <f t="shared" ref="O253:O258" si="335">M253+N253</f>
        <v>0</v>
      </c>
      <c r="P253" s="555"/>
    </row>
    <row r="254" spans="1:16" ht="24" hidden="1" x14ac:dyDescent="0.2">
      <c r="A254" s="58">
        <v>6323</v>
      </c>
      <c r="B254" s="3" t="s">
        <v>285</v>
      </c>
      <c r="C254" s="449">
        <f t="shared" si="283"/>
        <v>0</v>
      </c>
      <c r="D254" s="548"/>
      <c r="E254" s="807"/>
      <c r="F254" s="765">
        <f t="shared" si="332"/>
        <v>0</v>
      </c>
      <c r="G254" s="548"/>
      <c r="H254" s="454"/>
      <c r="I254" s="549">
        <f t="shared" si="333"/>
        <v>0</v>
      </c>
      <c r="J254" s="454"/>
      <c r="K254" s="455"/>
      <c r="L254" s="549">
        <f t="shared" si="334"/>
        <v>0</v>
      </c>
      <c r="M254" s="550"/>
      <c r="N254" s="455"/>
      <c r="O254" s="549">
        <f t="shared" si="335"/>
        <v>0</v>
      </c>
      <c r="P254" s="555"/>
    </row>
    <row r="255" spans="1:16" ht="24" hidden="1" x14ac:dyDescent="0.2">
      <c r="A255" s="58">
        <v>6324</v>
      </c>
      <c r="B255" s="3" t="s">
        <v>286</v>
      </c>
      <c r="C255" s="449">
        <f t="shared" si="283"/>
        <v>0</v>
      </c>
      <c r="D255" s="548"/>
      <c r="E255" s="807"/>
      <c r="F255" s="765">
        <f t="shared" si="332"/>
        <v>0</v>
      </c>
      <c r="G255" s="548"/>
      <c r="H255" s="454"/>
      <c r="I255" s="549">
        <f t="shared" si="333"/>
        <v>0</v>
      </c>
      <c r="J255" s="454"/>
      <c r="K255" s="455"/>
      <c r="L255" s="549">
        <f t="shared" si="334"/>
        <v>0</v>
      </c>
      <c r="M255" s="550"/>
      <c r="N255" s="455"/>
      <c r="O255" s="549">
        <f t="shared" si="335"/>
        <v>0</v>
      </c>
      <c r="P255" s="555"/>
    </row>
    <row r="256" spans="1:16" hidden="1" x14ac:dyDescent="0.2">
      <c r="A256" s="49">
        <v>6329</v>
      </c>
      <c r="B256" s="1" t="s">
        <v>287</v>
      </c>
      <c r="C256" s="440">
        <f t="shared" si="283"/>
        <v>0</v>
      </c>
      <c r="D256" s="544"/>
      <c r="E256" s="805"/>
      <c r="F256" s="806">
        <f t="shared" si="332"/>
        <v>0</v>
      </c>
      <c r="G256" s="544"/>
      <c r="H256" s="445"/>
      <c r="I256" s="545">
        <f t="shared" si="333"/>
        <v>0</v>
      </c>
      <c r="J256" s="445"/>
      <c r="K256" s="446"/>
      <c r="L256" s="545">
        <f t="shared" si="334"/>
        <v>0</v>
      </c>
      <c r="M256" s="546"/>
      <c r="N256" s="446"/>
      <c r="O256" s="545">
        <f t="shared" si="335"/>
        <v>0</v>
      </c>
      <c r="P256" s="547"/>
    </row>
    <row r="257" spans="1:16" ht="24" hidden="1" x14ac:dyDescent="0.2">
      <c r="A257" s="268">
        <v>6330</v>
      </c>
      <c r="B257" s="269" t="s">
        <v>288</v>
      </c>
      <c r="C257" s="582">
        <f t="shared" si="283"/>
        <v>0</v>
      </c>
      <c r="D257" s="586"/>
      <c r="E257" s="812"/>
      <c r="F257" s="813">
        <f t="shared" si="332"/>
        <v>0</v>
      </c>
      <c r="G257" s="586"/>
      <c r="H257" s="588"/>
      <c r="I257" s="584">
        <f t="shared" si="333"/>
        <v>0</v>
      </c>
      <c r="J257" s="588"/>
      <c r="K257" s="587"/>
      <c r="L257" s="584">
        <f t="shared" si="334"/>
        <v>0</v>
      </c>
      <c r="M257" s="589"/>
      <c r="N257" s="587"/>
      <c r="O257" s="584">
        <f t="shared" si="335"/>
        <v>0</v>
      </c>
      <c r="P257" s="585"/>
    </row>
    <row r="258" spans="1:16" hidden="1" x14ac:dyDescent="0.2">
      <c r="A258" s="224">
        <v>6360</v>
      </c>
      <c r="B258" s="3" t="s">
        <v>289</v>
      </c>
      <c r="C258" s="449">
        <f t="shared" si="283"/>
        <v>0</v>
      </c>
      <c r="D258" s="548"/>
      <c r="E258" s="807"/>
      <c r="F258" s="765">
        <f t="shared" si="332"/>
        <v>0</v>
      </c>
      <c r="G258" s="548"/>
      <c r="H258" s="454"/>
      <c r="I258" s="549">
        <f t="shared" si="333"/>
        <v>0</v>
      </c>
      <c r="J258" s="454"/>
      <c r="K258" s="455"/>
      <c r="L258" s="549">
        <f t="shared" si="334"/>
        <v>0</v>
      </c>
      <c r="M258" s="550"/>
      <c r="N258" s="455"/>
      <c r="O258" s="549">
        <f t="shared" si="335"/>
        <v>0</v>
      </c>
      <c r="P258" s="555"/>
    </row>
    <row r="259" spans="1:16" ht="36" hidden="1" x14ac:dyDescent="0.2">
      <c r="A259" s="76">
        <v>6400</v>
      </c>
      <c r="B259" s="203" t="s">
        <v>140</v>
      </c>
      <c r="C259" s="430">
        <f t="shared" si="283"/>
        <v>0</v>
      </c>
      <c r="D259" s="533">
        <f>SUM(D260,D264)</f>
        <v>0</v>
      </c>
      <c r="E259" s="802">
        <f t="shared" ref="E259:O259" si="336">SUM(E260,E264)</f>
        <v>0</v>
      </c>
      <c r="F259" s="769">
        <f t="shared" si="336"/>
        <v>0</v>
      </c>
      <c r="G259" s="533">
        <f t="shared" si="336"/>
        <v>0</v>
      </c>
      <c r="H259" s="438">
        <f t="shared" si="336"/>
        <v>0</v>
      </c>
      <c r="I259" s="534">
        <f t="shared" si="336"/>
        <v>0</v>
      </c>
      <c r="J259" s="438">
        <f t="shared" si="336"/>
        <v>0</v>
      </c>
      <c r="K259" s="439">
        <f t="shared" si="336"/>
        <v>0</v>
      </c>
      <c r="L259" s="534">
        <f t="shared" si="336"/>
        <v>0</v>
      </c>
      <c r="M259" s="467">
        <f t="shared" si="336"/>
        <v>0</v>
      </c>
      <c r="N259" s="568">
        <f t="shared" si="336"/>
        <v>0</v>
      </c>
      <c r="O259" s="569">
        <f t="shared" si="336"/>
        <v>0</v>
      </c>
      <c r="P259" s="570"/>
    </row>
    <row r="260" spans="1:16" ht="24" hidden="1" x14ac:dyDescent="0.2">
      <c r="A260" s="322">
        <v>6410</v>
      </c>
      <c r="B260" s="1" t="s">
        <v>141</v>
      </c>
      <c r="C260" s="440">
        <f t="shared" si="283"/>
        <v>0</v>
      </c>
      <c r="D260" s="563">
        <f>SUM(D261:D263)</f>
        <v>0</v>
      </c>
      <c r="E260" s="810">
        <f t="shared" ref="E260:O260" si="337">SUM(E261:E263)</f>
        <v>0</v>
      </c>
      <c r="F260" s="806">
        <f t="shared" si="337"/>
        <v>0</v>
      </c>
      <c r="G260" s="563">
        <f t="shared" si="337"/>
        <v>0</v>
      </c>
      <c r="H260" s="565">
        <f t="shared" si="337"/>
        <v>0</v>
      </c>
      <c r="I260" s="545">
        <f t="shared" si="337"/>
        <v>0</v>
      </c>
      <c r="J260" s="565">
        <f t="shared" si="337"/>
        <v>0</v>
      </c>
      <c r="K260" s="564">
        <f t="shared" si="337"/>
        <v>0</v>
      </c>
      <c r="L260" s="545">
        <f t="shared" si="337"/>
        <v>0</v>
      </c>
      <c r="M260" s="458">
        <f t="shared" si="337"/>
        <v>0</v>
      </c>
      <c r="N260" s="579">
        <f t="shared" si="337"/>
        <v>0</v>
      </c>
      <c r="O260" s="580">
        <f t="shared" si="337"/>
        <v>0</v>
      </c>
      <c r="P260" s="581"/>
    </row>
    <row r="261" spans="1:16" hidden="1" x14ac:dyDescent="0.2">
      <c r="A261" s="58">
        <v>6411</v>
      </c>
      <c r="B261" s="2" t="s">
        <v>142</v>
      </c>
      <c r="C261" s="449">
        <f t="shared" si="283"/>
        <v>0</v>
      </c>
      <c r="D261" s="548"/>
      <c r="E261" s="807"/>
      <c r="F261" s="765">
        <f t="shared" ref="F261:F263" si="338">D261+E261</f>
        <v>0</v>
      </c>
      <c r="G261" s="548"/>
      <c r="H261" s="454"/>
      <c r="I261" s="549">
        <f t="shared" ref="I261:I263" si="339">G261+H261</f>
        <v>0</v>
      </c>
      <c r="J261" s="454"/>
      <c r="K261" s="455"/>
      <c r="L261" s="549">
        <f t="shared" ref="L261:L263" si="340">J261+K261</f>
        <v>0</v>
      </c>
      <c r="M261" s="550"/>
      <c r="N261" s="455"/>
      <c r="O261" s="549">
        <f t="shared" ref="O261:O263" si="341">M261+N261</f>
        <v>0</v>
      </c>
      <c r="P261" s="555"/>
    </row>
    <row r="262" spans="1:16" ht="36" hidden="1" x14ac:dyDescent="0.2">
      <c r="A262" s="58">
        <v>6412</v>
      </c>
      <c r="B262" s="3" t="s">
        <v>143</v>
      </c>
      <c r="C262" s="449">
        <f t="shared" si="283"/>
        <v>0</v>
      </c>
      <c r="D262" s="548"/>
      <c r="E262" s="807"/>
      <c r="F262" s="765">
        <f t="shared" si="338"/>
        <v>0</v>
      </c>
      <c r="G262" s="548"/>
      <c r="H262" s="454"/>
      <c r="I262" s="549">
        <f t="shared" si="339"/>
        <v>0</v>
      </c>
      <c r="J262" s="454"/>
      <c r="K262" s="455"/>
      <c r="L262" s="549">
        <f t="shared" si="340"/>
        <v>0</v>
      </c>
      <c r="M262" s="550"/>
      <c r="N262" s="455"/>
      <c r="O262" s="549">
        <f t="shared" si="341"/>
        <v>0</v>
      </c>
      <c r="P262" s="555"/>
    </row>
    <row r="263" spans="1:16" ht="36" hidden="1" x14ac:dyDescent="0.2">
      <c r="A263" s="58">
        <v>6419</v>
      </c>
      <c r="B263" s="3" t="s">
        <v>144</v>
      </c>
      <c r="C263" s="449">
        <f t="shared" si="283"/>
        <v>0</v>
      </c>
      <c r="D263" s="548"/>
      <c r="E263" s="807"/>
      <c r="F263" s="765">
        <f t="shared" si="338"/>
        <v>0</v>
      </c>
      <c r="G263" s="548"/>
      <c r="H263" s="454"/>
      <c r="I263" s="549">
        <f t="shared" si="339"/>
        <v>0</v>
      </c>
      <c r="J263" s="454"/>
      <c r="K263" s="455"/>
      <c r="L263" s="549">
        <f t="shared" si="340"/>
        <v>0</v>
      </c>
      <c r="M263" s="550"/>
      <c r="N263" s="455"/>
      <c r="O263" s="549">
        <f t="shared" si="341"/>
        <v>0</v>
      </c>
      <c r="P263" s="555"/>
    </row>
    <row r="264" spans="1:16" ht="36" hidden="1" x14ac:dyDescent="0.2">
      <c r="A264" s="224">
        <v>6420</v>
      </c>
      <c r="B264" s="3" t="s">
        <v>290</v>
      </c>
      <c r="C264" s="449">
        <f t="shared" si="283"/>
        <v>0</v>
      </c>
      <c r="D264" s="552">
        <f>SUM(D265:D268)</f>
        <v>0</v>
      </c>
      <c r="E264" s="808">
        <f t="shared" ref="E264:F264" si="342">SUM(E265:E268)</f>
        <v>0</v>
      </c>
      <c r="F264" s="765">
        <f t="shared" si="342"/>
        <v>0</v>
      </c>
      <c r="G264" s="552">
        <f>SUM(G265:G268)</f>
        <v>0</v>
      </c>
      <c r="H264" s="554">
        <f t="shared" ref="H264:I264" si="343">SUM(H265:H268)</f>
        <v>0</v>
      </c>
      <c r="I264" s="549">
        <f t="shared" si="343"/>
        <v>0</v>
      </c>
      <c r="J264" s="554">
        <f>SUM(J265:J268)</f>
        <v>0</v>
      </c>
      <c r="K264" s="553">
        <f t="shared" ref="K264:L264" si="344">SUM(K265:K268)</f>
        <v>0</v>
      </c>
      <c r="L264" s="549">
        <f t="shared" si="344"/>
        <v>0</v>
      </c>
      <c r="M264" s="449">
        <f>SUM(M265:M268)</f>
        <v>0</v>
      </c>
      <c r="N264" s="553">
        <f t="shared" ref="N264:O264" si="345">SUM(N265:N268)</f>
        <v>0</v>
      </c>
      <c r="O264" s="549">
        <f t="shared" si="345"/>
        <v>0</v>
      </c>
      <c r="P264" s="555"/>
    </row>
    <row r="265" spans="1:16" hidden="1" x14ac:dyDescent="0.2">
      <c r="A265" s="58">
        <v>6421</v>
      </c>
      <c r="B265" s="3" t="s">
        <v>291</v>
      </c>
      <c r="C265" s="449">
        <f t="shared" si="283"/>
        <v>0</v>
      </c>
      <c r="D265" s="548"/>
      <c r="E265" s="807"/>
      <c r="F265" s="765">
        <f t="shared" ref="F265:F268" si="346">D265+E265</f>
        <v>0</v>
      </c>
      <c r="G265" s="548"/>
      <c r="H265" s="454"/>
      <c r="I265" s="549">
        <f t="shared" ref="I265:I268" si="347">G265+H265</f>
        <v>0</v>
      </c>
      <c r="J265" s="454"/>
      <c r="K265" s="455"/>
      <c r="L265" s="549">
        <f t="shared" ref="L265:L268" si="348">J265+K265</f>
        <v>0</v>
      </c>
      <c r="M265" s="550"/>
      <c r="N265" s="455"/>
      <c r="O265" s="549">
        <f t="shared" ref="O265:O268" si="349">M265+N265</f>
        <v>0</v>
      </c>
      <c r="P265" s="555"/>
    </row>
    <row r="266" spans="1:16" hidden="1" x14ac:dyDescent="0.2">
      <c r="A266" s="58">
        <v>6422</v>
      </c>
      <c r="B266" s="3" t="s">
        <v>292</v>
      </c>
      <c r="C266" s="449">
        <f t="shared" si="283"/>
        <v>0</v>
      </c>
      <c r="D266" s="548"/>
      <c r="E266" s="807"/>
      <c r="F266" s="765">
        <f t="shared" si="346"/>
        <v>0</v>
      </c>
      <c r="G266" s="548"/>
      <c r="H266" s="454"/>
      <c r="I266" s="549">
        <f t="shared" si="347"/>
        <v>0</v>
      </c>
      <c r="J266" s="454"/>
      <c r="K266" s="455"/>
      <c r="L266" s="549">
        <f t="shared" si="348"/>
        <v>0</v>
      </c>
      <c r="M266" s="550"/>
      <c r="N266" s="455"/>
      <c r="O266" s="549">
        <f t="shared" si="349"/>
        <v>0</v>
      </c>
      <c r="P266" s="555"/>
    </row>
    <row r="267" spans="1:16" ht="13.5" hidden="1" customHeight="1" x14ac:dyDescent="0.2">
      <c r="A267" s="58">
        <v>6423</v>
      </c>
      <c r="B267" s="3" t="s">
        <v>293</v>
      </c>
      <c r="C267" s="449">
        <f t="shared" si="283"/>
        <v>0</v>
      </c>
      <c r="D267" s="548"/>
      <c r="E267" s="807"/>
      <c r="F267" s="765">
        <f t="shared" si="346"/>
        <v>0</v>
      </c>
      <c r="G267" s="548"/>
      <c r="H267" s="454"/>
      <c r="I267" s="549">
        <f t="shared" si="347"/>
        <v>0</v>
      </c>
      <c r="J267" s="454"/>
      <c r="K267" s="455"/>
      <c r="L267" s="549">
        <f t="shared" si="348"/>
        <v>0</v>
      </c>
      <c r="M267" s="550"/>
      <c r="N267" s="455"/>
      <c r="O267" s="549">
        <f t="shared" si="349"/>
        <v>0</v>
      </c>
      <c r="P267" s="555"/>
    </row>
    <row r="268" spans="1:16" ht="36" hidden="1" x14ac:dyDescent="0.2">
      <c r="A268" s="58">
        <v>6424</v>
      </c>
      <c r="B268" s="3" t="s">
        <v>294</v>
      </c>
      <c r="C268" s="449">
        <f t="shared" si="283"/>
        <v>0</v>
      </c>
      <c r="D268" s="548"/>
      <c r="E268" s="807"/>
      <c r="F268" s="765">
        <f t="shared" si="346"/>
        <v>0</v>
      </c>
      <c r="G268" s="548"/>
      <c r="H268" s="454"/>
      <c r="I268" s="549">
        <f t="shared" si="347"/>
        <v>0</v>
      </c>
      <c r="J268" s="454"/>
      <c r="K268" s="455"/>
      <c r="L268" s="549">
        <f t="shared" si="348"/>
        <v>0</v>
      </c>
      <c r="M268" s="550"/>
      <c r="N268" s="455"/>
      <c r="O268" s="549">
        <f t="shared" si="349"/>
        <v>0</v>
      </c>
      <c r="P268" s="555"/>
    </row>
    <row r="269" spans="1:16" ht="36" hidden="1" x14ac:dyDescent="0.2">
      <c r="A269" s="270">
        <v>7000</v>
      </c>
      <c r="B269" s="270" t="s">
        <v>102</v>
      </c>
      <c r="C269" s="596">
        <f t="shared" si="283"/>
        <v>0</v>
      </c>
      <c r="D269" s="597">
        <f>SUM(D270,D281)</f>
        <v>0</v>
      </c>
      <c r="E269" s="816">
        <f t="shared" ref="E269:F269" si="350">SUM(E270,E281)</f>
        <v>0</v>
      </c>
      <c r="F269" s="817">
        <f t="shared" si="350"/>
        <v>0</v>
      </c>
      <c r="G269" s="597">
        <f>SUM(G270,G281)</f>
        <v>0</v>
      </c>
      <c r="H269" s="599">
        <f t="shared" ref="H269:I269" si="351">SUM(H270,H281)</f>
        <v>0</v>
      </c>
      <c r="I269" s="600">
        <f t="shared" si="351"/>
        <v>0</v>
      </c>
      <c r="J269" s="599">
        <f>SUM(J270,J281)</f>
        <v>0</v>
      </c>
      <c r="K269" s="598">
        <f t="shared" ref="K269:L269" si="352">SUM(K270,K281)</f>
        <v>0</v>
      </c>
      <c r="L269" s="600">
        <f t="shared" si="352"/>
        <v>0</v>
      </c>
      <c r="M269" s="601">
        <f>SUM(M270,M281)</f>
        <v>0</v>
      </c>
      <c r="N269" s="602">
        <f t="shared" ref="N269:O269" si="353">SUM(N270,N281)</f>
        <v>0</v>
      </c>
      <c r="O269" s="603">
        <f t="shared" si="353"/>
        <v>0</v>
      </c>
      <c r="P269" s="604"/>
    </row>
    <row r="270" spans="1:16" ht="24" hidden="1" x14ac:dyDescent="0.2">
      <c r="A270" s="76">
        <v>7200</v>
      </c>
      <c r="B270" s="203" t="s">
        <v>106</v>
      </c>
      <c r="C270" s="430">
        <f t="shared" si="283"/>
        <v>0</v>
      </c>
      <c r="D270" s="533">
        <f>SUM(D271,D272,D275,D276,D280)</f>
        <v>0</v>
      </c>
      <c r="E270" s="802">
        <f t="shared" ref="E270:F270" si="354">SUM(E271,E272,E275,E276,E280)</f>
        <v>0</v>
      </c>
      <c r="F270" s="769">
        <f t="shared" si="354"/>
        <v>0</v>
      </c>
      <c r="G270" s="533">
        <f>SUM(G271,G272,G275,G276,G280)</f>
        <v>0</v>
      </c>
      <c r="H270" s="438">
        <f t="shared" ref="H270:I270" si="355">SUM(H271,H272,H275,H276,H280)</f>
        <v>0</v>
      </c>
      <c r="I270" s="534">
        <f t="shared" si="355"/>
        <v>0</v>
      </c>
      <c r="J270" s="438">
        <f>SUM(J271,J272,J275,J276,J280)</f>
        <v>0</v>
      </c>
      <c r="K270" s="439">
        <f t="shared" ref="K270:L270" si="356">SUM(K271,K272,K275,K276,K280)</f>
        <v>0</v>
      </c>
      <c r="L270" s="534">
        <f t="shared" si="356"/>
        <v>0</v>
      </c>
      <c r="M270" s="535">
        <f>SUM(M271,M272,M275,M276,M280)</f>
        <v>0</v>
      </c>
      <c r="N270" s="536">
        <f t="shared" ref="N270:O270" si="357">SUM(N271,N272,N275,N276,N280)</f>
        <v>0</v>
      </c>
      <c r="O270" s="537">
        <f t="shared" si="357"/>
        <v>0</v>
      </c>
      <c r="P270" s="538"/>
    </row>
    <row r="271" spans="1:16" ht="24" hidden="1" x14ac:dyDescent="0.2">
      <c r="A271" s="322">
        <v>7210</v>
      </c>
      <c r="B271" s="1" t="s">
        <v>107</v>
      </c>
      <c r="C271" s="440">
        <f t="shared" si="283"/>
        <v>0</v>
      </c>
      <c r="D271" s="544"/>
      <c r="E271" s="805"/>
      <c r="F271" s="806">
        <f>D271+E271</f>
        <v>0</v>
      </c>
      <c r="G271" s="544"/>
      <c r="H271" s="445"/>
      <c r="I271" s="545">
        <f>G271+H271</f>
        <v>0</v>
      </c>
      <c r="J271" s="445"/>
      <c r="K271" s="446"/>
      <c r="L271" s="545">
        <f>J271+K271</f>
        <v>0</v>
      </c>
      <c r="M271" s="546"/>
      <c r="N271" s="446"/>
      <c r="O271" s="545">
        <f>M271+N271</f>
        <v>0</v>
      </c>
      <c r="P271" s="547"/>
    </row>
    <row r="272" spans="1:16" s="280" customFormat="1" ht="36" hidden="1" x14ac:dyDescent="0.2">
      <c r="A272" s="224">
        <v>7220</v>
      </c>
      <c r="B272" s="3" t="s">
        <v>295</v>
      </c>
      <c r="C272" s="449">
        <f t="shared" si="283"/>
        <v>0</v>
      </c>
      <c r="D272" s="552">
        <f>SUM(D273:D274)</f>
        <v>0</v>
      </c>
      <c r="E272" s="808">
        <f t="shared" ref="E272:F272" si="358">SUM(E273:E274)</f>
        <v>0</v>
      </c>
      <c r="F272" s="765">
        <f t="shared" si="358"/>
        <v>0</v>
      </c>
      <c r="G272" s="552">
        <f>SUM(G273:G274)</f>
        <v>0</v>
      </c>
      <c r="H272" s="554">
        <f t="shared" ref="H272:I272" si="359">SUM(H273:H274)</f>
        <v>0</v>
      </c>
      <c r="I272" s="549">
        <f t="shared" si="359"/>
        <v>0</v>
      </c>
      <c r="J272" s="554">
        <f>SUM(J273:J274)</f>
        <v>0</v>
      </c>
      <c r="K272" s="553">
        <f t="shared" ref="K272:L272" si="360">SUM(K273:K274)</f>
        <v>0</v>
      </c>
      <c r="L272" s="549">
        <f t="shared" si="360"/>
        <v>0</v>
      </c>
      <c r="M272" s="449">
        <f>SUM(M273:M274)</f>
        <v>0</v>
      </c>
      <c r="N272" s="553">
        <f t="shared" ref="N272:O272" si="361">SUM(N273:N274)</f>
        <v>0</v>
      </c>
      <c r="O272" s="549">
        <f t="shared" si="361"/>
        <v>0</v>
      </c>
      <c r="P272" s="555"/>
    </row>
    <row r="273" spans="1:16" s="280" customFormat="1" ht="36" hidden="1" x14ac:dyDescent="0.2">
      <c r="A273" s="58">
        <v>7221</v>
      </c>
      <c r="B273" s="3" t="s">
        <v>296</v>
      </c>
      <c r="C273" s="449">
        <f t="shared" si="283"/>
        <v>0</v>
      </c>
      <c r="D273" s="548"/>
      <c r="E273" s="807"/>
      <c r="F273" s="765">
        <f t="shared" ref="F273:F275" si="362">D273+E273</f>
        <v>0</v>
      </c>
      <c r="G273" s="548"/>
      <c r="H273" s="454"/>
      <c r="I273" s="549">
        <f t="shared" ref="I273:I275" si="363">G273+H273</f>
        <v>0</v>
      </c>
      <c r="J273" s="454"/>
      <c r="K273" s="455"/>
      <c r="L273" s="549">
        <f t="shared" ref="L273:L275" si="364">J273+K273</f>
        <v>0</v>
      </c>
      <c r="M273" s="550"/>
      <c r="N273" s="455"/>
      <c r="O273" s="549">
        <f t="shared" ref="O273:O275" si="365">M273+N273</f>
        <v>0</v>
      </c>
      <c r="P273" s="555"/>
    </row>
    <row r="274" spans="1:16" s="280" customFormat="1" ht="36" hidden="1" x14ac:dyDescent="0.2">
      <c r="A274" s="58">
        <v>7222</v>
      </c>
      <c r="B274" s="3" t="s">
        <v>297</v>
      </c>
      <c r="C274" s="449">
        <f t="shared" si="283"/>
        <v>0</v>
      </c>
      <c r="D274" s="548"/>
      <c r="E274" s="807"/>
      <c r="F274" s="765">
        <f t="shared" si="362"/>
        <v>0</v>
      </c>
      <c r="G274" s="548"/>
      <c r="H274" s="454"/>
      <c r="I274" s="549">
        <f t="shared" si="363"/>
        <v>0</v>
      </c>
      <c r="J274" s="454"/>
      <c r="K274" s="455"/>
      <c r="L274" s="549">
        <f t="shared" si="364"/>
        <v>0</v>
      </c>
      <c r="M274" s="550"/>
      <c r="N274" s="455"/>
      <c r="O274" s="549">
        <f t="shared" si="365"/>
        <v>0</v>
      </c>
      <c r="P274" s="555"/>
    </row>
    <row r="275" spans="1:16" ht="24" hidden="1" x14ac:dyDescent="0.2">
      <c r="A275" s="224">
        <v>7230</v>
      </c>
      <c r="B275" s="3" t="s">
        <v>134</v>
      </c>
      <c r="C275" s="449">
        <f t="shared" si="283"/>
        <v>0</v>
      </c>
      <c r="D275" s="548"/>
      <c r="E275" s="807"/>
      <c r="F275" s="765">
        <f t="shared" si="362"/>
        <v>0</v>
      </c>
      <c r="G275" s="548"/>
      <c r="H275" s="454"/>
      <c r="I275" s="549">
        <f t="shared" si="363"/>
        <v>0</v>
      </c>
      <c r="J275" s="454"/>
      <c r="K275" s="455"/>
      <c r="L275" s="549">
        <f t="shared" si="364"/>
        <v>0</v>
      </c>
      <c r="M275" s="550"/>
      <c r="N275" s="455"/>
      <c r="O275" s="549">
        <f t="shared" si="365"/>
        <v>0</v>
      </c>
      <c r="P275" s="555"/>
    </row>
    <row r="276" spans="1:16" ht="24" hidden="1" x14ac:dyDescent="0.2">
      <c r="A276" s="224">
        <v>7240</v>
      </c>
      <c r="B276" s="3" t="s">
        <v>108</v>
      </c>
      <c r="C276" s="449">
        <f t="shared" si="283"/>
        <v>0</v>
      </c>
      <c r="D276" s="552">
        <f t="shared" ref="D276:O276" si="366">SUM(D277:D279)</f>
        <v>0</v>
      </c>
      <c r="E276" s="808">
        <f t="shared" si="366"/>
        <v>0</v>
      </c>
      <c r="F276" s="765">
        <f t="shared" si="366"/>
        <v>0</v>
      </c>
      <c r="G276" s="552">
        <f t="shared" si="366"/>
        <v>0</v>
      </c>
      <c r="H276" s="554">
        <f t="shared" si="366"/>
        <v>0</v>
      </c>
      <c r="I276" s="549">
        <f t="shared" si="366"/>
        <v>0</v>
      </c>
      <c r="J276" s="554">
        <f>SUM(J277:J279)</f>
        <v>0</v>
      </c>
      <c r="K276" s="553">
        <f t="shared" ref="K276:L276" si="367">SUM(K277:K279)</f>
        <v>0</v>
      </c>
      <c r="L276" s="549">
        <f t="shared" si="367"/>
        <v>0</v>
      </c>
      <c r="M276" s="449">
        <f t="shared" si="366"/>
        <v>0</v>
      </c>
      <c r="N276" s="553">
        <f t="shared" si="366"/>
        <v>0</v>
      </c>
      <c r="O276" s="549">
        <f t="shared" si="366"/>
        <v>0</v>
      </c>
      <c r="P276" s="555"/>
    </row>
    <row r="277" spans="1:16" ht="48" hidden="1" x14ac:dyDescent="0.2">
      <c r="A277" s="58">
        <v>7245</v>
      </c>
      <c r="B277" s="3" t="s">
        <v>109</v>
      </c>
      <c r="C277" s="449">
        <f t="shared" ref="C277:C298" si="368">F277+I277+L277+O277</f>
        <v>0</v>
      </c>
      <c r="D277" s="548"/>
      <c r="E277" s="807"/>
      <c r="F277" s="765">
        <f t="shared" ref="F277:F280" si="369">D277+E277</f>
        <v>0</v>
      </c>
      <c r="G277" s="548"/>
      <c r="H277" s="454"/>
      <c r="I277" s="549">
        <f t="shared" ref="I277:I280" si="370">G277+H277</f>
        <v>0</v>
      </c>
      <c r="J277" s="454"/>
      <c r="K277" s="455"/>
      <c r="L277" s="549">
        <f t="shared" ref="L277:L280" si="371">J277+K277</f>
        <v>0</v>
      </c>
      <c r="M277" s="550"/>
      <c r="N277" s="455"/>
      <c r="O277" s="549">
        <f t="shared" ref="O277:O280" si="372">M277+N277</f>
        <v>0</v>
      </c>
      <c r="P277" s="555"/>
    </row>
    <row r="278" spans="1:16" ht="84.75" hidden="1" customHeight="1" x14ac:dyDescent="0.2">
      <c r="A278" s="58">
        <v>7246</v>
      </c>
      <c r="B278" s="3" t="s">
        <v>110</v>
      </c>
      <c r="C278" s="449">
        <f t="shared" si="368"/>
        <v>0</v>
      </c>
      <c r="D278" s="548"/>
      <c r="E278" s="807"/>
      <c r="F278" s="765">
        <f t="shared" si="369"/>
        <v>0</v>
      </c>
      <c r="G278" s="548"/>
      <c r="H278" s="454"/>
      <c r="I278" s="549">
        <f t="shared" si="370"/>
        <v>0</v>
      </c>
      <c r="J278" s="454"/>
      <c r="K278" s="455"/>
      <c r="L278" s="549">
        <f t="shared" si="371"/>
        <v>0</v>
      </c>
      <c r="M278" s="550"/>
      <c r="N278" s="455"/>
      <c r="O278" s="549">
        <f t="shared" si="372"/>
        <v>0</v>
      </c>
      <c r="P278" s="555"/>
    </row>
    <row r="279" spans="1:16" ht="36" hidden="1" x14ac:dyDescent="0.2">
      <c r="A279" s="58">
        <v>7247</v>
      </c>
      <c r="B279" s="3" t="s">
        <v>298</v>
      </c>
      <c r="C279" s="449">
        <f t="shared" si="368"/>
        <v>0</v>
      </c>
      <c r="D279" s="548"/>
      <c r="E279" s="807"/>
      <c r="F279" s="765">
        <f t="shared" si="369"/>
        <v>0</v>
      </c>
      <c r="G279" s="548"/>
      <c r="H279" s="454"/>
      <c r="I279" s="549">
        <f t="shared" si="370"/>
        <v>0</v>
      </c>
      <c r="J279" s="454"/>
      <c r="K279" s="455"/>
      <c r="L279" s="549">
        <f t="shared" si="371"/>
        <v>0</v>
      </c>
      <c r="M279" s="550"/>
      <c r="N279" s="455"/>
      <c r="O279" s="549">
        <f t="shared" si="372"/>
        <v>0</v>
      </c>
      <c r="P279" s="555"/>
    </row>
    <row r="280" spans="1:16" ht="24" hidden="1" x14ac:dyDescent="0.2">
      <c r="A280" s="322">
        <v>7260</v>
      </c>
      <c r="B280" s="1" t="s">
        <v>299</v>
      </c>
      <c r="C280" s="440">
        <f t="shared" si="368"/>
        <v>0</v>
      </c>
      <c r="D280" s="544"/>
      <c r="E280" s="805"/>
      <c r="F280" s="806">
        <f t="shared" si="369"/>
        <v>0</v>
      </c>
      <c r="G280" s="544"/>
      <c r="H280" s="445"/>
      <c r="I280" s="545">
        <f t="shared" si="370"/>
        <v>0</v>
      </c>
      <c r="J280" s="445"/>
      <c r="K280" s="446"/>
      <c r="L280" s="545">
        <f t="shared" si="371"/>
        <v>0</v>
      </c>
      <c r="M280" s="546"/>
      <c r="N280" s="446"/>
      <c r="O280" s="545">
        <f t="shared" si="372"/>
        <v>0</v>
      </c>
      <c r="P280" s="547"/>
    </row>
    <row r="281" spans="1:16" hidden="1" x14ac:dyDescent="0.2">
      <c r="A281" s="151">
        <v>7700</v>
      </c>
      <c r="B281" s="119" t="s">
        <v>83</v>
      </c>
      <c r="C281" s="467">
        <f t="shared" si="368"/>
        <v>0</v>
      </c>
      <c r="D281" s="605">
        <f t="shared" ref="D281:O281" si="373">D282</f>
        <v>0</v>
      </c>
      <c r="E281" s="818">
        <f t="shared" si="373"/>
        <v>0</v>
      </c>
      <c r="F281" s="784">
        <f t="shared" si="373"/>
        <v>0</v>
      </c>
      <c r="G281" s="605">
        <f t="shared" si="373"/>
        <v>0</v>
      </c>
      <c r="H281" s="606">
        <f t="shared" si="373"/>
        <v>0</v>
      </c>
      <c r="I281" s="569">
        <f t="shared" si="373"/>
        <v>0</v>
      </c>
      <c r="J281" s="606">
        <f t="shared" si="373"/>
        <v>0</v>
      </c>
      <c r="K281" s="568">
        <f t="shared" si="373"/>
        <v>0</v>
      </c>
      <c r="L281" s="569">
        <f t="shared" si="373"/>
        <v>0</v>
      </c>
      <c r="M281" s="467">
        <f t="shared" si="373"/>
        <v>0</v>
      </c>
      <c r="N281" s="568">
        <f t="shared" si="373"/>
        <v>0</v>
      </c>
      <c r="O281" s="569">
        <f t="shared" si="373"/>
        <v>0</v>
      </c>
      <c r="P281" s="570"/>
    </row>
    <row r="282" spans="1:16" hidden="1" x14ac:dyDescent="0.2">
      <c r="A282" s="210">
        <v>7720</v>
      </c>
      <c r="B282" s="1" t="s">
        <v>84</v>
      </c>
      <c r="C282" s="458">
        <f t="shared" si="368"/>
        <v>0</v>
      </c>
      <c r="D282" s="607"/>
      <c r="E282" s="819"/>
      <c r="F282" s="788">
        <f>D282+E282</f>
        <v>0</v>
      </c>
      <c r="G282" s="607"/>
      <c r="H282" s="463"/>
      <c r="I282" s="580">
        <f>G282+H282</f>
        <v>0</v>
      </c>
      <c r="J282" s="463"/>
      <c r="K282" s="464"/>
      <c r="L282" s="580">
        <f>J282+K282</f>
        <v>0</v>
      </c>
      <c r="M282" s="608"/>
      <c r="N282" s="464"/>
      <c r="O282" s="580">
        <f>M282+N282</f>
        <v>0</v>
      </c>
      <c r="P282" s="581"/>
    </row>
    <row r="283" spans="1:16" hidden="1" x14ac:dyDescent="0.2">
      <c r="A283" s="2"/>
      <c r="B283" s="3" t="s">
        <v>112</v>
      </c>
      <c r="C283" s="449">
        <f t="shared" si="368"/>
        <v>0</v>
      </c>
      <c r="D283" s="552">
        <f>SUM(D284:D285)</f>
        <v>0</v>
      </c>
      <c r="E283" s="808">
        <f t="shared" ref="E283:F283" si="374">SUM(E284:E285)</f>
        <v>0</v>
      </c>
      <c r="F283" s="765">
        <f t="shared" si="374"/>
        <v>0</v>
      </c>
      <c r="G283" s="552">
        <f>SUM(G284:G285)</f>
        <v>0</v>
      </c>
      <c r="H283" s="554">
        <f t="shared" ref="H283:I283" si="375">SUM(H284:H285)</f>
        <v>0</v>
      </c>
      <c r="I283" s="549">
        <f t="shared" si="375"/>
        <v>0</v>
      </c>
      <c r="J283" s="554">
        <f>SUM(J284:J285)</f>
        <v>0</v>
      </c>
      <c r="K283" s="553">
        <f t="shared" ref="K283:L283" si="376">SUM(K284:K285)</f>
        <v>0</v>
      </c>
      <c r="L283" s="549">
        <f t="shared" si="376"/>
        <v>0</v>
      </c>
      <c r="M283" s="449">
        <f>SUM(M284:M285)</f>
        <v>0</v>
      </c>
      <c r="N283" s="553">
        <f t="shared" ref="N283:O283" si="377">SUM(N284:N285)</f>
        <v>0</v>
      </c>
      <c r="O283" s="549">
        <f t="shared" si="377"/>
        <v>0</v>
      </c>
      <c r="P283" s="555"/>
    </row>
    <row r="284" spans="1:16" hidden="1" x14ac:dyDescent="0.2">
      <c r="A284" s="2" t="s">
        <v>113</v>
      </c>
      <c r="B284" s="58" t="s">
        <v>114</v>
      </c>
      <c r="C284" s="449">
        <f t="shared" si="368"/>
        <v>0</v>
      </c>
      <c r="D284" s="548"/>
      <c r="E284" s="807"/>
      <c r="F284" s="765">
        <f t="shared" ref="F284:F285" si="378">D284+E284</f>
        <v>0</v>
      </c>
      <c r="G284" s="548"/>
      <c r="H284" s="454"/>
      <c r="I284" s="549">
        <f t="shared" ref="I284:I285" si="379">G284+H284</f>
        <v>0</v>
      </c>
      <c r="J284" s="454"/>
      <c r="K284" s="455"/>
      <c r="L284" s="549">
        <f t="shared" ref="L284:L285" si="380">J284+K284</f>
        <v>0</v>
      </c>
      <c r="M284" s="550"/>
      <c r="N284" s="455"/>
      <c r="O284" s="549">
        <f t="shared" ref="O284:O285" si="381">M284+N284</f>
        <v>0</v>
      </c>
      <c r="P284" s="555"/>
    </row>
    <row r="285" spans="1:16" ht="24" hidden="1" x14ac:dyDescent="0.2">
      <c r="A285" s="2" t="s">
        <v>115</v>
      </c>
      <c r="B285" s="285" t="s">
        <v>116</v>
      </c>
      <c r="C285" s="440">
        <f t="shared" si="368"/>
        <v>0</v>
      </c>
      <c r="D285" s="544"/>
      <c r="E285" s="805"/>
      <c r="F285" s="806">
        <f t="shared" si="378"/>
        <v>0</v>
      </c>
      <c r="G285" s="544"/>
      <c r="H285" s="445"/>
      <c r="I285" s="545">
        <f t="shared" si="379"/>
        <v>0</v>
      </c>
      <c r="J285" s="445"/>
      <c r="K285" s="446"/>
      <c r="L285" s="545">
        <f t="shared" si="380"/>
        <v>0</v>
      </c>
      <c r="M285" s="546"/>
      <c r="N285" s="446"/>
      <c r="O285" s="545">
        <f t="shared" si="381"/>
        <v>0</v>
      </c>
      <c r="P285" s="547"/>
    </row>
    <row r="286" spans="1:16" ht="12.75" thickBot="1" x14ac:dyDescent="0.25">
      <c r="A286" s="286"/>
      <c r="B286" s="286" t="s">
        <v>300</v>
      </c>
      <c r="C286" s="609">
        <f t="shared" si="368"/>
        <v>26105</v>
      </c>
      <c r="D286" s="610">
        <f t="shared" ref="D286:O286" si="382">SUM(D283,D269,D230,D195,D187,D173,D75,D53)</f>
        <v>0</v>
      </c>
      <c r="E286" s="820">
        <f t="shared" si="382"/>
        <v>26105</v>
      </c>
      <c r="F286" s="821">
        <f t="shared" si="382"/>
        <v>26105</v>
      </c>
      <c r="G286" s="610">
        <f t="shared" si="382"/>
        <v>0</v>
      </c>
      <c r="H286" s="612">
        <f t="shared" si="382"/>
        <v>0</v>
      </c>
      <c r="I286" s="613">
        <f t="shared" si="382"/>
        <v>0</v>
      </c>
      <c r="J286" s="612">
        <f t="shared" si="382"/>
        <v>0</v>
      </c>
      <c r="K286" s="611">
        <f t="shared" si="382"/>
        <v>0</v>
      </c>
      <c r="L286" s="613">
        <f t="shared" si="382"/>
        <v>0</v>
      </c>
      <c r="M286" s="609">
        <f t="shared" si="382"/>
        <v>0</v>
      </c>
      <c r="N286" s="611">
        <f t="shared" si="382"/>
        <v>0</v>
      </c>
      <c r="O286" s="613">
        <f t="shared" si="382"/>
        <v>0</v>
      </c>
      <c r="P286" s="614"/>
    </row>
    <row r="287" spans="1:16" s="29" customFormat="1" ht="13.5" hidden="1" thickTop="1" thickBot="1" x14ac:dyDescent="0.25">
      <c r="A287" s="1348" t="s">
        <v>301</v>
      </c>
      <c r="B287" s="1349"/>
      <c r="C287" s="615">
        <f t="shared" si="368"/>
        <v>0</v>
      </c>
      <c r="D287" s="616">
        <f>SUM(D24,D25,D41)-D51</f>
        <v>0</v>
      </c>
      <c r="E287" s="822">
        <f t="shared" ref="E287:F287" si="383">SUM(E24,E25,E41)-E51</f>
        <v>0</v>
      </c>
      <c r="F287" s="823">
        <f t="shared" si="383"/>
        <v>0</v>
      </c>
      <c r="G287" s="616">
        <f>SUM(G24,G25,G41)-G51</f>
        <v>0</v>
      </c>
      <c r="H287" s="618">
        <f t="shared" ref="H287:I287" si="384">SUM(H24,H25,H41)-H51</f>
        <v>0</v>
      </c>
      <c r="I287" s="619">
        <f t="shared" si="384"/>
        <v>0</v>
      </c>
      <c r="J287" s="618">
        <f>(J26+J43)-J51</f>
        <v>0</v>
      </c>
      <c r="K287" s="617">
        <f t="shared" ref="K287:L287" si="385">(K26+K43)-K51</f>
        <v>0</v>
      </c>
      <c r="L287" s="619">
        <f t="shared" si="385"/>
        <v>0</v>
      </c>
      <c r="M287" s="615">
        <f>M45-M51</f>
        <v>0</v>
      </c>
      <c r="N287" s="617">
        <f t="shared" ref="N287:O287" si="386">N45-N51</f>
        <v>0</v>
      </c>
      <c r="O287" s="619">
        <f t="shared" si="386"/>
        <v>0</v>
      </c>
      <c r="P287" s="620"/>
    </row>
    <row r="288" spans="1:16" s="29" customFormat="1" ht="12.75" hidden="1" thickTop="1" x14ac:dyDescent="0.2">
      <c r="A288" s="1350" t="s">
        <v>302</v>
      </c>
      <c r="B288" s="1351"/>
      <c r="C288" s="621">
        <f t="shared" si="368"/>
        <v>0</v>
      </c>
      <c r="D288" s="622">
        <f t="shared" ref="D288:O288" si="387">SUM(D289,D290)-D297+D298</f>
        <v>0</v>
      </c>
      <c r="E288" s="824">
        <f t="shared" si="387"/>
        <v>0</v>
      </c>
      <c r="F288" s="825">
        <f t="shared" si="387"/>
        <v>0</v>
      </c>
      <c r="G288" s="622">
        <f t="shared" si="387"/>
        <v>0</v>
      </c>
      <c r="H288" s="624">
        <f t="shared" si="387"/>
        <v>0</v>
      </c>
      <c r="I288" s="625">
        <f t="shared" si="387"/>
        <v>0</v>
      </c>
      <c r="J288" s="624">
        <f t="shared" si="387"/>
        <v>0</v>
      </c>
      <c r="K288" s="623">
        <f t="shared" si="387"/>
        <v>0</v>
      </c>
      <c r="L288" s="625">
        <f t="shared" si="387"/>
        <v>0</v>
      </c>
      <c r="M288" s="621">
        <f t="shared" si="387"/>
        <v>0</v>
      </c>
      <c r="N288" s="623">
        <f t="shared" si="387"/>
        <v>0</v>
      </c>
      <c r="O288" s="625">
        <f t="shared" si="387"/>
        <v>0</v>
      </c>
      <c r="P288" s="626"/>
    </row>
    <row r="289" spans="1:16" s="29" customFormat="1" ht="13.5" hidden="1" thickTop="1" thickBot="1" x14ac:dyDescent="0.25">
      <c r="A289" s="173" t="s">
        <v>303</v>
      </c>
      <c r="B289" s="173" t="s">
        <v>304</v>
      </c>
      <c r="C289" s="512">
        <f t="shared" si="368"/>
        <v>0</v>
      </c>
      <c r="D289" s="513">
        <f t="shared" ref="D289:O289" si="388">D21-D283</f>
        <v>0</v>
      </c>
      <c r="E289" s="794">
        <f t="shared" si="388"/>
        <v>0</v>
      </c>
      <c r="F289" s="795">
        <f t="shared" si="388"/>
        <v>0</v>
      </c>
      <c r="G289" s="513">
        <f t="shared" si="388"/>
        <v>0</v>
      </c>
      <c r="H289" s="515">
        <f t="shared" si="388"/>
        <v>0</v>
      </c>
      <c r="I289" s="516">
        <f t="shared" si="388"/>
        <v>0</v>
      </c>
      <c r="J289" s="515">
        <f t="shared" si="388"/>
        <v>0</v>
      </c>
      <c r="K289" s="514">
        <f t="shared" si="388"/>
        <v>0</v>
      </c>
      <c r="L289" s="516">
        <f t="shared" si="388"/>
        <v>0</v>
      </c>
      <c r="M289" s="512">
        <f t="shared" si="388"/>
        <v>0</v>
      </c>
      <c r="N289" s="514">
        <f t="shared" si="388"/>
        <v>0</v>
      </c>
      <c r="O289" s="516">
        <f t="shared" si="388"/>
        <v>0</v>
      </c>
      <c r="P289" s="517"/>
    </row>
    <row r="290" spans="1:16" s="29" customFormat="1" ht="12.75" hidden="1" thickTop="1" x14ac:dyDescent="0.2">
      <c r="A290" s="305" t="s">
        <v>305</v>
      </c>
      <c r="B290" s="305" t="s">
        <v>306</v>
      </c>
      <c r="C290" s="621">
        <f t="shared" si="368"/>
        <v>0</v>
      </c>
      <c r="D290" s="622">
        <f t="shared" ref="D290:O290" si="389">SUM(D291,D293,D295)-SUM(D292,D294,D296)</f>
        <v>0</v>
      </c>
      <c r="E290" s="824">
        <f t="shared" si="389"/>
        <v>0</v>
      </c>
      <c r="F290" s="825">
        <f t="shared" si="389"/>
        <v>0</v>
      </c>
      <c r="G290" s="622">
        <f t="shared" si="389"/>
        <v>0</v>
      </c>
      <c r="H290" s="624">
        <f t="shared" si="389"/>
        <v>0</v>
      </c>
      <c r="I290" s="625">
        <f t="shared" si="389"/>
        <v>0</v>
      </c>
      <c r="J290" s="624">
        <f t="shared" si="389"/>
        <v>0</v>
      </c>
      <c r="K290" s="623">
        <f t="shared" si="389"/>
        <v>0</v>
      </c>
      <c r="L290" s="625">
        <f t="shared" si="389"/>
        <v>0</v>
      </c>
      <c r="M290" s="621">
        <f t="shared" si="389"/>
        <v>0</v>
      </c>
      <c r="N290" s="623">
        <f t="shared" si="389"/>
        <v>0</v>
      </c>
      <c r="O290" s="625">
        <f t="shared" si="389"/>
        <v>0</v>
      </c>
      <c r="P290" s="626"/>
    </row>
    <row r="291" spans="1:16" ht="12.75" hidden="1" thickTop="1" x14ac:dyDescent="0.2">
      <c r="A291" s="306" t="s">
        <v>307</v>
      </c>
      <c r="B291" s="159" t="s">
        <v>308</v>
      </c>
      <c r="C291" s="458">
        <f t="shared" si="368"/>
        <v>0</v>
      </c>
      <c r="D291" s="607"/>
      <c r="E291" s="819"/>
      <c r="F291" s="788">
        <f t="shared" ref="F291:F298" si="390">D291+E291</f>
        <v>0</v>
      </c>
      <c r="G291" s="607"/>
      <c r="H291" s="463"/>
      <c r="I291" s="580">
        <f t="shared" ref="I291:I298" si="391">G291+H291</f>
        <v>0</v>
      </c>
      <c r="J291" s="463"/>
      <c r="K291" s="464"/>
      <c r="L291" s="580">
        <f t="shared" ref="L291:L298" si="392">J291+K291</f>
        <v>0</v>
      </c>
      <c r="M291" s="608"/>
      <c r="N291" s="464"/>
      <c r="O291" s="580">
        <f t="shared" ref="O291:O298" si="393">M291+N291</f>
        <v>0</v>
      </c>
      <c r="P291" s="581"/>
    </row>
    <row r="292" spans="1:16" ht="24.75" hidden="1" thickTop="1" x14ac:dyDescent="0.2">
      <c r="A292" s="2" t="s">
        <v>309</v>
      </c>
      <c r="B292" s="57" t="s">
        <v>310</v>
      </c>
      <c r="C292" s="449">
        <f t="shared" si="368"/>
        <v>0</v>
      </c>
      <c r="D292" s="548"/>
      <c r="E292" s="807"/>
      <c r="F292" s="765">
        <f t="shared" si="390"/>
        <v>0</v>
      </c>
      <c r="G292" s="548"/>
      <c r="H292" s="454"/>
      <c r="I292" s="549">
        <f t="shared" si="391"/>
        <v>0</v>
      </c>
      <c r="J292" s="454"/>
      <c r="K292" s="455"/>
      <c r="L292" s="549">
        <f t="shared" si="392"/>
        <v>0</v>
      </c>
      <c r="M292" s="550"/>
      <c r="N292" s="455"/>
      <c r="O292" s="549">
        <f t="shared" si="393"/>
        <v>0</v>
      </c>
      <c r="P292" s="555"/>
    </row>
    <row r="293" spans="1:16" ht="12.75" hidden="1" thickTop="1" x14ac:dyDescent="0.2">
      <c r="A293" s="2" t="s">
        <v>311</v>
      </c>
      <c r="B293" s="57" t="s">
        <v>312</v>
      </c>
      <c r="C293" s="449">
        <f t="shared" si="368"/>
        <v>0</v>
      </c>
      <c r="D293" s="548"/>
      <c r="E293" s="807"/>
      <c r="F293" s="765">
        <f t="shared" si="390"/>
        <v>0</v>
      </c>
      <c r="G293" s="548"/>
      <c r="H293" s="454"/>
      <c r="I293" s="549">
        <f t="shared" si="391"/>
        <v>0</v>
      </c>
      <c r="J293" s="454"/>
      <c r="K293" s="455"/>
      <c r="L293" s="549">
        <f t="shared" si="392"/>
        <v>0</v>
      </c>
      <c r="M293" s="550"/>
      <c r="N293" s="455"/>
      <c r="O293" s="549">
        <f t="shared" si="393"/>
        <v>0</v>
      </c>
      <c r="P293" s="555"/>
    </row>
    <row r="294" spans="1:16" ht="24.75" hidden="1" thickTop="1" x14ac:dyDescent="0.2">
      <c r="A294" s="2" t="s">
        <v>313</v>
      </c>
      <c r="B294" s="57" t="s">
        <v>314</v>
      </c>
      <c r="C294" s="449">
        <f>F294+I294+L294+O294</f>
        <v>0</v>
      </c>
      <c r="D294" s="548"/>
      <c r="E294" s="807"/>
      <c r="F294" s="765">
        <f t="shared" si="390"/>
        <v>0</v>
      </c>
      <c r="G294" s="548"/>
      <c r="H294" s="454"/>
      <c r="I294" s="549">
        <f t="shared" si="391"/>
        <v>0</v>
      </c>
      <c r="J294" s="454"/>
      <c r="K294" s="455"/>
      <c r="L294" s="549">
        <f t="shared" si="392"/>
        <v>0</v>
      </c>
      <c r="M294" s="550"/>
      <c r="N294" s="455"/>
      <c r="O294" s="549">
        <f t="shared" si="393"/>
        <v>0</v>
      </c>
      <c r="P294" s="555"/>
    </row>
    <row r="295" spans="1:16" ht="12.75" hidden="1" thickTop="1" x14ac:dyDescent="0.2">
      <c r="A295" s="2" t="s">
        <v>315</v>
      </c>
      <c r="B295" s="57" t="s">
        <v>316</v>
      </c>
      <c r="C295" s="449">
        <f t="shared" si="368"/>
        <v>0</v>
      </c>
      <c r="D295" s="548"/>
      <c r="E295" s="807"/>
      <c r="F295" s="765">
        <f t="shared" si="390"/>
        <v>0</v>
      </c>
      <c r="G295" s="548"/>
      <c r="H295" s="454"/>
      <c r="I295" s="549">
        <f t="shared" si="391"/>
        <v>0</v>
      </c>
      <c r="J295" s="454"/>
      <c r="K295" s="455"/>
      <c r="L295" s="549">
        <f t="shared" si="392"/>
        <v>0</v>
      </c>
      <c r="M295" s="550"/>
      <c r="N295" s="455"/>
      <c r="O295" s="549">
        <f t="shared" si="393"/>
        <v>0</v>
      </c>
      <c r="P295" s="555"/>
    </row>
    <row r="296" spans="1:16" ht="24.75" hidden="1" thickTop="1" x14ac:dyDescent="0.2">
      <c r="A296" s="307" t="s">
        <v>317</v>
      </c>
      <c r="B296" s="308" t="s">
        <v>318</v>
      </c>
      <c r="C296" s="582">
        <f t="shared" si="368"/>
        <v>0</v>
      </c>
      <c r="D296" s="586"/>
      <c r="E296" s="812"/>
      <c r="F296" s="813">
        <f t="shared" si="390"/>
        <v>0</v>
      </c>
      <c r="G296" s="586"/>
      <c r="H296" s="588"/>
      <c r="I296" s="584">
        <f t="shared" si="391"/>
        <v>0</v>
      </c>
      <c r="J296" s="588"/>
      <c r="K296" s="587"/>
      <c r="L296" s="584">
        <f t="shared" si="392"/>
        <v>0</v>
      </c>
      <c r="M296" s="589"/>
      <c r="N296" s="587"/>
      <c r="O296" s="584">
        <f t="shared" si="393"/>
        <v>0</v>
      </c>
      <c r="P296" s="585"/>
    </row>
    <row r="297" spans="1:16" s="29" customFormat="1" ht="13.5" hidden="1" thickTop="1" thickBot="1" x14ac:dyDescent="0.25">
      <c r="A297" s="309" t="s">
        <v>319</v>
      </c>
      <c r="B297" s="309" t="s">
        <v>320</v>
      </c>
      <c r="C297" s="615">
        <f t="shared" si="368"/>
        <v>0</v>
      </c>
      <c r="D297" s="627"/>
      <c r="E297" s="826"/>
      <c r="F297" s="823">
        <f t="shared" si="390"/>
        <v>0</v>
      </c>
      <c r="G297" s="627"/>
      <c r="H297" s="629"/>
      <c r="I297" s="619">
        <f t="shared" si="391"/>
        <v>0</v>
      </c>
      <c r="J297" s="629"/>
      <c r="K297" s="628"/>
      <c r="L297" s="619">
        <f t="shared" si="392"/>
        <v>0</v>
      </c>
      <c r="M297" s="630"/>
      <c r="N297" s="628"/>
      <c r="O297" s="619">
        <f t="shared" si="393"/>
        <v>0</v>
      </c>
      <c r="P297" s="620"/>
    </row>
    <row r="298" spans="1:16" s="29" customFormat="1" ht="48.75" hidden="1" thickTop="1" x14ac:dyDescent="0.2">
      <c r="A298" s="305" t="s">
        <v>321</v>
      </c>
      <c r="B298" s="314" t="s">
        <v>322</v>
      </c>
      <c r="C298" s="621">
        <f t="shared" si="368"/>
        <v>0</v>
      </c>
      <c r="D298" s="575"/>
      <c r="E298" s="811"/>
      <c r="F298" s="769">
        <f t="shared" si="390"/>
        <v>0</v>
      </c>
      <c r="G298" s="575"/>
      <c r="H298" s="577"/>
      <c r="I298" s="534">
        <f t="shared" si="391"/>
        <v>0</v>
      </c>
      <c r="J298" s="577"/>
      <c r="K298" s="576"/>
      <c r="L298" s="534">
        <f t="shared" si="392"/>
        <v>0</v>
      </c>
      <c r="M298" s="578"/>
      <c r="N298" s="576"/>
      <c r="O298" s="534">
        <f t="shared" si="393"/>
        <v>0</v>
      </c>
      <c r="P298" s="561"/>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sheetData>
  <sheetProtection algorithmName="SHA-512" hashValue="yI8eeKpnPoeHdkveAdUXbiqHCUc2fyyZhSoF1RWD6PGqEa4ixJqkRXwfNVLlz1F2nhIDdWFNvUZqjrJ3rrry8g==" saltValue="CuIDFaAEckS9EJGgU61mxw==" spinCount="100000" sheet="1" objects="1" scenarios="1" formatCells="0" formatColumns="0" formatRows="0"/>
  <autoFilter ref="A18:P298">
    <filterColumn colId="2">
      <filters blank="1">
        <filter val="11000"/>
        <filter val="15105"/>
        <filter val="26105"/>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2018.gada 24.maija saistošajiem noteikumiem Nr.22
(protokols Nr.8,  9.punkts)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view="pageLayout" zoomScaleNormal="100" workbookViewId="0">
      <selection activeCell="T3" sqref="T3"/>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783</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784</v>
      </c>
      <c r="D3" s="1391"/>
      <c r="E3" s="1391"/>
      <c r="F3" s="1391"/>
      <c r="G3" s="1391"/>
      <c r="H3" s="1391"/>
      <c r="I3" s="1391"/>
      <c r="J3" s="1391"/>
      <c r="K3" s="1391"/>
      <c r="L3" s="1391"/>
      <c r="M3" s="1391"/>
      <c r="N3" s="1391"/>
      <c r="O3" s="1391"/>
      <c r="P3" s="1392"/>
      <c r="Q3" s="754"/>
    </row>
    <row r="4" spans="1:17" ht="12.75" customHeight="1" x14ac:dyDescent="0.2">
      <c r="A4" s="7" t="s">
        <v>150</v>
      </c>
      <c r="B4" s="8"/>
      <c r="C4" s="1391" t="s">
        <v>785</v>
      </c>
      <c r="D4" s="1391"/>
      <c r="E4" s="1391"/>
      <c r="F4" s="1391"/>
      <c r="G4" s="1391"/>
      <c r="H4" s="1391"/>
      <c r="I4" s="1391"/>
      <c r="J4" s="1391"/>
      <c r="K4" s="1391"/>
      <c r="L4" s="1391"/>
      <c r="M4" s="1391"/>
      <c r="N4" s="1391"/>
      <c r="O4" s="1391"/>
      <c r="P4" s="1392"/>
      <c r="Q4" s="754"/>
    </row>
    <row r="5" spans="1:17" ht="12.75" customHeight="1" x14ac:dyDescent="0.2">
      <c r="A5" s="9" t="s">
        <v>151</v>
      </c>
      <c r="B5" s="10"/>
      <c r="C5" s="1386" t="s">
        <v>786</v>
      </c>
      <c r="D5" s="1386"/>
      <c r="E5" s="1386"/>
      <c r="F5" s="1386"/>
      <c r="G5" s="1386"/>
      <c r="H5" s="1386"/>
      <c r="I5" s="1386"/>
      <c r="J5" s="1386"/>
      <c r="K5" s="1386"/>
      <c r="L5" s="1386"/>
      <c r="M5" s="1386"/>
      <c r="N5" s="1386"/>
      <c r="O5" s="1386"/>
      <c r="P5" s="1387"/>
      <c r="Q5" s="754"/>
    </row>
    <row r="6" spans="1:17" ht="12.75" customHeight="1" x14ac:dyDescent="0.2">
      <c r="A6" s="9" t="s">
        <v>87</v>
      </c>
      <c r="B6" s="10"/>
      <c r="C6" s="1386" t="s">
        <v>326</v>
      </c>
      <c r="D6" s="1386"/>
      <c r="E6" s="1386"/>
      <c r="F6" s="1386"/>
      <c r="G6" s="1386"/>
      <c r="H6" s="1386"/>
      <c r="I6" s="1386"/>
      <c r="J6" s="1386"/>
      <c r="K6" s="1386"/>
      <c r="L6" s="1386"/>
      <c r="M6" s="1386"/>
      <c r="N6" s="1386"/>
      <c r="O6" s="1386"/>
      <c r="P6" s="1387"/>
      <c r="Q6" s="754"/>
    </row>
    <row r="7" spans="1:17" ht="22.5" customHeight="1" x14ac:dyDescent="0.2">
      <c r="A7" s="9" t="s">
        <v>152</v>
      </c>
      <c r="B7" s="10"/>
      <c r="C7" s="1391" t="s">
        <v>1087</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787</v>
      </c>
      <c r="D9" s="1386"/>
      <c r="E9" s="1386"/>
      <c r="F9" s="1386"/>
      <c r="G9" s="1386"/>
      <c r="H9" s="1386"/>
      <c r="I9" s="1386"/>
      <c r="J9" s="1386"/>
      <c r="K9" s="1386"/>
      <c r="L9" s="1386"/>
      <c r="M9" s="1386"/>
      <c r="N9" s="1386"/>
      <c r="O9" s="1386"/>
      <c r="P9" s="1387"/>
      <c r="Q9" s="754"/>
    </row>
    <row r="10" spans="1:17" ht="12.75" customHeight="1" x14ac:dyDescent="0.2">
      <c r="A10" s="9"/>
      <c r="B10" s="10" t="s">
        <v>155</v>
      </c>
      <c r="C10" s="1386" t="s">
        <v>788</v>
      </c>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t="s">
        <v>789</v>
      </c>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725494</v>
      </c>
      <c r="D20" s="35">
        <f>SUM(D21,D24,D25,D41,D43)</f>
        <v>510883</v>
      </c>
      <c r="E20" s="758">
        <f t="shared" ref="E20:F20" si="0">SUM(E21,E24,E25,E41,E43)</f>
        <v>0</v>
      </c>
      <c r="F20" s="759">
        <f t="shared" si="0"/>
        <v>510883</v>
      </c>
      <c r="G20" s="35">
        <f>SUM(G21,G24,G43)</f>
        <v>191585</v>
      </c>
      <c r="H20" s="37">
        <f t="shared" ref="H20:I20" si="1">SUM(H21,H24,H43)</f>
        <v>0</v>
      </c>
      <c r="I20" s="38">
        <f t="shared" si="1"/>
        <v>191585</v>
      </c>
      <c r="J20" s="37">
        <f>SUM(J21,J26,J43)</f>
        <v>23026</v>
      </c>
      <c r="K20" s="36">
        <f t="shared" ref="K20:L20" si="2">SUM(K21,K26,K43)</f>
        <v>0</v>
      </c>
      <c r="L20" s="38">
        <f t="shared" si="2"/>
        <v>23026</v>
      </c>
      <c r="M20" s="34">
        <f>SUM(M21,M45)</f>
        <v>0</v>
      </c>
      <c r="N20" s="36">
        <f t="shared" ref="N20:O20" si="3">SUM(N21,N45)</f>
        <v>0</v>
      </c>
      <c r="O20" s="38">
        <f t="shared" si="3"/>
        <v>0</v>
      </c>
      <c r="P20" s="39"/>
    </row>
    <row r="21" spans="1:16" ht="12.75" thickTop="1" x14ac:dyDescent="0.2">
      <c r="A21" s="40"/>
      <c r="B21" s="41" t="s">
        <v>178</v>
      </c>
      <c r="C21" s="42">
        <f t="shared" ref="C21:C84" si="4">F21+I21+L21+O21</f>
        <v>3373</v>
      </c>
      <c r="D21" s="43">
        <f>SUM(D22:D23)</f>
        <v>0</v>
      </c>
      <c r="E21" s="760">
        <f t="shared" ref="E21" si="5">SUM(E22:E23)</f>
        <v>0</v>
      </c>
      <c r="F21" s="761">
        <f>SUM(F22:F23)</f>
        <v>0</v>
      </c>
      <c r="G21" s="43">
        <f>SUM(G22:G23)</f>
        <v>0</v>
      </c>
      <c r="H21" s="45">
        <f t="shared" ref="H21:I21" si="6">SUM(H22:H23)</f>
        <v>0</v>
      </c>
      <c r="I21" s="46">
        <f t="shared" si="6"/>
        <v>0</v>
      </c>
      <c r="J21" s="45">
        <f>SUM(J22:J23)</f>
        <v>3373</v>
      </c>
      <c r="K21" s="44">
        <f t="shared" ref="K21:L21" si="7">SUM(K22:K23)</f>
        <v>0</v>
      </c>
      <c r="L21" s="46">
        <f t="shared" si="7"/>
        <v>3373</v>
      </c>
      <c r="M21" s="42">
        <f>SUM(M22:M23)</f>
        <v>0</v>
      </c>
      <c r="N21" s="44">
        <f t="shared" ref="N21:O21" si="8">SUM(N22:N23)</f>
        <v>0</v>
      </c>
      <c r="O21" s="46">
        <f t="shared" si="8"/>
        <v>0</v>
      </c>
      <c r="P21" s="47"/>
    </row>
    <row r="22" spans="1:16"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35.25" customHeight="1" x14ac:dyDescent="0.2">
      <c r="A23" s="722"/>
      <c r="B23" s="723" t="s">
        <v>180</v>
      </c>
      <c r="C23" s="724">
        <f t="shared" si="4"/>
        <v>3373</v>
      </c>
      <c r="D23" s="725"/>
      <c r="E23" s="916"/>
      <c r="F23" s="921">
        <f>D23+E23</f>
        <v>0</v>
      </c>
      <c r="G23" s="725"/>
      <c r="H23" s="727"/>
      <c r="I23" s="728">
        <f>G23+H23</f>
        <v>0</v>
      </c>
      <c r="J23" s="727">
        <v>3373</v>
      </c>
      <c r="K23" s="726"/>
      <c r="L23" s="728">
        <f>J23+K23</f>
        <v>3373</v>
      </c>
      <c r="M23" s="729"/>
      <c r="N23" s="726"/>
      <c r="O23" s="728">
        <f>M23+N23</f>
        <v>0</v>
      </c>
      <c r="P23" s="730"/>
    </row>
    <row r="24" spans="1:16" s="29" customFormat="1" ht="24.75" thickBot="1" x14ac:dyDescent="0.25">
      <c r="A24" s="65">
        <v>19300</v>
      </c>
      <c r="B24" s="65" t="s">
        <v>181</v>
      </c>
      <c r="C24" s="66">
        <f>F24+I24</f>
        <v>702468</v>
      </c>
      <c r="D24" s="67">
        <v>510883</v>
      </c>
      <c r="E24" s="766"/>
      <c r="F24" s="767">
        <f>D24+E24</f>
        <v>510883</v>
      </c>
      <c r="G24" s="67">
        <v>191585</v>
      </c>
      <c r="H24" s="68"/>
      <c r="I24" s="69">
        <f>G24+H24</f>
        <v>191585</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thickTop="1" x14ac:dyDescent="0.2">
      <c r="A26" s="76">
        <v>21300</v>
      </c>
      <c r="B26" s="76" t="s">
        <v>184</v>
      </c>
      <c r="C26" s="77">
        <f>L26</f>
        <v>19520</v>
      </c>
      <c r="D26" s="80" t="s">
        <v>182</v>
      </c>
      <c r="E26" s="770" t="s">
        <v>182</v>
      </c>
      <c r="F26" s="771" t="s">
        <v>182</v>
      </c>
      <c r="G26" s="80" t="s">
        <v>182</v>
      </c>
      <c r="H26" s="81" t="s">
        <v>182</v>
      </c>
      <c r="I26" s="82" t="s">
        <v>182</v>
      </c>
      <c r="J26" s="86">
        <f>SUM(J27,J31,J33,J36)</f>
        <v>19520</v>
      </c>
      <c r="K26" s="87">
        <f t="shared" ref="K26:L26" si="9">SUM(K27,K31,K33,K36)</f>
        <v>0</v>
      </c>
      <c r="L26" s="205">
        <f t="shared" si="9"/>
        <v>19520</v>
      </c>
      <c r="M26" s="84" t="s">
        <v>182</v>
      </c>
      <c r="N26" s="83" t="s">
        <v>182</v>
      </c>
      <c r="O26" s="82" t="s">
        <v>182</v>
      </c>
      <c r="P26" s="85"/>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idden="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idden="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customHeight="1" x14ac:dyDescent="0.2">
      <c r="A36" s="88">
        <v>21390</v>
      </c>
      <c r="B36" s="76" t="s">
        <v>194</v>
      </c>
      <c r="C36" s="77">
        <f t="shared" si="10"/>
        <v>19520</v>
      </c>
      <c r="D36" s="80" t="s">
        <v>182</v>
      </c>
      <c r="E36" s="770" t="s">
        <v>182</v>
      </c>
      <c r="F36" s="771" t="s">
        <v>182</v>
      </c>
      <c r="G36" s="80" t="s">
        <v>182</v>
      </c>
      <c r="H36" s="81" t="s">
        <v>182</v>
      </c>
      <c r="I36" s="82" t="s">
        <v>182</v>
      </c>
      <c r="J36" s="86">
        <f>SUM(J37:J40)</f>
        <v>19520</v>
      </c>
      <c r="K36" s="87">
        <f t="shared" ref="K36:L36" si="14">SUM(K37:K40)</f>
        <v>0</v>
      </c>
      <c r="L36" s="205">
        <f t="shared" si="14"/>
        <v>19520</v>
      </c>
      <c r="M36" s="84" t="s">
        <v>182</v>
      </c>
      <c r="N36" s="83" t="s">
        <v>182</v>
      </c>
      <c r="O36" s="82" t="s">
        <v>182</v>
      </c>
      <c r="P36" s="85"/>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98.25" customHeight="1" x14ac:dyDescent="0.2">
      <c r="A40" s="731">
        <v>21399</v>
      </c>
      <c r="B40" s="732" t="s">
        <v>198</v>
      </c>
      <c r="C40" s="733">
        <f t="shared" si="10"/>
        <v>19520</v>
      </c>
      <c r="D40" s="734" t="s">
        <v>182</v>
      </c>
      <c r="E40" s="917" t="s">
        <v>182</v>
      </c>
      <c r="F40" s="922" t="s">
        <v>182</v>
      </c>
      <c r="G40" s="734" t="s">
        <v>182</v>
      </c>
      <c r="H40" s="736" t="s">
        <v>182</v>
      </c>
      <c r="I40" s="737" t="s">
        <v>182</v>
      </c>
      <c r="J40" s="738">
        <v>19520</v>
      </c>
      <c r="K40" s="739"/>
      <c r="L40" s="923">
        <f>J40+K40</f>
        <v>19520</v>
      </c>
      <c r="M40" s="740" t="s">
        <v>182</v>
      </c>
      <c r="N40" s="735" t="s">
        <v>182</v>
      </c>
      <c r="O40" s="737" t="s">
        <v>182</v>
      </c>
      <c r="P40" s="741"/>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x14ac:dyDescent="0.2">
      <c r="A43" s="88">
        <v>21490</v>
      </c>
      <c r="B43" s="76" t="s">
        <v>201</v>
      </c>
      <c r="C43" s="140">
        <f>F43+I43+L43</f>
        <v>133</v>
      </c>
      <c r="D43" s="141">
        <f>D44</f>
        <v>0</v>
      </c>
      <c r="E43" s="785">
        <f t="shared" ref="E43:L43" si="16">E44</f>
        <v>0</v>
      </c>
      <c r="F43" s="786">
        <f t="shared" si="16"/>
        <v>0</v>
      </c>
      <c r="G43" s="141">
        <f t="shared" si="16"/>
        <v>0</v>
      </c>
      <c r="H43" s="143">
        <f t="shared" si="16"/>
        <v>0</v>
      </c>
      <c r="I43" s="144">
        <f t="shared" si="16"/>
        <v>0</v>
      </c>
      <c r="J43" s="143">
        <f t="shared" si="16"/>
        <v>133</v>
      </c>
      <c r="K43" s="142">
        <f t="shared" si="16"/>
        <v>0</v>
      </c>
      <c r="L43" s="144">
        <f t="shared" si="16"/>
        <v>133</v>
      </c>
      <c r="M43" s="84" t="s">
        <v>182</v>
      </c>
      <c r="N43" s="83" t="s">
        <v>182</v>
      </c>
      <c r="O43" s="82" t="s">
        <v>182</v>
      </c>
      <c r="P43" s="85"/>
    </row>
    <row r="44" spans="1:16" s="29" customFormat="1" ht="24" x14ac:dyDescent="0.2">
      <c r="A44" s="58">
        <v>21499</v>
      </c>
      <c r="B44" s="3" t="s">
        <v>202</v>
      </c>
      <c r="C44" s="145">
        <f>F44+I44+L44</f>
        <v>133</v>
      </c>
      <c r="D44" s="146"/>
      <c r="E44" s="787"/>
      <c r="F44" s="788">
        <f>D44+E44</f>
        <v>0</v>
      </c>
      <c r="G44" s="146"/>
      <c r="H44" s="148"/>
      <c r="I44" s="149">
        <f>G44+H44</f>
        <v>0</v>
      </c>
      <c r="J44" s="148">
        <v>133</v>
      </c>
      <c r="K44" s="147"/>
      <c r="L44" s="149">
        <f>J44+K44</f>
        <v>133</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725494</v>
      </c>
      <c r="D50" s="175">
        <f>SUM(D51,D283)</f>
        <v>510883</v>
      </c>
      <c r="E50" s="794">
        <f t="shared" ref="E50:F50" si="19">SUM(E51,E283)</f>
        <v>0</v>
      </c>
      <c r="F50" s="795">
        <f t="shared" si="19"/>
        <v>510883</v>
      </c>
      <c r="G50" s="175">
        <f>SUM(G51,G283)</f>
        <v>191585</v>
      </c>
      <c r="H50" s="177">
        <f t="shared" ref="H50:I50" si="20">SUM(H51,H283)</f>
        <v>0</v>
      </c>
      <c r="I50" s="178">
        <f t="shared" si="20"/>
        <v>191585</v>
      </c>
      <c r="J50" s="177">
        <f>SUM(J51,J283)</f>
        <v>23026</v>
      </c>
      <c r="K50" s="176">
        <f t="shared" ref="K50:L50" si="21">SUM(K51,K283)</f>
        <v>0</v>
      </c>
      <c r="L50" s="178">
        <f t="shared" si="21"/>
        <v>23026</v>
      </c>
      <c r="M50" s="174">
        <f>SUM(M51,M283)</f>
        <v>0</v>
      </c>
      <c r="N50" s="176">
        <f t="shared" ref="N50:O50" si="22">SUM(N51,N283)</f>
        <v>0</v>
      </c>
      <c r="O50" s="178">
        <f t="shared" si="22"/>
        <v>0</v>
      </c>
      <c r="P50" s="179"/>
    </row>
    <row r="51" spans="1:16" s="29" customFormat="1" ht="36.75" thickTop="1" x14ac:dyDescent="0.2">
      <c r="A51" s="180"/>
      <c r="B51" s="181" t="s">
        <v>208</v>
      </c>
      <c r="C51" s="182">
        <f t="shared" si="4"/>
        <v>725494</v>
      </c>
      <c r="D51" s="183">
        <f>SUM(D52,D194)</f>
        <v>510883</v>
      </c>
      <c r="E51" s="796">
        <f t="shared" ref="E51:F51" si="23">SUM(E52,E194)</f>
        <v>0</v>
      </c>
      <c r="F51" s="797">
        <f t="shared" si="23"/>
        <v>510883</v>
      </c>
      <c r="G51" s="183">
        <f>SUM(G52,G194)</f>
        <v>191585</v>
      </c>
      <c r="H51" s="185">
        <f t="shared" ref="H51:I51" si="24">SUM(H52,H194)</f>
        <v>0</v>
      </c>
      <c r="I51" s="186">
        <f t="shared" si="24"/>
        <v>191585</v>
      </c>
      <c r="J51" s="185">
        <f>SUM(J52,J194)</f>
        <v>23026</v>
      </c>
      <c r="K51" s="184">
        <f t="shared" ref="K51:L51" si="25">SUM(K52,K194)</f>
        <v>0</v>
      </c>
      <c r="L51" s="186">
        <f t="shared" si="25"/>
        <v>23026</v>
      </c>
      <c r="M51" s="182">
        <f>SUM(M52,M194)</f>
        <v>0</v>
      </c>
      <c r="N51" s="184">
        <f t="shared" ref="N51:O51" si="26">SUM(N52,N194)</f>
        <v>0</v>
      </c>
      <c r="O51" s="186">
        <f t="shared" si="26"/>
        <v>0</v>
      </c>
      <c r="P51" s="187"/>
    </row>
    <row r="52" spans="1:16" s="29" customFormat="1" ht="24" x14ac:dyDescent="0.2">
      <c r="A52" s="188"/>
      <c r="B52" s="22" t="s">
        <v>209</v>
      </c>
      <c r="C52" s="189">
        <f t="shared" si="4"/>
        <v>719204</v>
      </c>
      <c r="D52" s="190">
        <f>SUM(D53,D75,D173,D187)</f>
        <v>505493</v>
      </c>
      <c r="E52" s="798">
        <f t="shared" ref="E52:F52" si="27">SUM(E53,E75,E173,E187)</f>
        <v>0</v>
      </c>
      <c r="F52" s="799">
        <f t="shared" si="27"/>
        <v>505493</v>
      </c>
      <c r="G52" s="190">
        <f>SUM(G53,G75,G173,G187)</f>
        <v>191585</v>
      </c>
      <c r="H52" s="192">
        <f t="shared" ref="H52:I52" si="28">SUM(H53,H75,H173,H187)</f>
        <v>0</v>
      </c>
      <c r="I52" s="193">
        <f t="shared" si="28"/>
        <v>191585</v>
      </c>
      <c r="J52" s="192">
        <f>SUM(J53,J75,J173,J187)</f>
        <v>22126</v>
      </c>
      <c r="K52" s="191">
        <f t="shared" ref="K52:L52" si="29">SUM(K53,K75,K173,K187)</f>
        <v>0</v>
      </c>
      <c r="L52" s="193">
        <f t="shared" si="29"/>
        <v>22126</v>
      </c>
      <c r="M52" s="189">
        <f>SUM(M53,M75,M173,M187)</f>
        <v>0</v>
      </c>
      <c r="N52" s="191">
        <f t="shared" ref="N52:O52" si="30">SUM(N53,N75,N173,N187)</f>
        <v>0</v>
      </c>
      <c r="O52" s="193">
        <f t="shared" si="30"/>
        <v>0</v>
      </c>
      <c r="P52" s="195"/>
    </row>
    <row r="53" spans="1:16" s="29" customFormat="1" x14ac:dyDescent="0.2">
      <c r="A53" s="196">
        <v>1000</v>
      </c>
      <c r="B53" s="196" t="s">
        <v>1</v>
      </c>
      <c r="C53" s="197">
        <f t="shared" si="4"/>
        <v>639067</v>
      </c>
      <c r="D53" s="198">
        <f>SUM(D54,D67)</f>
        <v>447482</v>
      </c>
      <c r="E53" s="800">
        <f t="shared" ref="E53:F53" si="31">SUM(E54,E67)</f>
        <v>0</v>
      </c>
      <c r="F53" s="801">
        <f t="shared" si="31"/>
        <v>447482</v>
      </c>
      <c r="G53" s="198">
        <f>SUM(G54,G67)</f>
        <v>191585</v>
      </c>
      <c r="H53" s="200">
        <f t="shared" ref="H53:I53" si="32">SUM(H54,H67)</f>
        <v>0</v>
      </c>
      <c r="I53" s="201">
        <f t="shared" si="32"/>
        <v>191585</v>
      </c>
      <c r="J53" s="200">
        <f>SUM(J54,J67)</f>
        <v>0</v>
      </c>
      <c r="K53" s="199">
        <f t="shared" ref="K53:L53" si="33">SUM(K54,K67)</f>
        <v>0</v>
      </c>
      <c r="L53" s="201">
        <f t="shared" si="33"/>
        <v>0</v>
      </c>
      <c r="M53" s="197">
        <f>SUM(M54,M67)</f>
        <v>0</v>
      </c>
      <c r="N53" s="199">
        <f t="shared" ref="N53:O53" si="34">SUM(N54,N67)</f>
        <v>0</v>
      </c>
      <c r="O53" s="201">
        <f t="shared" si="34"/>
        <v>0</v>
      </c>
      <c r="P53" s="202"/>
    </row>
    <row r="54" spans="1:16" x14ac:dyDescent="0.2">
      <c r="A54" s="76">
        <v>1100</v>
      </c>
      <c r="B54" s="203" t="s">
        <v>210</v>
      </c>
      <c r="C54" s="77">
        <f t="shared" si="4"/>
        <v>479062</v>
      </c>
      <c r="D54" s="204">
        <f>SUM(D55,D58,D66)</f>
        <v>325860</v>
      </c>
      <c r="E54" s="802">
        <f t="shared" ref="E54:F54" si="35">SUM(E55,E58,E66)</f>
        <v>0</v>
      </c>
      <c r="F54" s="769">
        <f t="shared" si="35"/>
        <v>325860</v>
      </c>
      <c r="G54" s="204">
        <f>SUM(G55,G58,G66)</f>
        <v>153602</v>
      </c>
      <c r="H54" s="86">
        <f t="shared" ref="H54:I54" si="36">SUM(H55,H58,H66)</f>
        <v>-400</v>
      </c>
      <c r="I54" s="205">
        <f t="shared" si="36"/>
        <v>153202</v>
      </c>
      <c r="J54" s="86">
        <f>SUM(J55,J58,J66)</f>
        <v>0</v>
      </c>
      <c r="K54" s="87">
        <f t="shared" ref="K54:L54" si="37">SUM(K55,K58,K66)</f>
        <v>0</v>
      </c>
      <c r="L54" s="205">
        <f t="shared" si="37"/>
        <v>0</v>
      </c>
      <c r="M54" s="206">
        <f>SUM(M55,M58,M66)</f>
        <v>0</v>
      </c>
      <c r="N54" s="207">
        <f t="shared" ref="N54:O54" si="38">SUM(N55,N58,N66)</f>
        <v>0</v>
      </c>
      <c r="O54" s="208">
        <f t="shared" si="38"/>
        <v>0</v>
      </c>
      <c r="P54" s="209"/>
    </row>
    <row r="55" spans="1:16" x14ac:dyDescent="0.2">
      <c r="A55" s="210">
        <v>1110</v>
      </c>
      <c r="B55" s="154" t="s">
        <v>88</v>
      </c>
      <c r="C55" s="160">
        <f t="shared" si="4"/>
        <v>432178</v>
      </c>
      <c r="D55" s="211">
        <f>SUM(D56:D57)</f>
        <v>285362</v>
      </c>
      <c r="E55" s="803">
        <f t="shared" ref="E55:F55" si="39">SUM(E56:E57)</f>
        <v>0</v>
      </c>
      <c r="F55" s="804">
        <f t="shared" si="39"/>
        <v>285362</v>
      </c>
      <c r="G55" s="211">
        <f>SUM(G56:G57)</f>
        <v>146418</v>
      </c>
      <c r="H55" s="213">
        <f t="shared" ref="H55:I55" si="40">SUM(H56:H57)</f>
        <v>398</v>
      </c>
      <c r="I55" s="214">
        <f t="shared" si="40"/>
        <v>146816</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s="743" customFormat="1" ht="60" x14ac:dyDescent="0.2">
      <c r="A57" s="58">
        <v>1119</v>
      </c>
      <c r="B57" s="3" t="s">
        <v>89</v>
      </c>
      <c r="C57" s="98">
        <f t="shared" si="4"/>
        <v>432178</v>
      </c>
      <c r="D57" s="220">
        <v>285362</v>
      </c>
      <c r="E57" s="807"/>
      <c r="F57" s="765">
        <f t="shared" si="43"/>
        <v>285362</v>
      </c>
      <c r="G57" s="220">
        <v>146418</v>
      </c>
      <c r="H57" s="103">
        <f>-400+798</f>
        <v>398</v>
      </c>
      <c r="I57" s="221">
        <f t="shared" si="44"/>
        <v>146816</v>
      </c>
      <c r="J57" s="103"/>
      <c r="K57" s="104"/>
      <c r="L57" s="221">
        <f t="shared" si="45"/>
        <v>0</v>
      </c>
      <c r="M57" s="222"/>
      <c r="N57" s="104"/>
      <c r="O57" s="221">
        <f>M57+N57</f>
        <v>0</v>
      </c>
      <c r="P57" s="742" t="s">
        <v>790</v>
      </c>
    </row>
    <row r="58" spans="1:16" x14ac:dyDescent="0.2">
      <c r="A58" s="224">
        <v>1140</v>
      </c>
      <c r="B58" s="3" t="s">
        <v>104</v>
      </c>
      <c r="C58" s="98">
        <f t="shared" si="4"/>
        <v>44746</v>
      </c>
      <c r="D58" s="225">
        <f>SUM(D59:D65)</f>
        <v>38360</v>
      </c>
      <c r="E58" s="808">
        <f t="shared" ref="E58:F58" si="46">SUM(E59:E65)</f>
        <v>0</v>
      </c>
      <c r="F58" s="765">
        <f t="shared" si="46"/>
        <v>38360</v>
      </c>
      <c r="G58" s="225">
        <f>SUM(G59:G65)</f>
        <v>7184</v>
      </c>
      <c r="H58" s="227">
        <f t="shared" ref="H58:I58" si="47">SUM(H59:H65)</f>
        <v>-798</v>
      </c>
      <c r="I58" s="221">
        <f t="shared" si="47"/>
        <v>6386</v>
      </c>
      <c r="J58" s="227">
        <f>SUM(J59:J65)</f>
        <v>0</v>
      </c>
      <c r="K58" s="226">
        <f t="shared" ref="K58:L58" si="48">SUM(K59:K65)</f>
        <v>0</v>
      </c>
      <c r="L58" s="221">
        <f t="shared" si="48"/>
        <v>0</v>
      </c>
      <c r="M58" s="98">
        <f>SUM(M59:M65)</f>
        <v>0</v>
      </c>
      <c r="N58" s="226">
        <f t="shared" ref="N58:O58" si="49">SUM(N59:N65)</f>
        <v>0</v>
      </c>
      <c r="O58" s="221">
        <f t="shared" si="49"/>
        <v>0</v>
      </c>
      <c r="P58" s="223"/>
    </row>
    <row r="59" spans="1:16" x14ac:dyDescent="0.2">
      <c r="A59" s="58">
        <v>1141</v>
      </c>
      <c r="B59" s="3" t="s">
        <v>212</v>
      </c>
      <c r="C59" s="98">
        <f t="shared" si="4"/>
        <v>4153</v>
      </c>
      <c r="D59" s="220">
        <v>4153</v>
      </c>
      <c r="E59" s="807"/>
      <c r="F59" s="765">
        <f t="shared" ref="F59:F66" si="50">D59+E59</f>
        <v>4153</v>
      </c>
      <c r="G59" s="220"/>
      <c r="H59" s="103"/>
      <c r="I59" s="221">
        <f t="shared" ref="I59:I66" si="51">G59+H59</f>
        <v>0</v>
      </c>
      <c r="J59" s="103"/>
      <c r="K59" s="104"/>
      <c r="L59" s="221">
        <f t="shared" ref="L59:L66" si="52">J59+K59</f>
        <v>0</v>
      </c>
      <c r="M59" s="222"/>
      <c r="N59" s="104"/>
      <c r="O59" s="221">
        <f t="shared" ref="O59:O66" si="53">M59+N59</f>
        <v>0</v>
      </c>
      <c r="P59" s="223"/>
    </row>
    <row r="60" spans="1:16" ht="24.75" customHeight="1" x14ac:dyDescent="0.2">
      <c r="A60" s="58">
        <v>1142</v>
      </c>
      <c r="B60" s="3" t="s">
        <v>135</v>
      </c>
      <c r="C60" s="98">
        <f t="shared" si="4"/>
        <v>1093</v>
      </c>
      <c r="D60" s="220">
        <v>1093</v>
      </c>
      <c r="E60" s="807"/>
      <c r="F60" s="765">
        <f t="shared" si="50"/>
        <v>1093</v>
      </c>
      <c r="G60" s="220"/>
      <c r="H60" s="103"/>
      <c r="I60" s="221">
        <f t="shared" si="51"/>
        <v>0</v>
      </c>
      <c r="J60" s="103"/>
      <c r="K60" s="104"/>
      <c r="L60" s="221">
        <f>J60+K60</f>
        <v>0</v>
      </c>
      <c r="M60" s="222"/>
      <c r="N60" s="104"/>
      <c r="O60" s="221">
        <f t="shared" si="53"/>
        <v>0</v>
      </c>
      <c r="P60" s="223"/>
    </row>
    <row r="61" spans="1:16" ht="24" x14ac:dyDescent="0.2">
      <c r="A61" s="58">
        <v>1145</v>
      </c>
      <c r="B61" s="3" t="s">
        <v>213</v>
      </c>
      <c r="C61" s="98">
        <f t="shared" si="4"/>
        <v>4470</v>
      </c>
      <c r="D61" s="220">
        <v>2550</v>
      </c>
      <c r="E61" s="807"/>
      <c r="F61" s="765">
        <f t="shared" si="50"/>
        <v>2550</v>
      </c>
      <c r="G61" s="220">
        <v>1920</v>
      </c>
      <c r="H61" s="103"/>
      <c r="I61" s="221">
        <f t="shared" si="51"/>
        <v>1920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x14ac:dyDescent="0.2">
      <c r="A63" s="58">
        <v>1147</v>
      </c>
      <c r="B63" s="3" t="s">
        <v>128</v>
      </c>
      <c r="C63" s="98">
        <f t="shared" si="4"/>
        <v>3743</v>
      </c>
      <c r="D63" s="220">
        <v>3743</v>
      </c>
      <c r="E63" s="807"/>
      <c r="F63" s="765">
        <f t="shared" si="50"/>
        <v>3743</v>
      </c>
      <c r="G63" s="220"/>
      <c r="H63" s="103"/>
      <c r="I63" s="221">
        <f t="shared" si="51"/>
        <v>0</v>
      </c>
      <c r="J63" s="103"/>
      <c r="K63" s="104"/>
      <c r="L63" s="221">
        <f t="shared" si="52"/>
        <v>0</v>
      </c>
      <c r="M63" s="222"/>
      <c r="N63" s="104"/>
      <c r="O63" s="221">
        <f t="shared" si="53"/>
        <v>0</v>
      </c>
      <c r="P63" s="223"/>
    </row>
    <row r="64" spans="1:16" x14ac:dyDescent="0.2">
      <c r="A64" s="58">
        <v>1148</v>
      </c>
      <c r="B64" s="3" t="s">
        <v>136</v>
      </c>
      <c r="C64" s="98">
        <f t="shared" si="4"/>
        <v>25390</v>
      </c>
      <c r="D64" s="220">
        <v>25390</v>
      </c>
      <c r="E64" s="807"/>
      <c r="F64" s="765">
        <f t="shared" si="50"/>
        <v>25390</v>
      </c>
      <c r="G64" s="220"/>
      <c r="H64" s="103"/>
      <c r="I64" s="221">
        <f t="shared" si="51"/>
        <v>0</v>
      </c>
      <c r="J64" s="103"/>
      <c r="K64" s="104"/>
      <c r="L64" s="221">
        <f t="shared" si="52"/>
        <v>0</v>
      </c>
      <c r="M64" s="222"/>
      <c r="N64" s="104"/>
      <c r="O64" s="221">
        <f t="shared" si="53"/>
        <v>0</v>
      </c>
      <c r="P64" s="223"/>
    </row>
    <row r="65" spans="1:16" s="743" customFormat="1" ht="192" x14ac:dyDescent="0.2">
      <c r="A65" s="58">
        <v>1149</v>
      </c>
      <c r="B65" s="3" t="s">
        <v>215</v>
      </c>
      <c r="C65" s="98">
        <f>F65+I65+L65+O65</f>
        <v>5897</v>
      </c>
      <c r="D65" s="220">
        <v>1431</v>
      </c>
      <c r="E65" s="807"/>
      <c r="F65" s="765">
        <f t="shared" si="50"/>
        <v>1431</v>
      </c>
      <c r="G65" s="220">
        <v>5264</v>
      </c>
      <c r="H65" s="103">
        <f>-6-398-394</f>
        <v>-798</v>
      </c>
      <c r="I65" s="221">
        <f t="shared" si="51"/>
        <v>4466</v>
      </c>
      <c r="J65" s="103"/>
      <c r="K65" s="104"/>
      <c r="L65" s="221">
        <f t="shared" si="52"/>
        <v>0</v>
      </c>
      <c r="M65" s="222"/>
      <c r="N65" s="104"/>
      <c r="O65" s="221">
        <f t="shared" si="53"/>
        <v>0</v>
      </c>
      <c r="P65" s="318" t="s">
        <v>791</v>
      </c>
    </row>
    <row r="66" spans="1:16" ht="36" x14ac:dyDescent="0.2">
      <c r="A66" s="210">
        <v>1150</v>
      </c>
      <c r="B66" s="154" t="s">
        <v>2</v>
      </c>
      <c r="C66" s="160">
        <f>F66+I66+L66+O66</f>
        <v>2138</v>
      </c>
      <c r="D66" s="228">
        <v>2138</v>
      </c>
      <c r="E66" s="809"/>
      <c r="F66" s="804">
        <f t="shared" si="50"/>
        <v>2138</v>
      </c>
      <c r="G66" s="228"/>
      <c r="H66" s="230"/>
      <c r="I66" s="214">
        <f t="shared" si="51"/>
        <v>0</v>
      </c>
      <c r="J66" s="230"/>
      <c r="K66" s="229"/>
      <c r="L66" s="214">
        <f t="shared" si="52"/>
        <v>0</v>
      </c>
      <c r="M66" s="231"/>
      <c r="N66" s="229"/>
      <c r="O66" s="214">
        <f t="shared" si="53"/>
        <v>0</v>
      </c>
      <c r="P66" s="215"/>
    </row>
    <row r="67" spans="1:16" ht="24" x14ac:dyDescent="0.2">
      <c r="A67" s="76">
        <v>1200</v>
      </c>
      <c r="B67" s="203" t="s">
        <v>216</v>
      </c>
      <c r="C67" s="77">
        <f t="shared" si="4"/>
        <v>160005</v>
      </c>
      <c r="D67" s="204">
        <f>SUM(D68:D69)</f>
        <v>121622</v>
      </c>
      <c r="E67" s="802">
        <f t="shared" ref="E67:F67" si="54">SUM(E68:E69)</f>
        <v>0</v>
      </c>
      <c r="F67" s="769">
        <f t="shared" si="54"/>
        <v>121622</v>
      </c>
      <c r="G67" s="204">
        <f>SUM(G68:G69)</f>
        <v>37983</v>
      </c>
      <c r="H67" s="86">
        <f t="shared" ref="H67:I67" si="55">SUM(H68:H69)</f>
        <v>400</v>
      </c>
      <c r="I67" s="205">
        <f t="shared" si="55"/>
        <v>38383</v>
      </c>
      <c r="J67" s="86">
        <f>SUM(J68:J69)</f>
        <v>0</v>
      </c>
      <c r="K67" s="87">
        <f t="shared" ref="K67:L67" si="56">SUM(K68:K69)</f>
        <v>0</v>
      </c>
      <c r="L67" s="205">
        <f t="shared" si="56"/>
        <v>0</v>
      </c>
      <c r="M67" s="77">
        <f>SUM(M68:M69)</f>
        <v>0</v>
      </c>
      <c r="N67" s="87">
        <f t="shared" ref="N67:O67" si="57">SUM(N68:N69)</f>
        <v>0</v>
      </c>
      <c r="O67" s="205">
        <f t="shared" si="57"/>
        <v>0</v>
      </c>
      <c r="P67" s="232"/>
    </row>
    <row r="68" spans="1:16" ht="24" x14ac:dyDescent="0.2">
      <c r="A68" s="636">
        <v>1210</v>
      </c>
      <c r="B68" s="1" t="s">
        <v>217</v>
      </c>
      <c r="C68" s="89">
        <f t="shared" si="4"/>
        <v>121303</v>
      </c>
      <c r="D68" s="216">
        <v>84110</v>
      </c>
      <c r="E68" s="805"/>
      <c r="F68" s="806">
        <f>D68+E68</f>
        <v>84110</v>
      </c>
      <c r="G68" s="216">
        <v>37193</v>
      </c>
      <c r="H68" s="94"/>
      <c r="I68" s="217">
        <f>G68+H68</f>
        <v>37193</v>
      </c>
      <c r="J68" s="94"/>
      <c r="K68" s="95"/>
      <c r="L68" s="217">
        <f>J68+K68</f>
        <v>0</v>
      </c>
      <c r="M68" s="218"/>
      <c r="N68" s="95"/>
      <c r="O68" s="217">
        <f>M68+N68</f>
        <v>0</v>
      </c>
      <c r="P68" s="219"/>
    </row>
    <row r="69" spans="1:16" ht="24" x14ac:dyDescent="0.2">
      <c r="A69" s="224">
        <v>1220</v>
      </c>
      <c r="B69" s="3" t="s">
        <v>105</v>
      </c>
      <c r="C69" s="98">
        <f t="shared" si="4"/>
        <v>38702</v>
      </c>
      <c r="D69" s="225">
        <f>SUM(D70:D74)</f>
        <v>37512</v>
      </c>
      <c r="E69" s="808">
        <f t="shared" ref="E69:F69" si="58">SUM(E70:E74)</f>
        <v>0</v>
      </c>
      <c r="F69" s="765">
        <f t="shared" si="58"/>
        <v>37512</v>
      </c>
      <c r="G69" s="225">
        <f>SUM(G70:G74)</f>
        <v>790</v>
      </c>
      <c r="H69" s="227">
        <f t="shared" ref="H69:I69" si="59">SUM(H70:H74)</f>
        <v>400</v>
      </c>
      <c r="I69" s="221">
        <f t="shared" si="59"/>
        <v>1190</v>
      </c>
      <c r="J69" s="227">
        <f>SUM(J70:J74)</f>
        <v>0</v>
      </c>
      <c r="K69" s="226">
        <f t="shared" ref="K69:L69" si="60">SUM(K70:K74)</f>
        <v>0</v>
      </c>
      <c r="L69" s="221">
        <f t="shared" si="60"/>
        <v>0</v>
      </c>
      <c r="M69" s="98">
        <f>SUM(M70:M74)</f>
        <v>0</v>
      </c>
      <c r="N69" s="226">
        <f t="shared" ref="N69:O69" si="61">SUM(N70:N74)</f>
        <v>0</v>
      </c>
      <c r="O69" s="221">
        <f t="shared" si="61"/>
        <v>0</v>
      </c>
      <c r="P69" s="223"/>
    </row>
    <row r="70" spans="1:16" s="743" customFormat="1" ht="48" x14ac:dyDescent="0.2">
      <c r="A70" s="58">
        <v>1221</v>
      </c>
      <c r="B70" s="3" t="s">
        <v>218</v>
      </c>
      <c r="C70" s="98">
        <f t="shared" si="4"/>
        <v>24482</v>
      </c>
      <c r="D70" s="220">
        <v>23292</v>
      </c>
      <c r="E70" s="807"/>
      <c r="F70" s="765">
        <f t="shared" ref="F70:F74" si="62">D70+E70</f>
        <v>23292</v>
      </c>
      <c r="G70" s="220">
        <v>790</v>
      </c>
      <c r="H70" s="103">
        <v>400</v>
      </c>
      <c r="I70" s="221">
        <f t="shared" ref="I70:I74" si="63">G70+H70</f>
        <v>1190</v>
      </c>
      <c r="J70" s="103"/>
      <c r="K70" s="104"/>
      <c r="L70" s="221">
        <f t="shared" ref="L70:L74" si="64">J70+K70</f>
        <v>0</v>
      </c>
      <c r="M70" s="222"/>
      <c r="N70" s="104"/>
      <c r="O70" s="221">
        <f t="shared" ref="O70:O74" si="65">M70+N70</f>
        <v>0</v>
      </c>
      <c r="P70" s="556" t="s">
        <v>792</v>
      </c>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x14ac:dyDescent="0.2">
      <c r="A73" s="58">
        <v>1227</v>
      </c>
      <c r="B73" s="3" t="s">
        <v>137</v>
      </c>
      <c r="C73" s="98">
        <f t="shared" si="4"/>
        <v>13660</v>
      </c>
      <c r="D73" s="220">
        <v>13660</v>
      </c>
      <c r="E73" s="807"/>
      <c r="F73" s="765">
        <f t="shared" si="62"/>
        <v>13660</v>
      </c>
      <c r="G73" s="220"/>
      <c r="H73" s="103"/>
      <c r="I73" s="221">
        <f t="shared" si="63"/>
        <v>0</v>
      </c>
      <c r="J73" s="103"/>
      <c r="K73" s="104"/>
      <c r="L73" s="221">
        <f t="shared" si="64"/>
        <v>0</v>
      </c>
      <c r="M73" s="222"/>
      <c r="N73" s="104"/>
      <c r="O73" s="221">
        <f t="shared" si="65"/>
        <v>0</v>
      </c>
      <c r="P73" s="223"/>
    </row>
    <row r="74" spans="1:16" ht="48" x14ac:dyDescent="0.2">
      <c r="A74" s="58">
        <v>1228</v>
      </c>
      <c r="B74" s="3" t="s">
        <v>221</v>
      </c>
      <c r="C74" s="98">
        <f t="shared" si="4"/>
        <v>560</v>
      </c>
      <c r="D74" s="220">
        <v>560</v>
      </c>
      <c r="E74" s="807"/>
      <c r="F74" s="765">
        <f t="shared" si="62"/>
        <v>560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80137</v>
      </c>
      <c r="D75" s="198">
        <f>SUM(D76,D83,D130,D164,D165,D172)</f>
        <v>58011</v>
      </c>
      <c r="E75" s="800">
        <f t="shared" ref="E75:F75" si="66">SUM(E76,E83,E130,E164,E165,E172)</f>
        <v>0</v>
      </c>
      <c r="F75" s="801">
        <f t="shared" si="66"/>
        <v>58011</v>
      </c>
      <c r="G75" s="198">
        <f>SUM(G76,G83,G130,G164,G165,G172)</f>
        <v>0</v>
      </c>
      <c r="H75" s="200">
        <f t="shared" ref="H75:I75" si="67">SUM(H76,H83,H130,H164,H165,H172)</f>
        <v>0</v>
      </c>
      <c r="I75" s="201">
        <f t="shared" si="67"/>
        <v>0</v>
      </c>
      <c r="J75" s="200">
        <f>SUM(J76,J83,J130,J164,J165,J172)</f>
        <v>22126</v>
      </c>
      <c r="K75" s="199">
        <f t="shared" ref="K75:L75" si="68">SUM(K76,K83,K130,K164,K165,K172)</f>
        <v>0</v>
      </c>
      <c r="L75" s="201">
        <f t="shared" si="68"/>
        <v>22126</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636">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44073</v>
      </c>
      <c r="D83" s="204">
        <f>SUM(D84,D89,D95,D103,D112,D116,D122,D128)</f>
        <v>44192</v>
      </c>
      <c r="E83" s="802">
        <f t="shared" ref="E83:F83" si="90">SUM(E84,E89,E95,E103,E112,E116,E122,E128)</f>
        <v>-525</v>
      </c>
      <c r="F83" s="769">
        <f t="shared" si="90"/>
        <v>43667</v>
      </c>
      <c r="G83" s="204">
        <f>SUM(G84,G89,G95,G103,G112,G116,G122,G128)</f>
        <v>0</v>
      </c>
      <c r="H83" s="86">
        <f t="shared" ref="H83:I83" si="91">SUM(H84,H89,H95,H103,H112,H116,H122,H128)</f>
        <v>0</v>
      </c>
      <c r="I83" s="205">
        <f t="shared" si="91"/>
        <v>0</v>
      </c>
      <c r="J83" s="86">
        <f>SUM(J84,J89,J95,J103,J112,J116,J122,J128)</f>
        <v>406</v>
      </c>
      <c r="K83" s="87">
        <f t="shared" ref="K83:L83" si="92">SUM(K84,K89,K95,K103,K112,K116,K122,K128)</f>
        <v>0</v>
      </c>
      <c r="L83" s="205">
        <f t="shared" si="92"/>
        <v>406</v>
      </c>
      <c r="M83" s="120">
        <f>SUM(M84,M89,M95,M103,M112,M116,M122,M128)</f>
        <v>0</v>
      </c>
      <c r="N83" s="236">
        <f t="shared" ref="N83:O83" si="93">SUM(N84,N89,N95,N103,N112,N116,N122,N128)</f>
        <v>0</v>
      </c>
      <c r="O83" s="237">
        <f t="shared" si="93"/>
        <v>0</v>
      </c>
      <c r="P83" s="238"/>
    </row>
    <row r="84" spans="1:16" ht="24" x14ac:dyDescent="0.2">
      <c r="A84" s="210">
        <v>2210</v>
      </c>
      <c r="B84" s="154" t="s">
        <v>6</v>
      </c>
      <c r="C84" s="160">
        <f t="shared" si="4"/>
        <v>1124</v>
      </c>
      <c r="D84" s="211">
        <f>SUM(D85:D88)</f>
        <v>991</v>
      </c>
      <c r="E84" s="803">
        <f t="shared" ref="E84:F84" si="94">SUM(E85:E88)</f>
        <v>0</v>
      </c>
      <c r="F84" s="804">
        <f t="shared" si="94"/>
        <v>991</v>
      </c>
      <c r="G84" s="211">
        <f>SUM(G85:G88)</f>
        <v>0</v>
      </c>
      <c r="H84" s="213">
        <f t="shared" ref="H84:I84" si="95">SUM(H85:H88)</f>
        <v>0</v>
      </c>
      <c r="I84" s="214">
        <f t="shared" si="95"/>
        <v>0</v>
      </c>
      <c r="J84" s="213">
        <f>SUM(J85:J88)</f>
        <v>133</v>
      </c>
      <c r="K84" s="212">
        <f t="shared" ref="K84:L84" si="96">SUM(K85:K88)</f>
        <v>0</v>
      </c>
      <c r="L84" s="214">
        <f t="shared" si="96"/>
        <v>133</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x14ac:dyDescent="0.2">
      <c r="A86" s="58">
        <v>2212</v>
      </c>
      <c r="B86" s="3" t="s">
        <v>85</v>
      </c>
      <c r="C86" s="98">
        <f t="shared" si="98"/>
        <v>823</v>
      </c>
      <c r="D86" s="220">
        <v>823</v>
      </c>
      <c r="E86" s="807"/>
      <c r="F86" s="765">
        <f t="shared" si="99"/>
        <v>823</v>
      </c>
      <c r="G86" s="220"/>
      <c r="H86" s="103"/>
      <c r="I86" s="221">
        <f t="shared" si="100"/>
        <v>0</v>
      </c>
      <c r="J86" s="103"/>
      <c r="K86" s="104"/>
      <c r="L86" s="221">
        <f t="shared" si="101"/>
        <v>0</v>
      </c>
      <c r="M86" s="222"/>
      <c r="N86" s="104"/>
      <c r="O86" s="221">
        <f t="shared" si="102"/>
        <v>0</v>
      </c>
      <c r="P86" s="223"/>
    </row>
    <row r="87" spans="1:16" ht="24" x14ac:dyDescent="0.2">
      <c r="A87" s="58">
        <v>2214</v>
      </c>
      <c r="B87" s="3" t="s">
        <v>8</v>
      </c>
      <c r="C87" s="98">
        <f t="shared" si="98"/>
        <v>253</v>
      </c>
      <c r="D87" s="220">
        <v>120</v>
      </c>
      <c r="E87" s="807"/>
      <c r="F87" s="765">
        <f t="shared" si="99"/>
        <v>120</v>
      </c>
      <c r="G87" s="220"/>
      <c r="H87" s="103"/>
      <c r="I87" s="221">
        <f t="shared" si="100"/>
        <v>0</v>
      </c>
      <c r="J87" s="103">
        <v>133</v>
      </c>
      <c r="K87" s="104"/>
      <c r="L87" s="221">
        <f t="shared" si="101"/>
        <v>133</v>
      </c>
      <c r="M87" s="222"/>
      <c r="N87" s="104"/>
      <c r="O87" s="221">
        <f t="shared" si="102"/>
        <v>0</v>
      </c>
      <c r="P87" s="223"/>
    </row>
    <row r="88" spans="1:16" x14ac:dyDescent="0.2">
      <c r="A88" s="58">
        <v>2219</v>
      </c>
      <c r="B88" s="3" t="s">
        <v>9</v>
      </c>
      <c r="C88" s="98">
        <f t="shared" si="98"/>
        <v>48</v>
      </c>
      <c r="D88" s="220">
        <v>48</v>
      </c>
      <c r="E88" s="807"/>
      <c r="F88" s="765">
        <f t="shared" si="99"/>
        <v>48</v>
      </c>
      <c r="G88" s="220"/>
      <c r="H88" s="103"/>
      <c r="I88" s="221">
        <f t="shared" si="100"/>
        <v>0</v>
      </c>
      <c r="J88" s="103"/>
      <c r="K88" s="104"/>
      <c r="L88" s="221">
        <f t="shared" si="101"/>
        <v>0</v>
      </c>
      <c r="M88" s="222"/>
      <c r="N88" s="104"/>
      <c r="O88" s="221">
        <f t="shared" si="102"/>
        <v>0</v>
      </c>
      <c r="P88" s="223"/>
    </row>
    <row r="89" spans="1:16" ht="24" x14ac:dyDescent="0.2">
      <c r="A89" s="224">
        <v>2220</v>
      </c>
      <c r="B89" s="3" t="s">
        <v>10</v>
      </c>
      <c r="C89" s="98">
        <f t="shared" si="98"/>
        <v>31310</v>
      </c>
      <c r="D89" s="225">
        <f>SUM(D90:D94)</f>
        <v>31310</v>
      </c>
      <c r="E89" s="808">
        <f t="shared" ref="E89:F89" si="103">SUM(E90:E94)</f>
        <v>0</v>
      </c>
      <c r="F89" s="765">
        <f t="shared" si="103"/>
        <v>31310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x14ac:dyDescent="0.2">
      <c r="A90" s="58">
        <v>2221</v>
      </c>
      <c r="B90" s="3" t="s">
        <v>131</v>
      </c>
      <c r="C90" s="98">
        <f t="shared" si="98"/>
        <v>19418</v>
      </c>
      <c r="D90" s="220">
        <v>19418</v>
      </c>
      <c r="E90" s="807"/>
      <c r="F90" s="765">
        <f t="shared" ref="F90:F94" si="107">D90+E90</f>
        <v>19418</v>
      </c>
      <c r="G90" s="220"/>
      <c r="H90" s="103"/>
      <c r="I90" s="221">
        <f t="shared" ref="I90:I94" si="108">G90+H90</f>
        <v>0</v>
      </c>
      <c r="J90" s="103"/>
      <c r="K90" s="104"/>
      <c r="L90" s="221">
        <f t="shared" ref="L90:L94" si="109">J90+K90</f>
        <v>0</v>
      </c>
      <c r="M90" s="222"/>
      <c r="N90" s="104"/>
      <c r="O90" s="221">
        <f t="shared" ref="O90:O94" si="110">M90+N90</f>
        <v>0</v>
      </c>
      <c r="P90" s="223"/>
    </row>
    <row r="91" spans="1:16" x14ac:dyDescent="0.2">
      <c r="A91" s="58">
        <v>2222</v>
      </c>
      <c r="B91" s="3" t="s">
        <v>11</v>
      </c>
      <c r="C91" s="98">
        <f t="shared" si="98"/>
        <v>3784</v>
      </c>
      <c r="D91" s="220">
        <v>3784</v>
      </c>
      <c r="E91" s="807"/>
      <c r="F91" s="765">
        <f t="shared" si="107"/>
        <v>3784</v>
      </c>
      <c r="G91" s="220"/>
      <c r="H91" s="103"/>
      <c r="I91" s="221">
        <f t="shared" si="108"/>
        <v>0</v>
      </c>
      <c r="J91" s="103"/>
      <c r="K91" s="104"/>
      <c r="L91" s="221">
        <f t="shared" si="109"/>
        <v>0</v>
      </c>
      <c r="M91" s="222"/>
      <c r="N91" s="104"/>
      <c r="O91" s="221">
        <f t="shared" si="110"/>
        <v>0</v>
      </c>
      <c r="P91" s="223"/>
    </row>
    <row r="92" spans="1:16" x14ac:dyDescent="0.2">
      <c r="A92" s="58">
        <v>2223</v>
      </c>
      <c r="B92" s="3" t="s">
        <v>12</v>
      </c>
      <c r="C92" s="98">
        <f t="shared" si="98"/>
        <v>6880</v>
      </c>
      <c r="D92" s="220">
        <v>6880</v>
      </c>
      <c r="E92" s="807"/>
      <c r="F92" s="765">
        <f t="shared" si="107"/>
        <v>6880</v>
      </c>
      <c r="G92" s="220"/>
      <c r="H92" s="103"/>
      <c r="I92" s="221">
        <f t="shared" si="108"/>
        <v>0</v>
      </c>
      <c r="J92" s="103"/>
      <c r="K92" s="104"/>
      <c r="L92" s="221">
        <f t="shared" si="109"/>
        <v>0</v>
      </c>
      <c r="M92" s="222"/>
      <c r="N92" s="104"/>
      <c r="O92" s="221">
        <f t="shared" si="110"/>
        <v>0</v>
      </c>
      <c r="P92" s="223"/>
    </row>
    <row r="93" spans="1:16" ht="48" x14ac:dyDescent="0.2">
      <c r="A93" s="58">
        <v>2224</v>
      </c>
      <c r="B93" s="3" t="s">
        <v>222</v>
      </c>
      <c r="C93" s="98">
        <f t="shared" si="98"/>
        <v>1228</v>
      </c>
      <c r="D93" s="220">
        <v>1228</v>
      </c>
      <c r="E93" s="807"/>
      <c r="F93" s="765">
        <f t="shared" si="107"/>
        <v>1228</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1668</v>
      </c>
      <c r="D95" s="225">
        <f>SUM(D96:D102)</f>
        <v>1668</v>
      </c>
      <c r="E95" s="808">
        <f t="shared" ref="E95:F95" si="111">SUM(E96:E102)</f>
        <v>0</v>
      </c>
      <c r="F95" s="765">
        <f t="shared" si="111"/>
        <v>1668</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x14ac:dyDescent="0.2">
      <c r="A102" s="58">
        <v>2239</v>
      </c>
      <c r="B102" s="3" t="s">
        <v>91</v>
      </c>
      <c r="C102" s="98">
        <f t="shared" si="98"/>
        <v>1668</v>
      </c>
      <c r="D102" s="220">
        <v>1668</v>
      </c>
      <c r="E102" s="807"/>
      <c r="F102" s="765">
        <f t="shared" si="115"/>
        <v>1668</v>
      </c>
      <c r="G102" s="220"/>
      <c r="H102" s="103"/>
      <c r="I102" s="221">
        <f t="shared" si="116"/>
        <v>0</v>
      </c>
      <c r="J102" s="103"/>
      <c r="K102" s="104"/>
      <c r="L102" s="221">
        <f t="shared" si="117"/>
        <v>0</v>
      </c>
      <c r="M102" s="222"/>
      <c r="N102" s="104"/>
      <c r="O102" s="221">
        <f t="shared" si="118"/>
        <v>0</v>
      </c>
      <c r="P102" s="223"/>
    </row>
    <row r="103" spans="1:16" ht="36" x14ac:dyDescent="0.2">
      <c r="A103" s="224">
        <v>2240</v>
      </c>
      <c r="B103" s="3" t="s">
        <v>223</v>
      </c>
      <c r="C103" s="98">
        <f t="shared" si="98"/>
        <v>8602</v>
      </c>
      <c r="D103" s="225">
        <f>SUM(D104:D111)</f>
        <v>8602</v>
      </c>
      <c r="E103" s="808">
        <f t="shared" ref="E103:F103" si="119">SUM(E104:E111)</f>
        <v>0</v>
      </c>
      <c r="F103" s="765">
        <f t="shared" si="119"/>
        <v>8602</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x14ac:dyDescent="0.2">
      <c r="A106" s="58">
        <v>2243</v>
      </c>
      <c r="B106" s="3" t="s">
        <v>19</v>
      </c>
      <c r="C106" s="98">
        <f t="shared" si="98"/>
        <v>2241</v>
      </c>
      <c r="D106" s="220">
        <v>2241</v>
      </c>
      <c r="E106" s="807"/>
      <c r="F106" s="765">
        <f t="shared" si="123"/>
        <v>2241</v>
      </c>
      <c r="G106" s="220"/>
      <c r="H106" s="103"/>
      <c r="I106" s="221">
        <f t="shared" si="124"/>
        <v>0</v>
      </c>
      <c r="J106" s="103"/>
      <c r="K106" s="104"/>
      <c r="L106" s="221">
        <f t="shared" si="125"/>
        <v>0</v>
      </c>
      <c r="M106" s="222"/>
      <c r="N106" s="104"/>
      <c r="O106" s="221">
        <f t="shared" si="126"/>
        <v>0</v>
      </c>
      <c r="P106" s="223"/>
    </row>
    <row r="107" spans="1:16" x14ac:dyDescent="0.2">
      <c r="A107" s="58">
        <v>2244</v>
      </c>
      <c r="B107" s="3" t="s">
        <v>123</v>
      </c>
      <c r="C107" s="98">
        <f t="shared" si="98"/>
        <v>6361</v>
      </c>
      <c r="D107" s="220">
        <v>6361</v>
      </c>
      <c r="E107" s="807"/>
      <c r="F107" s="765">
        <f t="shared" si="123"/>
        <v>6361</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x14ac:dyDescent="0.2">
      <c r="A112" s="224">
        <v>2250</v>
      </c>
      <c r="B112" s="3" t="s">
        <v>21</v>
      </c>
      <c r="C112" s="98">
        <f t="shared" si="98"/>
        <v>742</v>
      </c>
      <c r="D112" s="225">
        <f>SUM(D113:D115)</f>
        <v>742</v>
      </c>
      <c r="E112" s="808">
        <f t="shared" ref="E112:F112" si="127">SUM(E113:E115)</f>
        <v>0</v>
      </c>
      <c r="F112" s="765">
        <f t="shared" si="127"/>
        <v>742</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x14ac:dyDescent="0.2">
      <c r="A113" s="58">
        <v>2251</v>
      </c>
      <c r="B113" s="3" t="s">
        <v>22</v>
      </c>
      <c r="C113" s="98">
        <f t="shared" si="98"/>
        <v>166</v>
      </c>
      <c r="D113" s="220">
        <v>166</v>
      </c>
      <c r="E113" s="807"/>
      <c r="F113" s="765">
        <f t="shared" ref="F113:F115" si="131">D113+E113</f>
        <v>166</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x14ac:dyDescent="0.2">
      <c r="A115" s="58">
        <v>2259</v>
      </c>
      <c r="B115" s="3" t="s">
        <v>24</v>
      </c>
      <c r="C115" s="98">
        <f t="shared" si="98"/>
        <v>576</v>
      </c>
      <c r="D115" s="220">
        <v>576</v>
      </c>
      <c r="E115" s="807"/>
      <c r="F115" s="765">
        <f t="shared" si="131"/>
        <v>576</v>
      </c>
      <c r="G115" s="220"/>
      <c r="H115" s="103"/>
      <c r="I115" s="221">
        <f t="shared" si="132"/>
        <v>0</v>
      </c>
      <c r="J115" s="103"/>
      <c r="K115" s="104"/>
      <c r="L115" s="221">
        <f t="shared" si="133"/>
        <v>0</v>
      </c>
      <c r="M115" s="222"/>
      <c r="N115" s="104"/>
      <c r="O115" s="221">
        <f t="shared" si="134"/>
        <v>0</v>
      </c>
      <c r="P115" s="223"/>
    </row>
    <row r="116" spans="1:16" x14ac:dyDescent="0.2">
      <c r="A116" s="224">
        <v>2260</v>
      </c>
      <c r="B116" s="3" t="s">
        <v>25</v>
      </c>
      <c r="C116" s="98">
        <f t="shared" si="98"/>
        <v>277</v>
      </c>
      <c r="D116" s="225">
        <f>SUM(D117:D121)</f>
        <v>52</v>
      </c>
      <c r="E116" s="808">
        <f t="shared" ref="E116:F116" si="135">SUM(E117:E121)</f>
        <v>225</v>
      </c>
      <c r="F116" s="765">
        <f t="shared" si="135"/>
        <v>277</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t="101.25" customHeight="1" x14ac:dyDescent="0.2">
      <c r="A118" s="58">
        <v>2262</v>
      </c>
      <c r="B118" s="3" t="s">
        <v>27</v>
      </c>
      <c r="C118" s="98">
        <f t="shared" si="98"/>
        <v>225</v>
      </c>
      <c r="D118" s="220"/>
      <c r="E118" s="807">
        <v>225</v>
      </c>
      <c r="F118" s="765">
        <f t="shared" si="139"/>
        <v>225</v>
      </c>
      <c r="G118" s="220"/>
      <c r="H118" s="103"/>
      <c r="I118" s="221">
        <f t="shared" si="140"/>
        <v>0</v>
      </c>
      <c r="J118" s="103"/>
      <c r="K118" s="104"/>
      <c r="L118" s="221">
        <f t="shared" si="141"/>
        <v>0</v>
      </c>
      <c r="M118" s="222"/>
      <c r="N118" s="104"/>
      <c r="O118" s="221">
        <f t="shared" si="142"/>
        <v>0</v>
      </c>
      <c r="P118" s="318" t="s">
        <v>793</v>
      </c>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x14ac:dyDescent="0.2">
      <c r="A121" s="58">
        <v>2269</v>
      </c>
      <c r="B121" s="3" t="s">
        <v>29</v>
      </c>
      <c r="C121" s="98">
        <f t="shared" si="98"/>
        <v>52</v>
      </c>
      <c r="D121" s="220">
        <v>52</v>
      </c>
      <c r="E121" s="807"/>
      <c r="F121" s="765">
        <f t="shared" si="139"/>
        <v>52</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350</v>
      </c>
      <c r="D122" s="225">
        <f>SUM(D123:D127)</f>
        <v>827</v>
      </c>
      <c r="E122" s="808">
        <f t="shared" ref="E122:F122" si="143">SUM(E123:E127)</f>
        <v>-750</v>
      </c>
      <c r="F122" s="765">
        <f t="shared" si="143"/>
        <v>77</v>
      </c>
      <c r="G122" s="225">
        <f>SUM(G123:G127)</f>
        <v>0</v>
      </c>
      <c r="H122" s="227">
        <f t="shared" ref="H122:I122" si="144">SUM(H123:H127)</f>
        <v>0</v>
      </c>
      <c r="I122" s="221">
        <f t="shared" si="144"/>
        <v>0</v>
      </c>
      <c r="J122" s="227">
        <f>SUM(J123:J127)</f>
        <v>273</v>
      </c>
      <c r="K122" s="226">
        <f t="shared" ref="K122:L122" si="145">SUM(K123:K127)</f>
        <v>0</v>
      </c>
      <c r="L122" s="221">
        <f t="shared" si="145"/>
        <v>273</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38.25" hidden="1" customHeight="1" x14ac:dyDescent="0.2">
      <c r="A125" s="58">
        <v>2275</v>
      </c>
      <c r="B125" s="3" t="s">
        <v>31</v>
      </c>
      <c r="C125" s="98">
        <f t="shared" si="98"/>
        <v>0</v>
      </c>
      <c r="D125" s="220">
        <v>787</v>
      </c>
      <c r="E125" s="807">
        <v>-787</v>
      </c>
      <c r="F125" s="765">
        <f t="shared" si="147"/>
        <v>0</v>
      </c>
      <c r="G125" s="220"/>
      <c r="H125" s="103"/>
      <c r="I125" s="221">
        <f t="shared" si="148"/>
        <v>0</v>
      </c>
      <c r="J125" s="103"/>
      <c r="K125" s="104"/>
      <c r="L125" s="221">
        <f t="shared" si="149"/>
        <v>0</v>
      </c>
      <c r="M125" s="222"/>
      <c r="N125" s="104"/>
      <c r="O125" s="221">
        <f t="shared" si="150"/>
        <v>0</v>
      </c>
      <c r="P125" s="318" t="s">
        <v>794</v>
      </c>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52.5" customHeight="1" x14ac:dyDescent="0.2">
      <c r="A127" s="58">
        <v>2279</v>
      </c>
      <c r="B127" s="3" t="s">
        <v>32</v>
      </c>
      <c r="C127" s="98">
        <f t="shared" si="98"/>
        <v>350</v>
      </c>
      <c r="D127" s="220">
        <v>40</v>
      </c>
      <c r="E127" s="807">
        <v>37</v>
      </c>
      <c r="F127" s="765">
        <f t="shared" si="147"/>
        <v>77</v>
      </c>
      <c r="G127" s="220"/>
      <c r="H127" s="103"/>
      <c r="I127" s="221">
        <f t="shared" si="148"/>
        <v>0</v>
      </c>
      <c r="J127" s="103">
        <v>273</v>
      </c>
      <c r="K127" s="104"/>
      <c r="L127" s="221">
        <f t="shared" si="149"/>
        <v>273</v>
      </c>
      <c r="M127" s="222"/>
      <c r="N127" s="104"/>
      <c r="O127" s="221">
        <f t="shared" si="150"/>
        <v>0</v>
      </c>
      <c r="P127" s="318" t="s">
        <v>795</v>
      </c>
    </row>
    <row r="128" spans="1:16" ht="24" hidden="1" x14ac:dyDescent="0.2">
      <c r="A128" s="636">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36064</v>
      </c>
      <c r="D130" s="204">
        <f>SUM(D131,D136,D140,D141,D144,D151,D159,D160,D163)</f>
        <v>13819</v>
      </c>
      <c r="E130" s="802">
        <f t="shared" ref="E130:F130" si="152">SUM(E131,E136,E140,E141,E144,E151,E159,E160,E163)</f>
        <v>525</v>
      </c>
      <c r="F130" s="769">
        <f t="shared" si="152"/>
        <v>14344</v>
      </c>
      <c r="G130" s="204">
        <f>SUM(G131,G136,G140,G141,G144,G151,G159,G160,G163)</f>
        <v>0</v>
      </c>
      <c r="H130" s="86">
        <f t="shared" ref="H130:I130" si="153">SUM(H131,H136,H140,H141,H144,H151,H159,H160,H163)</f>
        <v>0</v>
      </c>
      <c r="I130" s="205">
        <f t="shared" si="153"/>
        <v>0</v>
      </c>
      <c r="J130" s="86">
        <f>SUM(J131,J136,J140,J141,J144,J151,J159,J160,J163)</f>
        <v>21720</v>
      </c>
      <c r="K130" s="87">
        <f t="shared" ref="K130:L130" si="154">SUM(K131,K136,K140,K141,K144,K151,K159,K160,K163)</f>
        <v>0</v>
      </c>
      <c r="L130" s="205">
        <f t="shared" si="154"/>
        <v>21720</v>
      </c>
      <c r="M130" s="77">
        <f>SUM(M131,M136,M140,M141,M144,M151,M159,M160,M163)</f>
        <v>0</v>
      </c>
      <c r="N130" s="87">
        <f t="shared" ref="N130:O130" si="155">SUM(N131,N136,N140,N141,N144,N151,N159,N160,N163)</f>
        <v>0</v>
      </c>
      <c r="O130" s="205">
        <f t="shared" si="155"/>
        <v>0</v>
      </c>
      <c r="P130" s="232"/>
    </row>
    <row r="131" spans="1:16" ht="24" x14ac:dyDescent="0.2">
      <c r="A131" s="636">
        <v>2310</v>
      </c>
      <c r="B131" s="1" t="s">
        <v>124</v>
      </c>
      <c r="C131" s="89">
        <f t="shared" si="98"/>
        <v>4099</v>
      </c>
      <c r="D131" s="233">
        <f t="shared" ref="D131:O131" si="156">SUM(D132:D135)</f>
        <v>4099</v>
      </c>
      <c r="E131" s="810">
        <f t="shared" si="156"/>
        <v>0</v>
      </c>
      <c r="F131" s="806">
        <f t="shared" si="156"/>
        <v>4099</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x14ac:dyDescent="0.2">
      <c r="A132" s="58">
        <v>2311</v>
      </c>
      <c r="B132" s="3" t="s">
        <v>34</v>
      </c>
      <c r="C132" s="98">
        <f t="shared" si="98"/>
        <v>580</v>
      </c>
      <c r="D132" s="220">
        <v>580</v>
      </c>
      <c r="E132" s="807"/>
      <c r="F132" s="765">
        <f t="shared" ref="F132:F135" si="157">D132+E132</f>
        <v>580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x14ac:dyDescent="0.2">
      <c r="A133" s="58">
        <v>2312</v>
      </c>
      <c r="B133" s="3" t="s">
        <v>35</v>
      </c>
      <c r="C133" s="98">
        <f t="shared" si="98"/>
        <v>3170</v>
      </c>
      <c r="D133" s="220">
        <v>3170</v>
      </c>
      <c r="E133" s="807"/>
      <c r="F133" s="765">
        <f t="shared" si="157"/>
        <v>3170</v>
      </c>
      <c r="G133" s="220"/>
      <c r="H133" s="103"/>
      <c r="I133" s="221">
        <f t="shared" si="158"/>
        <v>0</v>
      </c>
      <c r="J133" s="103"/>
      <c r="K133" s="104"/>
      <c r="L133" s="221">
        <f t="shared" si="159"/>
        <v>0</v>
      </c>
      <c r="M133" s="222"/>
      <c r="N133" s="104"/>
      <c r="O133" s="221">
        <f t="shared" si="160"/>
        <v>0</v>
      </c>
      <c r="P133" s="223"/>
    </row>
    <row r="134" spans="1:16" x14ac:dyDescent="0.2">
      <c r="A134" s="58">
        <v>2313</v>
      </c>
      <c r="B134" s="3" t="s">
        <v>36</v>
      </c>
      <c r="C134" s="98">
        <f t="shared" si="98"/>
        <v>349</v>
      </c>
      <c r="D134" s="220">
        <v>349</v>
      </c>
      <c r="E134" s="807"/>
      <c r="F134" s="765">
        <f t="shared" si="157"/>
        <v>349</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x14ac:dyDescent="0.2">
      <c r="A136" s="224">
        <v>2320</v>
      </c>
      <c r="B136" s="3" t="s">
        <v>37</v>
      </c>
      <c r="C136" s="98">
        <f t="shared" si="98"/>
        <v>336</v>
      </c>
      <c r="D136" s="225">
        <f>SUM(D137:D139)</f>
        <v>275</v>
      </c>
      <c r="E136" s="808">
        <f t="shared" ref="E136:F136" si="161">SUM(E137:E139)</f>
        <v>0</v>
      </c>
      <c r="F136" s="765">
        <f t="shared" si="161"/>
        <v>275</v>
      </c>
      <c r="G136" s="225">
        <f>SUM(G137:G139)</f>
        <v>0</v>
      </c>
      <c r="H136" s="227">
        <f t="shared" ref="H136:I136" si="162">SUM(H137:H139)</f>
        <v>0</v>
      </c>
      <c r="I136" s="221">
        <f t="shared" si="162"/>
        <v>0</v>
      </c>
      <c r="J136" s="227">
        <f>SUM(J137:J139)</f>
        <v>61</v>
      </c>
      <c r="K136" s="226">
        <f t="shared" ref="K136:L136" si="163">SUM(K137:K139)</f>
        <v>0</v>
      </c>
      <c r="L136" s="221">
        <f t="shared" si="163"/>
        <v>61</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x14ac:dyDescent="0.2">
      <c r="A138" s="744">
        <v>2322</v>
      </c>
      <c r="B138" s="745" t="s">
        <v>39</v>
      </c>
      <c r="C138" s="746">
        <f t="shared" si="98"/>
        <v>336</v>
      </c>
      <c r="D138" s="747">
        <v>275</v>
      </c>
      <c r="E138" s="918"/>
      <c r="F138" s="924">
        <f t="shared" si="165"/>
        <v>275</v>
      </c>
      <c r="G138" s="747"/>
      <c r="H138" s="749"/>
      <c r="I138" s="750">
        <f t="shared" si="166"/>
        <v>0</v>
      </c>
      <c r="J138" s="749">
        <v>61</v>
      </c>
      <c r="K138" s="748"/>
      <c r="L138" s="750">
        <f t="shared" si="167"/>
        <v>61</v>
      </c>
      <c r="M138" s="751"/>
      <c r="N138" s="748"/>
      <c r="O138" s="750">
        <f t="shared" si="168"/>
        <v>0</v>
      </c>
      <c r="P138" s="752"/>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x14ac:dyDescent="0.2">
      <c r="A141" s="224">
        <v>2340</v>
      </c>
      <c r="B141" s="3" t="s">
        <v>229</v>
      </c>
      <c r="C141" s="98">
        <f t="shared" si="98"/>
        <v>143</v>
      </c>
      <c r="D141" s="225">
        <f>SUM(D142:D143)</f>
        <v>143</v>
      </c>
      <c r="E141" s="808">
        <f t="shared" ref="E141:F141" si="169">SUM(E142:E143)</f>
        <v>0</v>
      </c>
      <c r="F141" s="765">
        <f t="shared" si="169"/>
        <v>143</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x14ac:dyDescent="0.2">
      <c r="A142" s="58">
        <v>2341</v>
      </c>
      <c r="B142" s="3" t="s">
        <v>42</v>
      </c>
      <c r="C142" s="98">
        <f t="shared" si="98"/>
        <v>143</v>
      </c>
      <c r="D142" s="220">
        <v>143</v>
      </c>
      <c r="E142" s="807"/>
      <c r="F142" s="765">
        <f t="shared" ref="F142:F143" si="173">D142+E142</f>
        <v>143</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x14ac:dyDescent="0.2">
      <c r="A144" s="210">
        <v>2350</v>
      </c>
      <c r="B144" s="154" t="s">
        <v>44</v>
      </c>
      <c r="C144" s="160">
        <f t="shared" si="98"/>
        <v>4822</v>
      </c>
      <c r="D144" s="211">
        <f>SUM(D145:D150)</f>
        <v>4822</v>
      </c>
      <c r="E144" s="803">
        <f t="shared" ref="E144:F144" si="177">SUM(E145:E150)</f>
        <v>0</v>
      </c>
      <c r="F144" s="804">
        <f t="shared" si="177"/>
        <v>4822</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x14ac:dyDescent="0.2">
      <c r="A145" s="49">
        <v>2351</v>
      </c>
      <c r="B145" s="1" t="s">
        <v>45</v>
      </c>
      <c r="C145" s="89">
        <f t="shared" si="98"/>
        <v>1030</v>
      </c>
      <c r="D145" s="216">
        <v>1030</v>
      </c>
      <c r="E145" s="805"/>
      <c r="F145" s="806">
        <f t="shared" ref="F145:F150" si="181">D145+E145</f>
        <v>1030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x14ac:dyDescent="0.2">
      <c r="A146" s="58">
        <v>2352</v>
      </c>
      <c r="B146" s="3" t="s">
        <v>46</v>
      </c>
      <c r="C146" s="98">
        <f t="shared" si="98"/>
        <v>3565</v>
      </c>
      <c r="D146" s="220">
        <v>3565</v>
      </c>
      <c r="E146" s="807"/>
      <c r="F146" s="765">
        <f t="shared" si="181"/>
        <v>3565</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x14ac:dyDescent="0.2">
      <c r="A149" s="58">
        <v>2355</v>
      </c>
      <c r="B149" s="3" t="s">
        <v>49</v>
      </c>
      <c r="C149" s="98">
        <f t="shared" ref="C149:C212" si="185">F149+I149+L149+O149</f>
        <v>227</v>
      </c>
      <c r="D149" s="220">
        <v>227</v>
      </c>
      <c r="E149" s="807"/>
      <c r="F149" s="765">
        <f t="shared" si="181"/>
        <v>227</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customHeight="1" x14ac:dyDescent="0.2">
      <c r="A151" s="224">
        <v>2360</v>
      </c>
      <c r="B151" s="3" t="s">
        <v>51</v>
      </c>
      <c r="C151" s="98">
        <f t="shared" si="185"/>
        <v>24245</v>
      </c>
      <c r="D151" s="225">
        <f>SUM(D152:D158)</f>
        <v>2061</v>
      </c>
      <c r="E151" s="808">
        <f t="shared" ref="E151:F151" si="186">SUM(E152:E158)</f>
        <v>525</v>
      </c>
      <c r="F151" s="765">
        <f t="shared" si="186"/>
        <v>2586</v>
      </c>
      <c r="G151" s="225">
        <f>SUM(G152:G158)</f>
        <v>0</v>
      </c>
      <c r="H151" s="227">
        <f t="shared" ref="H151:I151" si="187">SUM(H152:H158)</f>
        <v>0</v>
      </c>
      <c r="I151" s="221">
        <f t="shared" si="187"/>
        <v>0</v>
      </c>
      <c r="J151" s="227">
        <f>SUM(J152:J158)</f>
        <v>21659</v>
      </c>
      <c r="K151" s="226">
        <f t="shared" ref="K151:L151" si="188">SUM(K152:K158)</f>
        <v>0</v>
      </c>
      <c r="L151" s="221">
        <f t="shared" si="188"/>
        <v>21659</v>
      </c>
      <c r="M151" s="98">
        <f>SUM(M152:M158)</f>
        <v>0</v>
      </c>
      <c r="N151" s="226">
        <f t="shared" ref="N151:O151" si="189">SUM(N152:N158)</f>
        <v>0</v>
      </c>
      <c r="O151" s="221">
        <f t="shared" si="189"/>
        <v>0</v>
      </c>
      <c r="P151" s="223"/>
    </row>
    <row r="152" spans="1:16" x14ac:dyDescent="0.2">
      <c r="A152" s="57">
        <v>2361</v>
      </c>
      <c r="B152" s="3" t="s">
        <v>52</v>
      </c>
      <c r="C152" s="98">
        <f t="shared" si="185"/>
        <v>1776</v>
      </c>
      <c r="D152" s="220">
        <v>1776</v>
      </c>
      <c r="E152" s="807"/>
      <c r="F152" s="765">
        <f t="shared" ref="F152:F159" si="190">D152+E152</f>
        <v>1776</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x14ac:dyDescent="0.2">
      <c r="A153" s="57">
        <v>2362</v>
      </c>
      <c r="B153" s="3" t="s">
        <v>53</v>
      </c>
      <c r="C153" s="98">
        <f t="shared" si="185"/>
        <v>285</v>
      </c>
      <c r="D153" s="220">
        <v>285</v>
      </c>
      <c r="E153" s="807"/>
      <c r="F153" s="765">
        <f t="shared" si="190"/>
        <v>285</v>
      </c>
      <c r="G153" s="220"/>
      <c r="H153" s="103"/>
      <c r="I153" s="221">
        <f t="shared" si="191"/>
        <v>0</v>
      </c>
      <c r="J153" s="103"/>
      <c r="K153" s="104"/>
      <c r="L153" s="221">
        <f t="shared" si="192"/>
        <v>0</v>
      </c>
      <c r="M153" s="222"/>
      <c r="N153" s="104"/>
      <c r="O153" s="221">
        <f t="shared" si="193"/>
        <v>0</v>
      </c>
      <c r="P153" s="223"/>
    </row>
    <row r="154" spans="1:16" ht="65.25" customHeight="1" x14ac:dyDescent="0.2">
      <c r="A154" s="57">
        <v>2363</v>
      </c>
      <c r="B154" s="3" t="s">
        <v>54</v>
      </c>
      <c r="C154" s="98">
        <f t="shared" si="185"/>
        <v>22184</v>
      </c>
      <c r="D154" s="220"/>
      <c r="E154" s="807">
        <v>525</v>
      </c>
      <c r="F154" s="765">
        <f t="shared" si="190"/>
        <v>525</v>
      </c>
      <c r="G154" s="220"/>
      <c r="H154" s="103"/>
      <c r="I154" s="221">
        <f t="shared" si="191"/>
        <v>0</v>
      </c>
      <c r="J154" s="103">
        <v>21659</v>
      </c>
      <c r="K154" s="104"/>
      <c r="L154" s="221">
        <f t="shared" si="192"/>
        <v>21659</v>
      </c>
      <c r="M154" s="222"/>
      <c r="N154" s="104"/>
      <c r="O154" s="221">
        <f t="shared" si="193"/>
        <v>0</v>
      </c>
      <c r="P154" s="318" t="s">
        <v>796</v>
      </c>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x14ac:dyDescent="0.2">
      <c r="A159" s="210">
        <v>2370</v>
      </c>
      <c r="B159" s="154" t="s">
        <v>56</v>
      </c>
      <c r="C159" s="160">
        <f t="shared" si="185"/>
        <v>2419</v>
      </c>
      <c r="D159" s="228">
        <v>2419</v>
      </c>
      <c r="E159" s="809"/>
      <c r="F159" s="804">
        <f t="shared" si="190"/>
        <v>2419</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636">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636">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636">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636">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636">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6290</v>
      </c>
      <c r="D194" s="190">
        <f>SUM(D195,D230,D269)</f>
        <v>5390</v>
      </c>
      <c r="E194" s="798">
        <f t="shared" ref="E194:F194" si="251">SUM(E195,E230,E269)</f>
        <v>0</v>
      </c>
      <c r="F194" s="799">
        <f t="shared" si="251"/>
        <v>5390</v>
      </c>
      <c r="G194" s="190">
        <f>SUM(G195,G230,G269)</f>
        <v>0</v>
      </c>
      <c r="H194" s="192">
        <f t="shared" ref="H194:I194" si="252">SUM(H195,H230,H269)</f>
        <v>0</v>
      </c>
      <c r="I194" s="193">
        <f t="shared" si="252"/>
        <v>0</v>
      </c>
      <c r="J194" s="192">
        <f>SUM(J195,J230,J269)</f>
        <v>900</v>
      </c>
      <c r="K194" s="191">
        <f t="shared" ref="K194:L194" si="253">SUM(K195,K230,K269)</f>
        <v>0</v>
      </c>
      <c r="L194" s="193">
        <f t="shared" si="253"/>
        <v>900</v>
      </c>
      <c r="M194" s="264">
        <f>SUM(M195,M230,M269)</f>
        <v>0</v>
      </c>
      <c r="N194" s="265">
        <f t="shared" ref="N194:O194" si="254">SUM(N195,N230,N269)</f>
        <v>0</v>
      </c>
      <c r="O194" s="266">
        <f t="shared" si="254"/>
        <v>0</v>
      </c>
      <c r="P194" s="267"/>
    </row>
    <row r="195" spans="1:16" x14ac:dyDescent="0.2">
      <c r="A195" s="196">
        <v>5000</v>
      </c>
      <c r="B195" s="196" t="s">
        <v>61</v>
      </c>
      <c r="C195" s="197">
        <f t="shared" si="185"/>
        <v>5390</v>
      </c>
      <c r="D195" s="198">
        <f>D196+D204</f>
        <v>5390</v>
      </c>
      <c r="E195" s="800">
        <f t="shared" ref="E195:F195" si="255">E196+E204</f>
        <v>0</v>
      </c>
      <c r="F195" s="801">
        <f t="shared" si="255"/>
        <v>5390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x14ac:dyDescent="0.2">
      <c r="A196" s="76">
        <v>5100</v>
      </c>
      <c r="B196" s="203" t="s">
        <v>62</v>
      </c>
      <c r="C196" s="77">
        <f t="shared" si="185"/>
        <v>130</v>
      </c>
      <c r="D196" s="204">
        <f>D197+D198+D201+D202+D203</f>
        <v>130</v>
      </c>
      <c r="E196" s="802">
        <f t="shared" ref="E196:F196" si="259">E197+E198+E201+E202+E203</f>
        <v>0</v>
      </c>
      <c r="F196" s="769">
        <f t="shared" si="259"/>
        <v>130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636">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x14ac:dyDescent="0.2">
      <c r="A198" s="224">
        <v>5120</v>
      </c>
      <c r="B198" s="3" t="s">
        <v>64</v>
      </c>
      <c r="C198" s="98">
        <f t="shared" si="185"/>
        <v>130</v>
      </c>
      <c r="D198" s="225">
        <f>D199+D200</f>
        <v>130</v>
      </c>
      <c r="E198" s="808">
        <f t="shared" ref="E198:F198" si="263">E199+E200</f>
        <v>0</v>
      </c>
      <c r="F198" s="765">
        <f t="shared" si="263"/>
        <v>130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x14ac:dyDescent="0.2">
      <c r="A199" s="58">
        <v>5121</v>
      </c>
      <c r="B199" s="3" t="s">
        <v>65</v>
      </c>
      <c r="C199" s="98">
        <f t="shared" si="185"/>
        <v>130</v>
      </c>
      <c r="D199" s="220">
        <v>130</v>
      </c>
      <c r="E199" s="807"/>
      <c r="F199" s="765">
        <f t="shared" ref="F199:F203" si="267">D199+E199</f>
        <v>130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5260</v>
      </c>
      <c r="D204" s="204">
        <f>D205+D215+D216+D225+D226+D227+D229</f>
        <v>5260</v>
      </c>
      <c r="E204" s="802">
        <f t="shared" ref="E204:F204" si="271">E205+E215+E216+E225+E226+E227+E229</f>
        <v>0</v>
      </c>
      <c r="F204" s="769">
        <f t="shared" si="271"/>
        <v>5260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x14ac:dyDescent="0.2">
      <c r="A216" s="224">
        <v>5230</v>
      </c>
      <c r="B216" s="3" t="s">
        <v>69</v>
      </c>
      <c r="C216" s="98">
        <f t="shared" si="283"/>
        <v>5260</v>
      </c>
      <c r="D216" s="225">
        <f>SUM(D217:D224)</f>
        <v>5260</v>
      </c>
      <c r="E216" s="808">
        <f t="shared" ref="E216:F216" si="284">SUM(E217:E224)</f>
        <v>0</v>
      </c>
      <c r="F216" s="765">
        <f t="shared" si="284"/>
        <v>5260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x14ac:dyDescent="0.2">
      <c r="A218" s="58">
        <v>5232</v>
      </c>
      <c r="B218" s="3" t="s">
        <v>71</v>
      </c>
      <c r="C218" s="98">
        <f t="shared" si="283"/>
        <v>1100</v>
      </c>
      <c r="D218" s="220">
        <v>1100</v>
      </c>
      <c r="E218" s="807"/>
      <c r="F218" s="765">
        <f t="shared" si="288"/>
        <v>1100</v>
      </c>
      <c r="G218" s="220"/>
      <c r="H218" s="103"/>
      <c r="I218" s="221">
        <f t="shared" si="289"/>
        <v>0</v>
      </c>
      <c r="J218" s="103"/>
      <c r="K218" s="104"/>
      <c r="L218" s="221">
        <f t="shared" si="290"/>
        <v>0</v>
      </c>
      <c r="M218" s="222"/>
      <c r="N218" s="104"/>
      <c r="O218" s="221">
        <f t="shared" si="291"/>
        <v>0</v>
      </c>
      <c r="P218" s="223"/>
    </row>
    <row r="219" spans="1:16" x14ac:dyDescent="0.2">
      <c r="A219" s="58">
        <v>5233</v>
      </c>
      <c r="B219" s="3" t="s">
        <v>72</v>
      </c>
      <c r="C219" s="98">
        <f t="shared" si="283"/>
        <v>1760</v>
      </c>
      <c r="D219" s="220">
        <v>1760</v>
      </c>
      <c r="E219" s="807"/>
      <c r="F219" s="765">
        <f t="shared" si="288"/>
        <v>1760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x14ac:dyDescent="0.2">
      <c r="A223" s="58">
        <v>5238</v>
      </c>
      <c r="B223" s="3" t="s">
        <v>76</v>
      </c>
      <c r="C223" s="98">
        <f t="shared" si="283"/>
        <v>2400</v>
      </c>
      <c r="D223" s="220">
        <v>2400</v>
      </c>
      <c r="E223" s="807"/>
      <c r="F223" s="765">
        <f t="shared" si="288"/>
        <v>2400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636">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636">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636">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636">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x14ac:dyDescent="0.2">
      <c r="A269" s="270">
        <v>7000</v>
      </c>
      <c r="B269" s="270" t="s">
        <v>102</v>
      </c>
      <c r="C269" s="271">
        <f t="shared" si="283"/>
        <v>900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900</v>
      </c>
      <c r="K269" s="273">
        <f t="shared" ref="K269:L269" si="352">SUM(K270,K281)</f>
        <v>0</v>
      </c>
      <c r="L269" s="275">
        <f t="shared" si="352"/>
        <v>900</v>
      </c>
      <c r="M269" s="276">
        <f>SUM(M270,M281)</f>
        <v>0</v>
      </c>
      <c r="N269" s="277">
        <f t="shared" ref="N269:O269" si="353">SUM(N270,N281)</f>
        <v>0</v>
      </c>
      <c r="O269" s="278">
        <f t="shared" si="353"/>
        <v>0</v>
      </c>
      <c r="P269" s="279"/>
    </row>
    <row r="270" spans="1:16" ht="24" x14ac:dyDescent="0.2">
      <c r="A270" s="76">
        <v>7200</v>
      </c>
      <c r="B270" s="203" t="s">
        <v>106</v>
      </c>
      <c r="C270" s="77">
        <f t="shared" si="283"/>
        <v>900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900</v>
      </c>
      <c r="K270" s="87">
        <f t="shared" ref="K270:L270" si="356">SUM(K271,K272,K275,K276,K280)</f>
        <v>0</v>
      </c>
      <c r="L270" s="205">
        <f t="shared" si="356"/>
        <v>900</v>
      </c>
      <c r="M270" s="206">
        <f>SUM(M271,M272,M275,M276,M280)</f>
        <v>0</v>
      </c>
      <c r="N270" s="207">
        <f t="shared" ref="N270:O270" si="357">SUM(N271,N272,N275,N276,N280)</f>
        <v>0</v>
      </c>
      <c r="O270" s="208">
        <f t="shared" si="357"/>
        <v>0</v>
      </c>
      <c r="P270" s="209"/>
    </row>
    <row r="271" spans="1:16" ht="24" hidden="1" x14ac:dyDescent="0.2">
      <c r="A271" s="636">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x14ac:dyDescent="0.2">
      <c r="A275" s="753">
        <v>7230</v>
      </c>
      <c r="B275" s="745" t="s">
        <v>134</v>
      </c>
      <c r="C275" s="746">
        <f t="shared" si="283"/>
        <v>900</v>
      </c>
      <c r="D275" s="747"/>
      <c r="E275" s="918"/>
      <c r="F275" s="924">
        <f t="shared" si="362"/>
        <v>0</v>
      </c>
      <c r="G275" s="747"/>
      <c r="H275" s="749"/>
      <c r="I275" s="750">
        <f t="shared" si="363"/>
        <v>0</v>
      </c>
      <c r="J275" s="749">
        <v>900</v>
      </c>
      <c r="K275" s="748"/>
      <c r="L275" s="750">
        <f t="shared" si="364"/>
        <v>900</v>
      </c>
      <c r="M275" s="751"/>
      <c r="N275" s="748"/>
      <c r="O275" s="750">
        <f t="shared" si="365"/>
        <v>0</v>
      </c>
      <c r="P275" s="752"/>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636">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725494</v>
      </c>
      <c r="D286" s="288">
        <f t="shared" ref="D286:O286" si="382">SUM(D283,D269,D230,D195,D187,D173,D75,D53)</f>
        <v>510883</v>
      </c>
      <c r="E286" s="820">
        <f t="shared" si="382"/>
        <v>0</v>
      </c>
      <c r="F286" s="821">
        <f t="shared" si="382"/>
        <v>510883</v>
      </c>
      <c r="G286" s="288">
        <f t="shared" si="382"/>
        <v>191585</v>
      </c>
      <c r="H286" s="290">
        <f t="shared" si="382"/>
        <v>0</v>
      </c>
      <c r="I286" s="291">
        <f t="shared" si="382"/>
        <v>191585</v>
      </c>
      <c r="J286" s="290">
        <f t="shared" si="382"/>
        <v>23026</v>
      </c>
      <c r="K286" s="289">
        <f t="shared" si="382"/>
        <v>0</v>
      </c>
      <c r="L286" s="291">
        <f t="shared" si="382"/>
        <v>23026</v>
      </c>
      <c r="M286" s="287">
        <f t="shared" si="382"/>
        <v>0</v>
      </c>
      <c r="N286" s="289">
        <f t="shared" si="382"/>
        <v>0</v>
      </c>
      <c r="O286" s="291">
        <f t="shared" si="382"/>
        <v>0</v>
      </c>
      <c r="P286" s="292"/>
    </row>
    <row r="287" spans="1:16" s="29" customFormat="1" ht="13.5" thickTop="1" thickBot="1" x14ac:dyDescent="0.25">
      <c r="A287" s="1348" t="s">
        <v>301</v>
      </c>
      <c r="B287" s="1349"/>
      <c r="C287" s="293">
        <f t="shared" si="368"/>
        <v>-3373</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-3373</v>
      </c>
      <c r="K287" s="295">
        <f t="shared" ref="K287:L287" si="385">(K26+K43)-K51</f>
        <v>0</v>
      </c>
      <c r="L287" s="297">
        <f t="shared" si="385"/>
        <v>-3373</v>
      </c>
      <c r="M287" s="293">
        <f>M45-M51</f>
        <v>0</v>
      </c>
      <c r="N287" s="295">
        <f t="shared" ref="N287:O287" si="386">N45-N51</f>
        <v>0</v>
      </c>
      <c r="O287" s="297">
        <f t="shared" si="386"/>
        <v>0</v>
      </c>
      <c r="P287" s="298"/>
    </row>
    <row r="288" spans="1:16" s="29" customFormat="1" ht="12.75" thickTop="1" x14ac:dyDescent="0.2">
      <c r="A288" s="1350" t="s">
        <v>302</v>
      </c>
      <c r="B288" s="1351"/>
      <c r="C288" s="299">
        <f t="shared" si="368"/>
        <v>3373</v>
      </c>
      <c r="D288" s="300">
        <f t="shared" ref="D288:O288" si="387">SUM(D289,D290)-D297+D298</f>
        <v>0</v>
      </c>
      <c r="E288" s="824">
        <f t="shared" si="387"/>
        <v>0</v>
      </c>
      <c r="F288" s="825">
        <f t="shared" si="387"/>
        <v>0</v>
      </c>
      <c r="G288" s="300">
        <f t="shared" si="387"/>
        <v>0</v>
      </c>
      <c r="H288" s="302">
        <f t="shared" si="387"/>
        <v>0</v>
      </c>
      <c r="I288" s="303">
        <f t="shared" si="387"/>
        <v>0</v>
      </c>
      <c r="J288" s="302">
        <f t="shared" si="387"/>
        <v>3373</v>
      </c>
      <c r="K288" s="301">
        <f t="shared" si="387"/>
        <v>0</v>
      </c>
      <c r="L288" s="303">
        <f t="shared" si="387"/>
        <v>3373</v>
      </c>
      <c r="M288" s="299">
        <f t="shared" si="387"/>
        <v>0</v>
      </c>
      <c r="N288" s="301">
        <f t="shared" si="387"/>
        <v>0</v>
      </c>
      <c r="O288" s="303">
        <f t="shared" si="387"/>
        <v>0</v>
      </c>
      <c r="P288" s="304"/>
    </row>
    <row r="289" spans="1:16" s="29" customFormat="1" ht="12.75" thickBot="1" x14ac:dyDescent="0.25">
      <c r="A289" s="173" t="s">
        <v>303</v>
      </c>
      <c r="B289" s="173" t="s">
        <v>304</v>
      </c>
      <c r="C289" s="174">
        <f t="shared" si="368"/>
        <v>3373</v>
      </c>
      <c r="D289" s="175">
        <f t="shared" ref="D289:O289" si="388">D21-D283</f>
        <v>0</v>
      </c>
      <c r="E289" s="794">
        <f t="shared" si="388"/>
        <v>0</v>
      </c>
      <c r="F289" s="795">
        <f t="shared" si="388"/>
        <v>0</v>
      </c>
      <c r="G289" s="175">
        <f t="shared" si="388"/>
        <v>0</v>
      </c>
      <c r="H289" s="177">
        <f t="shared" si="388"/>
        <v>0</v>
      </c>
      <c r="I289" s="178">
        <f t="shared" si="388"/>
        <v>0</v>
      </c>
      <c r="J289" s="177">
        <f t="shared" si="388"/>
        <v>3373</v>
      </c>
      <c r="K289" s="176">
        <f t="shared" si="388"/>
        <v>0</v>
      </c>
      <c r="L289" s="178">
        <f t="shared" si="388"/>
        <v>3373</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sheetData>
  <sheetProtection algorithmName="SHA-512" hashValue="E4WxjEEWthNa/P721PqxZ9ts1sGvfZt5eCxKGaG3dI0IScOUz0okemRQPeIHrAV+74hDqpvDxKvpD6a7NqH1Lg==" saltValue="NvaPD0MqKTMpclqg5qkZDA==" spinCount="100000" sheet="1" objects="1" scenarios="1" formatCells="0" formatColumns="0" formatRows="0"/>
  <autoFilter ref="A18:P298">
    <filterColumn colId="2">
      <filters blank="1">
        <filter val="1 030"/>
        <filter val="1 093"/>
        <filter val="1 100"/>
        <filter val="1 124"/>
        <filter val="1 228"/>
        <filter val="1 668"/>
        <filter val="1 760"/>
        <filter val="1 776"/>
        <filter val="121 303"/>
        <filter val="13 660"/>
        <filter val="130"/>
        <filter val="133"/>
        <filter val="143"/>
        <filter val="160 005"/>
        <filter val="166"/>
        <filter val="19 418"/>
        <filter val="19 520"/>
        <filter val="2 138"/>
        <filter val="2 241"/>
        <filter val="2 400"/>
        <filter val="2 419"/>
        <filter val="22 184"/>
        <filter val="225"/>
        <filter val="227"/>
        <filter val="24 245"/>
        <filter val="24 482"/>
        <filter val="25 390"/>
        <filter val="253"/>
        <filter val="277"/>
        <filter val="285"/>
        <filter val="3 170"/>
        <filter val="3 373"/>
        <filter val="-3 373"/>
        <filter val="3 565"/>
        <filter val="3 743"/>
        <filter val="3 784"/>
        <filter val="31 310"/>
        <filter val="336"/>
        <filter val="349"/>
        <filter val="350"/>
        <filter val="36 064"/>
        <filter val="38 702"/>
        <filter val="4 099"/>
        <filter val="4 153"/>
        <filter val="4 470"/>
        <filter val="4 822"/>
        <filter val="432 178"/>
        <filter val="44 073"/>
        <filter val="44 746"/>
        <filter val="479 062"/>
        <filter val="48"/>
        <filter val="5 260"/>
        <filter val="5 390"/>
        <filter val="5 897"/>
        <filter val="52"/>
        <filter val="560"/>
        <filter val="576"/>
        <filter val="580"/>
        <filter val="6 290"/>
        <filter val="6 361"/>
        <filter val="6 880"/>
        <filter val="639 067"/>
        <filter val="702 468"/>
        <filter val="719 204"/>
        <filter val="725 494"/>
        <filter val="742"/>
        <filter val="8 602"/>
        <filter val="80 137"/>
        <filter val="823"/>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35.pielikums Jūrmalas pilsētas domes
2018.gada 24.maija saistošajiem noteikumiem Nr.22
(protokols Nr.8,  9.punkts)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4" sqref="T4"/>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1144</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1145</v>
      </c>
      <c r="D3" s="1391"/>
      <c r="E3" s="1391"/>
      <c r="F3" s="1391"/>
      <c r="G3" s="1391"/>
      <c r="H3" s="1391"/>
      <c r="I3" s="1391"/>
      <c r="J3" s="1391"/>
      <c r="K3" s="1391"/>
      <c r="L3" s="1391"/>
      <c r="M3" s="1391"/>
      <c r="N3" s="1391"/>
      <c r="O3" s="1391"/>
      <c r="P3" s="1392"/>
      <c r="Q3" s="754"/>
    </row>
    <row r="4" spans="1:17" ht="12.75" customHeight="1" x14ac:dyDescent="0.2">
      <c r="A4" s="7" t="s">
        <v>150</v>
      </c>
      <c r="B4" s="8"/>
      <c r="C4" s="1391" t="s">
        <v>1146</v>
      </c>
      <c r="D4" s="1391"/>
      <c r="E4" s="1391"/>
      <c r="F4" s="1391"/>
      <c r="G4" s="1391"/>
      <c r="H4" s="1391"/>
      <c r="I4" s="1391"/>
      <c r="J4" s="1391"/>
      <c r="K4" s="1391"/>
      <c r="L4" s="1391"/>
      <c r="M4" s="1391"/>
      <c r="N4" s="1391"/>
      <c r="O4" s="1391"/>
      <c r="P4" s="1392"/>
      <c r="Q4" s="754"/>
    </row>
    <row r="5" spans="1:17" ht="12.75" customHeight="1" x14ac:dyDescent="0.2">
      <c r="A5" s="9" t="s">
        <v>151</v>
      </c>
      <c r="B5" s="10"/>
      <c r="C5" s="1386" t="s">
        <v>1147</v>
      </c>
      <c r="D5" s="1386"/>
      <c r="E5" s="1386"/>
      <c r="F5" s="1386"/>
      <c r="G5" s="1386"/>
      <c r="H5" s="1386"/>
      <c r="I5" s="1386"/>
      <c r="J5" s="1386"/>
      <c r="K5" s="1386"/>
      <c r="L5" s="1386"/>
      <c r="M5" s="1386"/>
      <c r="N5" s="1386"/>
      <c r="O5" s="1386"/>
      <c r="P5" s="1387"/>
      <c r="Q5" s="754"/>
    </row>
    <row r="6" spans="1:17" ht="12.75" customHeight="1" x14ac:dyDescent="0.2">
      <c r="A6" s="9" t="s">
        <v>87</v>
      </c>
      <c r="B6" s="10"/>
      <c r="C6" s="1386" t="s">
        <v>336</v>
      </c>
      <c r="D6" s="1386"/>
      <c r="E6" s="1386"/>
      <c r="F6" s="1386"/>
      <c r="G6" s="1386"/>
      <c r="H6" s="1386"/>
      <c r="I6" s="1386"/>
      <c r="J6" s="1386"/>
      <c r="K6" s="1386"/>
      <c r="L6" s="1386"/>
      <c r="M6" s="1386"/>
      <c r="N6" s="1386"/>
      <c r="O6" s="1386"/>
      <c r="P6" s="1387"/>
      <c r="Q6" s="754"/>
    </row>
    <row r="7" spans="1:17" ht="15" customHeight="1" x14ac:dyDescent="0.2">
      <c r="A7" s="9" t="s">
        <v>152</v>
      </c>
      <c r="B7" s="10"/>
      <c r="C7" s="1391" t="s">
        <v>1148</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1149</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t="s">
        <v>1150</v>
      </c>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185961</v>
      </c>
      <c r="D20" s="35">
        <f>SUM(D21,D24,D25,D41,D43)</f>
        <v>175001</v>
      </c>
      <c r="E20" s="758">
        <f t="shared" ref="E20:F20" si="0">SUM(E21,E24,E25,E41,E43)</f>
        <v>10960</v>
      </c>
      <c r="F20" s="759">
        <f t="shared" si="0"/>
        <v>185961</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80.25" customHeight="1" thickTop="1" thickBot="1" x14ac:dyDescent="0.25">
      <c r="A24" s="65">
        <v>19300</v>
      </c>
      <c r="B24" s="65" t="s">
        <v>181</v>
      </c>
      <c r="C24" s="66">
        <f>F24+I24</f>
        <v>185961</v>
      </c>
      <c r="D24" s="67">
        <v>175001</v>
      </c>
      <c r="E24" s="766">
        <f>3844+7116</f>
        <v>10960</v>
      </c>
      <c r="F24" s="767">
        <f>D24+E24</f>
        <v>185961</v>
      </c>
      <c r="G24" s="67"/>
      <c r="H24" s="68"/>
      <c r="I24" s="69">
        <f>G24+H24</f>
        <v>0</v>
      </c>
      <c r="J24" s="70" t="s">
        <v>182</v>
      </c>
      <c r="K24" s="71" t="s">
        <v>182</v>
      </c>
      <c r="L24" s="73" t="s">
        <v>182</v>
      </c>
      <c r="M24" s="72" t="s">
        <v>182</v>
      </c>
      <c r="N24" s="71" t="s">
        <v>182</v>
      </c>
      <c r="O24" s="73" t="s">
        <v>182</v>
      </c>
      <c r="P24" s="638" t="s">
        <v>1151</v>
      </c>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185961</v>
      </c>
      <c r="D50" s="175">
        <f>SUM(D51,D283)</f>
        <v>175001</v>
      </c>
      <c r="E50" s="794">
        <f t="shared" ref="E50:F50" si="19">SUM(E51,E283)</f>
        <v>10960</v>
      </c>
      <c r="F50" s="795">
        <f t="shared" si="19"/>
        <v>185961</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185961</v>
      </c>
      <c r="D51" s="183">
        <f>SUM(D52,D194)</f>
        <v>175001</v>
      </c>
      <c r="E51" s="796">
        <f t="shared" ref="E51:F51" si="23">SUM(E52,E194)</f>
        <v>10960</v>
      </c>
      <c r="F51" s="797">
        <f t="shared" si="23"/>
        <v>185961</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185241</v>
      </c>
      <c r="D52" s="190">
        <f>SUM(D53,D75,D173,D187)</f>
        <v>174281</v>
      </c>
      <c r="E52" s="798">
        <f t="shared" ref="E52:F52" si="27">SUM(E53,E75,E173,E187)</f>
        <v>10960</v>
      </c>
      <c r="F52" s="799">
        <f t="shared" si="27"/>
        <v>185241</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x14ac:dyDescent="0.2">
      <c r="A53" s="196">
        <v>1000</v>
      </c>
      <c r="B53" s="196" t="s">
        <v>1</v>
      </c>
      <c r="C53" s="197">
        <f t="shared" si="4"/>
        <v>2110</v>
      </c>
      <c r="D53" s="198">
        <f>SUM(D54,D67)</f>
        <v>2110</v>
      </c>
      <c r="E53" s="800">
        <f t="shared" ref="E53:F53" si="31">SUM(E54,E67)</f>
        <v>0</v>
      </c>
      <c r="F53" s="801">
        <f t="shared" si="31"/>
        <v>2110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x14ac:dyDescent="0.2">
      <c r="A54" s="76">
        <v>1100</v>
      </c>
      <c r="B54" s="203" t="s">
        <v>210</v>
      </c>
      <c r="C54" s="77">
        <f t="shared" si="4"/>
        <v>1700</v>
      </c>
      <c r="D54" s="204">
        <f>SUM(D55,D58,D66)</f>
        <v>1700</v>
      </c>
      <c r="E54" s="802">
        <f t="shared" ref="E54:F54" si="35">SUM(E55,E58,E66)</f>
        <v>0</v>
      </c>
      <c r="F54" s="769">
        <f t="shared" si="35"/>
        <v>1700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x14ac:dyDescent="0.2">
      <c r="A66" s="210">
        <v>1150</v>
      </c>
      <c r="B66" s="154" t="s">
        <v>2</v>
      </c>
      <c r="C66" s="160">
        <f>F66+I66+L66+O66</f>
        <v>1700</v>
      </c>
      <c r="D66" s="228">
        <v>1700</v>
      </c>
      <c r="E66" s="809"/>
      <c r="F66" s="804">
        <f t="shared" si="50"/>
        <v>1700</v>
      </c>
      <c r="G66" s="228"/>
      <c r="H66" s="230"/>
      <c r="I66" s="214">
        <f t="shared" si="51"/>
        <v>0</v>
      </c>
      <c r="J66" s="230"/>
      <c r="K66" s="229"/>
      <c r="L66" s="214">
        <f t="shared" si="52"/>
        <v>0</v>
      </c>
      <c r="M66" s="231"/>
      <c r="N66" s="229"/>
      <c r="O66" s="214">
        <f t="shared" si="53"/>
        <v>0</v>
      </c>
      <c r="P66" s="215"/>
    </row>
    <row r="67" spans="1:16" ht="24" x14ac:dyDescent="0.2">
      <c r="A67" s="76">
        <v>1200</v>
      </c>
      <c r="B67" s="203" t="s">
        <v>216</v>
      </c>
      <c r="C67" s="77">
        <f t="shared" si="4"/>
        <v>410</v>
      </c>
      <c r="D67" s="204">
        <f>SUM(D68:D69)</f>
        <v>410</v>
      </c>
      <c r="E67" s="802">
        <f t="shared" ref="E67:F67" si="54">SUM(E68:E69)</f>
        <v>0</v>
      </c>
      <c r="F67" s="769">
        <f t="shared" si="54"/>
        <v>410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x14ac:dyDescent="0.2">
      <c r="A68" s="1114">
        <v>1210</v>
      </c>
      <c r="B68" s="1" t="s">
        <v>217</v>
      </c>
      <c r="C68" s="89">
        <f t="shared" si="4"/>
        <v>410</v>
      </c>
      <c r="D68" s="216">
        <v>410</v>
      </c>
      <c r="E68" s="805"/>
      <c r="F68" s="806">
        <f>D68+E68</f>
        <v>410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183131</v>
      </c>
      <c r="D75" s="198">
        <f>SUM(D76,D83,D130,D164,D165,D172)</f>
        <v>172171</v>
      </c>
      <c r="E75" s="800">
        <f t="shared" ref="E75:F75" si="66">SUM(E76,E83,E130,E164,E165,E172)</f>
        <v>10960</v>
      </c>
      <c r="F75" s="801">
        <f t="shared" si="66"/>
        <v>183131</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x14ac:dyDescent="0.2">
      <c r="A76" s="76">
        <v>2100</v>
      </c>
      <c r="B76" s="203" t="s">
        <v>117</v>
      </c>
      <c r="C76" s="77">
        <f t="shared" si="4"/>
        <v>7653</v>
      </c>
      <c r="D76" s="204">
        <v>6497</v>
      </c>
      <c r="E76" s="802">
        <f>E77+E80</f>
        <v>1156</v>
      </c>
      <c r="F76" s="769">
        <f t="shared" ref="F76" si="70">SUM(F77,F80)</f>
        <v>7653</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x14ac:dyDescent="0.2">
      <c r="A77" s="1114">
        <v>2110</v>
      </c>
      <c r="B77" s="1" t="s">
        <v>118</v>
      </c>
      <c r="C77" s="89">
        <f t="shared" si="4"/>
        <v>870</v>
      </c>
      <c r="D77" s="233">
        <f>SUM(D78:D79)</f>
        <v>870</v>
      </c>
      <c r="E77" s="810">
        <f t="shared" ref="E77:F77" si="74">SUM(E78:E79)</f>
        <v>0</v>
      </c>
      <c r="F77" s="806">
        <f t="shared" si="74"/>
        <v>870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x14ac:dyDescent="0.2">
      <c r="A78" s="58">
        <v>2111</v>
      </c>
      <c r="B78" s="3" t="s">
        <v>4</v>
      </c>
      <c r="C78" s="98">
        <f t="shared" si="4"/>
        <v>870</v>
      </c>
      <c r="D78" s="220">
        <v>870</v>
      </c>
      <c r="E78" s="807"/>
      <c r="F78" s="765">
        <f t="shared" ref="F78:F79" si="78">D78+E78</f>
        <v>870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x14ac:dyDescent="0.2">
      <c r="A80" s="224">
        <v>2120</v>
      </c>
      <c r="B80" s="3" t="s">
        <v>120</v>
      </c>
      <c r="C80" s="98">
        <f t="shared" si="4"/>
        <v>6783</v>
      </c>
      <c r="D80" s="225">
        <v>5627</v>
      </c>
      <c r="E80" s="808">
        <f>SUM(E81:E82)</f>
        <v>1156</v>
      </c>
      <c r="F80" s="765">
        <f t="shared" ref="F80" si="82">SUM(F81:F82)</f>
        <v>6783</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t="36" x14ac:dyDescent="0.2">
      <c r="A81" s="58">
        <v>2121</v>
      </c>
      <c r="B81" s="3" t="s">
        <v>4</v>
      </c>
      <c r="C81" s="98">
        <f t="shared" si="4"/>
        <v>4190</v>
      </c>
      <c r="D81" s="220">
        <v>3146</v>
      </c>
      <c r="E81" s="807">
        <f>232+812</f>
        <v>1044</v>
      </c>
      <c r="F81" s="765">
        <f t="shared" ref="F81:F82" si="86">D81+E81</f>
        <v>4190</v>
      </c>
      <c r="G81" s="220"/>
      <c r="H81" s="103"/>
      <c r="I81" s="221">
        <f t="shared" ref="I81:I82" si="87">G81+H81</f>
        <v>0</v>
      </c>
      <c r="J81" s="103"/>
      <c r="K81" s="104"/>
      <c r="L81" s="221">
        <f t="shared" ref="L81:L82" si="88">J81+K81</f>
        <v>0</v>
      </c>
      <c r="M81" s="222"/>
      <c r="N81" s="104"/>
      <c r="O81" s="221">
        <f t="shared" ref="O81:O82" si="89">M81+N81</f>
        <v>0</v>
      </c>
      <c r="P81" s="1152" t="s">
        <v>1152</v>
      </c>
    </row>
    <row r="82" spans="1:16" ht="24" x14ac:dyDescent="0.2">
      <c r="A82" s="58">
        <v>2122</v>
      </c>
      <c r="B82" s="3" t="s">
        <v>119</v>
      </c>
      <c r="C82" s="98">
        <f t="shared" si="4"/>
        <v>2593</v>
      </c>
      <c r="D82" s="220">
        <v>2481</v>
      </c>
      <c r="E82" s="807">
        <v>112</v>
      </c>
      <c r="F82" s="765">
        <f t="shared" si="86"/>
        <v>2593</v>
      </c>
      <c r="G82" s="220"/>
      <c r="H82" s="103"/>
      <c r="I82" s="221">
        <f t="shared" si="87"/>
        <v>0</v>
      </c>
      <c r="J82" s="103"/>
      <c r="K82" s="104"/>
      <c r="L82" s="221">
        <f t="shared" si="88"/>
        <v>0</v>
      </c>
      <c r="M82" s="222"/>
      <c r="N82" s="104"/>
      <c r="O82" s="221">
        <f t="shared" si="89"/>
        <v>0</v>
      </c>
      <c r="P82" s="1152" t="s">
        <v>1153</v>
      </c>
    </row>
    <row r="83" spans="1:16" x14ac:dyDescent="0.2">
      <c r="A83" s="76">
        <v>2200</v>
      </c>
      <c r="B83" s="203" t="s">
        <v>5</v>
      </c>
      <c r="C83" s="77">
        <f t="shared" si="4"/>
        <v>112973</v>
      </c>
      <c r="D83" s="204">
        <f>SUM(D84,D89,D95,D103,D112,D116,D122,D128)</f>
        <v>106865</v>
      </c>
      <c r="E83" s="802">
        <f t="shared" ref="E83:F83" si="90">SUM(E84,E89,E95,E103,E112,E116,E122,E128)</f>
        <v>6108</v>
      </c>
      <c r="F83" s="769">
        <f t="shared" si="90"/>
        <v>112973</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x14ac:dyDescent="0.2">
      <c r="A95" s="224">
        <v>2230</v>
      </c>
      <c r="B95" s="3" t="s">
        <v>14</v>
      </c>
      <c r="C95" s="98">
        <f t="shared" si="98"/>
        <v>10152</v>
      </c>
      <c r="D95" s="225">
        <f>SUM(D96:D102)</f>
        <v>10152</v>
      </c>
      <c r="E95" s="808">
        <f t="shared" ref="E95:F95" si="111">SUM(E96:E102)</f>
        <v>0</v>
      </c>
      <c r="F95" s="765">
        <f t="shared" si="111"/>
        <v>10152</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x14ac:dyDescent="0.2">
      <c r="A96" s="58">
        <v>2231</v>
      </c>
      <c r="B96" s="3" t="s">
        <v>121</v>
      </c>
      <c r="C96" s="98">
        <f t="shared" si="98"/>
        <v>10072</v>
      </c>
      <c r="D96" s="220">
        <v>10072</v>
      </c>
      <c r="E96" s="807"/>
      <c r="F96" s="765">
        <f t="shared" ref="F96:F102" si="115">D96+E96</f>
        <v>10072</v>
      </c>
      <c r="G96" s="220"/>
      <c r="H96" s="103"/>
      <c r="I96" s="221">
        <f t="shared" ref="I96:I102" si="116">G96+H96</f>
        <v>0</v>
      </c>
      <c r="J96" s="103"/>
      <c r="K96" s="104"/>
      <c r="L96" s="221">
        <f t="shared" ref="L96:L102" si="117">J96+K96</f>
        <v>0</v>
      </c>
      <c r="M96" s="222"/>
      <c r="N96" s="104"/>
      <c r="O96" s="221">
        <f t="shared" ref="O96:O102" si="118">M96+N96</f>
        <v>0</v>
      </c>
      <c r="P96" s="115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x14ac:dyDescent="0.2">
      <c r="A102" s="58">
        <v>2239</v>
      </c>
      <c r="B102" s="3" t="s">
        <v>91</v>
      </c>
      <c r="C102" s="98">
        <f t="shared" si="98"/>
        <v>80</v>
      </c>
      <c r="D102" s="220">
        <v>80</v>
      </c>
      <c r="E102" s="807"/>
      <c r="F102" s="765">
        <f t="shared" si="115"/>
        <v>80</v>
      </c>
      <c r="G102" s="220"/>
      <c r="H102" s="103"/>
      <c r="I102" s="221">
        <f t="shared" si="116"/>
        <v>0</v>
      </c>
      <c r="J102" s="103"/>
      <c r="K102" s="104"/>
      <c r="L102" s="221">
        <f t="shared" si="117"/>
        <v>0</v>
      </c>
      <c r="M102" s="222"/>
      <c r="N102" s="104"/>
      <c r="O102" s="221">
        <f t="shared" si="118"/>
        <v>0</v>
      </c>
      <c r="P102" s="223"/>
    </row>
    <row r="103" spans="1:16" ht="36" x14ac:dyDescent="0.2">
      <c r="A103" s="224">
        <v>2240</v>
      </c>
      <c r="B103" s="3" t="s">
        <v>223</v>
      </c>
      <c r="C103" s="98">
        <f t="shared" si="98"/>
        <v>120</v>
      </c>
      <c r="D103" s="225">
        <f>SUM(D104:D111)</f>
        <v>120</v>
      </c>
      <c r="E103" s="808">
        <f t="shared" ref="E103:F103" si="119">SUM(E104:E111)</f>
        <v>0</v>
      </c>
      <c r="F103" s="765">
        <f t="shared" si="119"/>
        <v>120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x14ac:dyDescent="0.2">
      <c r="A105" s="58">
        <v>2242</v>
      </c>
      <c r="B105" s="3" t="s">
        <v>18</v>
      </c>
      <c r="C105" s="98">
        <f t="shared" si="98"/>
        <v>120</v>
      </c>
      <c r="D105" s="220">
        <v>120</v>
      </c>
      <c r="E105" s="807"/>
      <c r="F105" s="765">
        <f t="shared" si="123"/>
        <v>120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x14ac:dyDescent="0.2">
      <c r="A116" s="224">
        <v>2260</v>
      </c>
      <c r="B116" s="3" t="s">
        <v>25</v>
      </c>
      <c r="C116" s="98">
        <f t="shared" si="98"/>
        <v>73520</v>
      </c>
      <c r="D116" s="225">
        <f>SUM(D117:D121)</f>
        <v>67412</v>
      </c>
      <c r="E116" s="808">
        <f t="shared" ref="E116:F116" si="135">SUM(E117:E121)</f>
        <v>6108</v>
      </c>
      <c r="F116" s="765">
        <f t="shared" si="135"/>
        <v>73520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x14ac:dyDescent="0.2">
      <c r="A117" s="58">
        <v>2261</v>
      </c>
      <c r="B117" s="3" t="s">
        <v>26</v>
      </c>
      <c r="C117" s="98">
        <f t="shared" si="98"/>
        <v>27918</v>
      </c>
      <c r="D117" s="220">
        <v>25310</v>
      </c>
      <c r="E117" s="807">
        <v>2608</v>
      </c>
      <c r="F117" s="765">
        <f t="shared" ref="F117:F121" si="139">D117+E117</f>
        <v>27918</v>
      </c>
      <c r="G117" s="220"/>
      <c r="H117" s="103"/>
      <c r="I117" s="221">
        <f t="shared" ref="I117:I121" si="140">G117+H117</f>
        <v>0</v>
      </c>
      <c r="J117" s="103"/>
      <c r="K117" s="104"/>
      <c r="L117" s="221">
        <f t="shared" ref="L117:L121" si="141">J117+K117</f>
        <v>0</v>
      </c>
      <c r="M117" s="222"/>
      <c r="N117" s="104"/>
      <c r="O117" s="221">
        <f t="shared" ref="O117:O121" si="142">M117+N117</f>
        <v>0</v>
      </c>
      <c r="P117" s="556"/>
    </row>
    <row r="118" spans="1:16" ht="47.25" customHeight="1" x14ac:dyDescent="0.2">
      <c r="A118" s="58">
        <v>2262</v>
      </c>
      <c r="B118" s="3" t="s">
        <v>27</v>
      </c>
      <c r="C118" s="98">
        <f t="shared" si="98"/>
        <v>45602</v>
      </c>
      <c r="D118" s="220">
        <v>42102</v>
      </c>
      <c r="E118" s="807">
        <v>3500</v>
      </c>
      <c r="F118" s="765">
        <f t="shared" si="139"/>
        <v>45602</v>
      </c>
      <c r="G118" s="220"/>
      <c r="H118" s="103"/>
      <c r="I118" s="221">
        <f t="shared" si="140"/>
        <v>0</v>
      </c>
      <c r="J118" s="103"/>
      <c r="K118" s="104"/>
      <c r="L118" s="221">
        <f t="shared" si="141"/>
        <v>0</v>
      </c>
      <c r="M118" s="222"/>
      <c r="N118" s="104"/>
      <c r="O118" s="221">
        <f t="shared" si="142"/>
        <v>0</v>
      </c>
      <c r="P118" s="382" t="s">
        <v>1154</v>
      </c>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29181</v>
      </c>
      <c r="D122" s="225">
        <f>SUM(D123:D127)</f>
        <v>29181</v>
      </c>
      <c r="E122" s="808">
        <f t="shared" ref="E122:F122" si="143">SUM(E123:E127)</f>
        <v>0</v>
      </c>
      <c r="F122" s="765">
        <f t="shared" si="143"/>
        <v>29181</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382"/>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x14ac:dyDescent="0.2">
      <c r="A127" s="58">
        <v>2279</v>
      </c>
      <c r="B127" s="3" t="s">
        <v>32</v>
      </c>
      <c r="C127" s="98">
        <f t="shared" si="98"/>
        <v>29181</v>
      </c>
      <c r="D127" s="220">
        <v>29181</v>
      </c>
      <c r="E127" s="807"/>
      <c r="F127" s="765">
        <f t="shared" si="147"/>
        <v>29181</v>
      </c>
      <c r="G127" s="220"/>
      <c r="H127" s="103"/>
      <c r="I127" s="221">
        <f t="shared" si="148"/>
        <v>0</v>
      </c>
      <c r="J127" s="103"/>
      <c r="K127" s="104"/>
      <c r="L127" s="221">
        <f t="shared" si="149"/>
        <v>0</v>
      </c>
      <c r="M127" s="222"/>
      <c r="N127" s="104"/>
      <c r="O127" s="221">
        <f t="shared" si="150"/>
        <v>0</v>
      </c>
      <c r="P127" s="382"/>
    </row>
    <row r="128" spans="1:16" ht="24" hidden="1" x14ac:dyDescent="0.2">
      <c r="A128" s="111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62505</v>
      </c>
      <c r="D130" s="204">
        <f>SUM(D131,D136,D140,D141,D144,D151,D159,D160,D163)</f>
        <v>58809</v>
      </c>
      <c r="E130" s="802">
        <f t="shared" ref="E130:F130" si="152">SUM(E131,E136,E140,E141,E144,E151,E159,E160,E163)</f>
        <v>3696</v>
      </c>
      <c r="F130" s="769">
        <f t="shared" si="152"/>
        <v>62505</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x14ac:dyDescent="0.2">
      <c r="A131" s="1114">
        <v>2310</v>
      </c>
      <c r="B131" s="1" t="s">
        <v>124</v>
      </c>
      <c r="C131" s="89">
        <f t="shared" si="98"/>
        <v>1690</v>
      </c>
      <c r="D131" s="233">
        <f t="shared" ref="D131:O131" si="156">SUM(D132:D135)</f>
        <v>1690</v>
      </c>
      <c r="E131" s="810">
        <f t="shared" si="156"/>
        <v>0</v>
      </c>
      <c r="F131" s="806">
        <f t="shared" si="156"/>
        <v>1690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x14ac:dyDescent="0.2">
      <c r="A133" s="58">
        <v>2312</v>
      </c>
      <c r="B133" s="3" t="s">
        <v>35</v>
      </c>
      <c r="C133" s="98">
        <f t="shared" si="98"/>
        <v>180</v>
      </c>
      <c r="D133" s="220">
        <v>180</v>
      </c>
      <c r="E133" s="807"/>
      <c r="F133" s="765">
        <f t="shared" si="157"/>
        <v>180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customHeight="1" x14ac:dyDescent="0.2">
      <c r="A135" s="58">
        <v>2314</v>
      </c>
      <c r="B135" s="3" t="s">
        <v>133</v>
      </c>
      <c r="C135" s="98">
        <f t="shared" si="98"/>
        <v>1510</v>
      </c>
      <c r="D135" s="220">
        <v>1510</v>
      </c>
      <c r="E135" s="807"/>
      <c r="F135" s="765">
        <f t="shared" si="157"/>
        <v>1510</v>
      </c>
      <c r="G135" s="220"/>
      <c r="H135" s="103"/>
      <c r="I135" s="221">
        <f t="shared" si="158"/>
        <v>0</v>
      </c>
      <c r="J135" s="103"/>
      <c r="K135" s="104"/>
      <c r="L135" s="221">
        <f t="shared" si="159"/>
        <v>0</v>
      </c>
      <c r="M135" s="222"/>
      <c r="N135" s="104"/>
      <c r="O135" s="221">
        <f t="shared" si="160"/>
        <v>0</v>
      </c>
      <c r="P135" s="223"/>
    </row>
    <row r="136" spans="1:16" x14ac:dyDescent="0.2">
      <c r="A136" s="224">
        <v>2320</v>
      </c>
      <c r="B136" s="3" t="s">
        <v>37</v>
      </c>
      <c r="C136" s="98">
        <f t="shared" si="98"/>
        <v>1200</v>
      </c>
      <c r="D136" s="225">
        <f>SUM(D137:D139)</f>
        <v>1200</v>
      </c>
      <c r="E136" s="808">
        <f t="shared" ref="E136:F136" si="161">SUM(E137:E139)</f>
        <v>0</v>
      </c>
      <c r="F136" s="765">
        <f t="shared" si="161"/>
        <v>1200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x14ac:dyDescent="0.2">
      <c r="A138" s="58">
        <v>2322</v>
      </c>
      <c r="B138" s="3" t="s">
        <v>39</v>
      </c>
      <c r="C138" s="98">
        <f t="shared" si="98"/>
        <v>1200</v>
      </c>
      <c r="D138" s="220">
        <v>1200</v>
      </c>
      <c r="E138" s="807"/>
      <c r="F138" s="765">
        <f t="shared" si="165"/>
        <v>1200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x14ac:dyDescent="0.2">
      <c r="A141" s="224">
        <v>2340</v>
      </c>
      <c r="B141" s="3" t="s">
        <v>229</v>
      </c>
      <c r="C141" s="98">
        <f t="shared" si="98"/>
        <v>2135</v>
      </c>
      <c r="D141" s="225">
        <f>SUM(D142:D143)</f>
        <v>2135</v>
      </c>
      <c r="E141" s="808">
        <f t="shared" ref="E141:F141" si="169">SUM(E142:E143)</f>
        <v>0</v>
      </c>
      <c r="F141" s="765">
        <f t="shared" si="169"/>
        <v>2135</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x14ac:dyDescent="0.2">
      <c r="A142" s="58">
        <v>2341</v>
      </c>
      <c r="B142" s="3" t="s">
        <v>42</v>
      </c>
      <c r="C142" s="98">
        <f t="shared" si="98"/>
        <v>2135</v>
      </c>
      <c r="D142" s="220">
        <v>2135</v>
      </c>
      <c r="E142" s="807"/>
      <c r="F142" s="765">
        <f t="shared" ref="F142:F143" si="173">D142+E142</f>
        <v>2135</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x14ac:dyDescent="0.2">
      <c r="A144" s="210">
        <v>2350</v>
      </c>
      <c r="B144" s="154" t="s">
        <v>44</v>
      </c>
      <c r="C144" s="160">
        <f t="shared" si="98"/>
        <v>100</v>
      </c>
      <c r="D144" s="211">
        <f>SUM(D145:D150)</f>
        <v>100</v>
      </c>
      <c r="E144" s="803">
        <f t="shared" ref="E144:F144" si="177">SUM(E145:E150)</f>
        <v>0</v>
      </c>
      <c r="F144" s="804">
        <f t="shared" si="177"/>
        <v>100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x14ac:dyDescent="0.2">
      <c r="A148" s="58">
        <v>2354</v>
      </c>
      <c r="B148" s="3" t="s">
        <v>48</v>
      </c>
      <c r="C148" s="98">
        <f t="shared" si="98"/>
        <v>100</v>
      </c>
      <c r="D148" s="220">
        <v>100</v>
      </c>
      <c r="E148" s="807"/>
      <c r="F148" s="765">
        <f t="shared" si="181"/>
        <v>100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customHeight="1" x14ac:dyDescent="0.2">
      <c r="A151" s="224">
        <v>2360</v>
      </c>
      <c r="B151" s="3" t="s">
        <v>51</v>
      </c>
      <c r="C151" s="98">
        <f t="shared" si="185"/>
        <v>52905</v>
      </c>
      <c r="D151" s="225">
        <f>SUM(D152:D158)</f>
        <v>49209</v>
      </c>
      <c r="E151" s="808">
        <f t="shared" ref="E151:F151" si="186">SUM(E152:E158)</f>
        <v>3696</v>
      </c>
      <c r="F151" s="765">
        <f t="shared" si="186"/>
        <v>52905</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x14ac:dyDescent="0.2">
      <c r="A152" s="57">
        <v>2361</v>
      </c>
      <c r="B152" s="3" t="s">
        <v>52</v>
      </c>
      <c r="C152" s="98">
        <f t="shared" si="185"/>
        <v>6340</v>
      </c>
      <c r="D152" s="220">
        <v>6340</v>
      </c>
      <c r="E152" s="807"/>
      <c r="F152" s="765">
        <f t="shared" ref="F152:F159" si="190">D152+E152</f>
        <v>6340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x14ac:dyDescent="0.2">
      <c r="A154" s="57">
        <v>2363</v>
      </c>
      <c r="B154" s="3" t="s">
        <v>54</v>
      </c>
      <c r="C154" s="98">
        <f t="shared" si="185"/>
        <v>46565</v>
      </c>
      <c r="D154" s="220">
        <v>42869</v>
      </c>
      <c r="E154" s="807">
        <v>3696</v>
      </c>
      <c r="F154" s="765">
        <f t="shared" si="190"/>
        <v>46565</v>
      </c>
      <c r="G154" s="220"/>
      <c r="H154" s="103"/>
      <c r="I154" s="221">
        <f t="shared" si="191"/>
        <v>0</v>
      </c>
      <c r="J154" s="103"/>
      <c r="K154" s="104"/>
      <c r="L154" s="221">
        <f t="shared" si="192"/>
        <v>0</v>
      </c>
      <c r="M154" s="222"/>
      <c r="N154" s="104"/>
      <c r="O154" s="221">
        <f t="shared" si="193"/>
        <v>0</v>
      </c>
      <c r="P154" s="556"/>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x14ac:dyDescent="0.2">
      <c r="A159" s="210">
        <v>2370</v>
      </c>
      <c r="B159" s="154" t="s">
        <v>56</v>
      </c>
      <c r="C159" s="160">
        <f t="shared" si="185"/>
        <v>4475</v>
      </c>
      <c r="D159" s="228">
        <v>4475</v>
      </c>
      <c r="E159" s="809"/>
      <c r="F159" s="804">
        <f t="shared" si="190"/>
        <v>4475</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1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1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1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14">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1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720</v>
      </c>
      <c r="D194" s="190">
        <f>SUM(D195,D230,D269)</f>
        <v>720</v>
      </c>
      <c r="E194" s="798">
        <f t="shared" ref="E194:F194" si="251">SUM(E195,E230,E269)</f>
        <v>0</v>
      </c>
      <c r="F194" s="799">
        <f t="shared" si="251"/>
        <v>720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x14ac:dyDescent="0.2">
      <c r="A195" s="196">
        <v>5000</v>
      </c>
      <c r="B195" s="196" t="s">
        <v>61</v>
      </c>
      <c r="C195" s="197">
        <f t="shared" si="185"/>
        <v>720</v>
      </c>
      <c r="D195" s="198">
        <f>D196+D204</f>
        <v>720</v>
      </c>
      <c r="E195" s="800">
        <f t="shared" ref="E195:F195" si="255">E196+E204</f>
        <v>0</v>
      </c>
      <c r="F195" s="801">
        <f t="shared" si="255"/>
        <v>720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14">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720</v>
      </c>
      <c r="D204" s="204">
        <f>D205+D215+D216+D225+D226+D227+D229</f>
        <v>720</v>
      </c>
      <c r="E204" s="802">
        <f t="shared" ref="E204:F204" si="271">E205+E215+E216+E225+E226+E227+E229</f>
        <v>0</v>
      </c>
      <c r="F204" s="769">
        <f t="shared" si="271"/>
        <v>720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x14ac:dyDescent="0.2">
      <c r="A216" s="224">
        <v>5230</v>
      </c>
      <c r="B216" s="3" t="s">
        <v>69</v>
      </c>
      <c r="C216" s="98">
        <f t="shared" si="283"/>
        <v>720</v>
      </c>
      <c r="D216" s="225">
        <f>SUM(D217:D224)</f>
        <v>720</v>
      </c>
      <c r="E216" s="808">
        <f t="shared" ref="E216:F216" si="284">SUM(E217:E224)</f>
        <v>0</v>
      </c>
      <c r="F216" s="765">
        <f t="shared" si="284"/>
        <v>720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x14ac:dyDescent="0.2">
      <c r="A224" s="58">
        <v>5239</v>
      </c>
      <c r="B224" s="3" t="s">
        <v>77</v>
      </c>
      <c r="C224" s="98">
        <f t="shared" si="283"/>
        <v>720</v>
      </c>
      <c r="D224" s="220">
        <v>720</v>
      </c>
      <c r="E224" s="807"/>
      <c r="F224" s="765">
        <f t="shared" si="288"/>
        <v>720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14">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1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1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1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14">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14">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185961</v>
      </c>
      <c r="D286" s="288">
        <f t="shared" ref="D286:O286" si="382">SUM(D283,D269,D230,D195,D187,D173,D75,D53)</f>
        <v>175001</v>
      </c>
      <c r="E286" s="820">
        <f t="shared" si="382"/>
        <v>10960</v>
      </c>
      <c r="F286" s="821">
        <f t="shared" si="382"/>
        <v>185961</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0fw85gyMtf6iirXOIZs4VEpv2IeNQwz2iFYdfC2Nw5KtYqS99iq+rqgWLmdIazIUZCsOXXRnjWKpsRdh6UQCMA==" saltValue="VaQWokL6nEDz6DZQUrzXow==" spinCount="100000" sheet="1" objects="1" scenarios="1"/>
  <autoFilter ref="A18:P298">
    <filterColumn colId="2">
      <filters blank="1">
        <filter val="1 200"/>
        <filter val="1 510"/>
        <filter val="1 690"/>
        <filter val="1 700"/>
        <filter val="10 072"/>
        <filter val="10 152"/>
        <filter val="100"/>
        <filter val="110 365"/>
        <filter val="120"/>
        <filter val="176 015"/>
        <filter val="178 125"/>
        <filter val="178 845"/>
        <filter val="180"/>
        <filter val="2 110"/>
        <filter val="2 135"/>
        <filter val="2 593"/>
        <filter val="25 310"/>
        <filter val="29 181"/>
        <filter val="3 378"/>
        <filter val="4 475"/>
        <filter val="410"/>
        <filter val="42 869"/>
        <filter val="45 602"/>
        <filter val="49 209"/>
        <filter val="5 971"/>
        <filter val="58 809"/>
        <filter val="6 340"/>
        <filter val="6 841"/>
        <filter val="70 912"/>
        <filter val="720"/>
        <filter val="80"/>
        <filter val="87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36.pielikums Jūrmalas pilsētas domes
2018.gada 24.maija saistošajiem noteikumiem Nr.22
(protokols Nr.8,  9.punkts)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6" sqref="T6"/>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1155</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1156</v>
      </c>
      <c r="D6" s="1386"/>
      <c r="E6" s="1386"/>
      <c r="F6" s="1386"/>
      <c r="G6" s="1386"/>
      <c r="H6" s="1386"/>
      <c r="I6" s="1386"/>
      <c r="J6" s="1386"/>
      <c r="K6" s="1386"/>
      <c r="L6" s="1386"/>
      <c r="M6" s="1386"/>
      <c r="N6" s="1386"/>
      <c r="O6" s="1386"/>
      <c r="P6" s="1387"/>
      <c r="Q6" s="754"/>
    </row>
    <row r="7" spans="1:17" ht="27" customHeight="1" x14ac:dyDescent="0.2">
      <c r="A7" s="9" t="s">
        <v>152</v>
      </c>
      <c r="B7" s="10"/>
      <c r="C7" s="1391" t="s">
        <v>1157</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1158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392196</v>
      </c>
      <c r="D20" s="35">
        <f>SUM(D21,D24,D25,D41,D43)</f>
        <v>700000</v>
      </c>
      <c r="E20" s="758">
        <f t="shared" ref="E20:F20" si="0">SUM(E21,E24,E25,E41,E43)</f>
        <v>-307804</v>
      </c>
      <c r="F20" s="759">
        <f t="shared" si="0"/>
        <v>392196</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392196</v>
      </c>
      <c r="D24" s="67">
        <v>700000</v>
      </c>
      <c r="E24" s="766">
        <v>-307804</v>
      </c>
      <c r="F24" s="767">
        <f>D24+E24</f>
        <v>392196</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392196</v>
      </c>
      <c r="D50" s="175">
        <f>SUM(D51,D283)</f>
        <v>700000</v>
      </c>
      <c r="E50" s="794">
        <f t="shared" ref="E50:F50" si="19">SUM(E51,E283)</f>
        <v>-307804</v>
      </c>
      <c r="F50" s="795">
        <f t="shared" si="19"/>
        <v>392196</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392196</v>
      </c>
      <c r="D51" s="183">
        <f>SUM(D52,D194)</f>
        <v>700000</v>
      </c>
      <c r="E51" s="796">
        <f t="shared" ref="E51:F51" si="23">SUM(E52,E194)</f>
        <v>-307804</v>
      </c>
      <c r="F51" s="797">
        <f t="shared" si="23"/>
        <v>392196</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hidden="1" x14ac:dyDescent="0.2">
      <c r="A52" s="188"/>
      <c r="B52" s="22" t="s">
        <v>209</v>
      </c>
      <c r="C52" s="189">
        <f t="shared" si="4"/>
        <v>0</v>
      </c>
      <c r="D52" s="190">
        <f>SUM(D53,D75,D173,D187)</f>
        <v>0</v>
      </c>
      <c r="E52" s="798">
        <f t="shared" ref="E52:F52" si="27">SUM(E53,E75,E173,E187)</f>
        <v>0</v>
      </c>
      <c r="F52" s="799">
        <f t="shared" si="27"/>
        <v>0</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14">
        <v>1210</v>
      </c>
      <c r="B68" s="1" t="s">
        <v>217</v>
      </c>
      <c r="C68" s="89">
        <f t="shared" si="4"/>
        <v>0</v>
      </c>
      <c r="D68" s="216"/>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hidden="1" x14ac:dyDescent="0.2">
      <c r="A75" s="196">
        <v>2000</v>
      </c>
      <c r="B75" s="196" t="s">
        <v>3</v>
      </c>
      <c r="C75" s="197">
        <f t="shared" si="4"/>
        <v>0</v>
      </c>
      <c r="D75" s="198">
        <f>SUM(D76,D83,D130,D164,D165,D172)</f>
        <v>0</v>
      </c>
      <c r="E75" s="800">
        <f t="shared" ref="E75:F75" si="66">SUM(E76,E83,E130,E164,E165,E172)</f>
        <v>0</v>
      </c>
      <c r="F75" s="801">
        <f t="shared" si="66"/>
        <v>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1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hidden="1" x14ac:dyDescent="0.2">
      <c r="A83" s="76">
        <v>2200</v>
      </c>
      <c r="B83" s="203" t="s">
        <v>5</v>
      </c>
      <c r="C83" s="77">
        <f t="shared" si="4"/>
        <v>0</v>
      </c>
      <c r="D83" s="204">
        <f>SUM(D84,D89,D95,D103,D112,D116,D122,D128)</f>
        <v>0</v>
      </c>
      <c r="E83" s="802">
        <f t="shared" ref="E83:F83" si="90">SUM(E84,E89,E95,E103,E112,E116,E122,E128)</f>
        <v>0</v>
      </c>
      <c r="F83" s="769">
        <f t="shared" si="90"/>
        <v>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111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14">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1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1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1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14">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1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392196</v>
      </c>
      <c r="D194" s="190">
        <f>SUM(D195,D230,D269)</f>
        <v>700000</v>
      </c>
      <c r="E194" s="798">
        <f t="shared" ref="E194:F194" si="251">SUM(E195,E230,E269)</f>
        <v>-307804</v>
      </c>
      <c r="F194" s="799">
        <f t="shared" si="251"/>
        <v>392196</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x14ac:dyDescent="0.2">
      <c r="A195" s="196">
        <v>5000</v>
      </c>
      <c r="B195" s="196" t="s">
        <v>61</v>
      </c>
      <c r="C195" s="197">
        <f t="shared" si="185"/>
        <v>392196</v>
      </c>
      <c r="D195" s="198">
        <f>D196+D204</f>
        <v>700000</v>
      </c>
      <c r="E195" s="800">
        <f t="shared" ref="E195:F195" si="255">E196+E204</f>
        <v>-307804</v>
      </c>
      <c r="F195" s="801">
        <f t="shared" si="255"/>
        <v>392196</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14">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x14ac:dyDescent="0.2">
      <c r="A204" s="76">
        <v>5200</v>
      </c>
      <c r="B204" s="203" t="s">
        <v>67</v>
      </c>
      <c r="C204" s="77">
        <f t="shared" si="185"/>
        <v>392196</v>
      </c>
      <c r="D204" s="204">
        <f>D205+D215+D216+D225+D226+D227+D229</f>
        <v>700000</v>
      </c>
      <c r="E204" s="802">
        <f t="shared" ref="E204:F204" si="271">E205+E215+E216+E225+E226+E227+E229</f>
        <v>-307804</v>
      </c>
      <c r="F204" s="769">
        <f t="shared" si="271"/>
        <v>392196</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x14ac:dyDescent="0.2">
      <c r="A226" s="224">
        <v>5250</v>
      </c>
      <c r="B226" s="3" t="s">
        <v>79</v>
      </c>
      <c r="C226" s="98">
        <f t="shared" si="283"/>
        <v>392196</v>
      </c>
      <c r="D226" s="220">
        <v>700000</v>
      </c>
      <c r="E226" s="807">
        <v>-307804</v>
      </c>
      <c r="F226" s="765">
        <f t="shared" si="288"/>
        <v>392196</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14">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1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1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1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14">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14">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392196</v>
      </c>
      <c r="D286" s="288">
        <f t="shared" ref="D286:O286" si="382">SUM(D283,D269,D230,D195,D187,D173,D75,D53)</f>
        <v>700000</v>
      </c>
      <c r="E286" s="820">
        <f t="shared" si="382"/>
        <v>-307804</v>
      </c>
      <c r="F286" s="821">
        <f t="shared" si="382"/>
        <v>392196</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6j1y8uBvK8LpH/awnXGfRLN6xOZ999axD9nZDV5wMoCAgmEHb8s24bYRhZeq9KDLEnYIgjCjzyaKscaORPCTuA==" saltValue="5Tr5us6DtJEzjv1eJDnZ2w==" spinCount="100000" sheet="1" objects="1" scenarios="1" formatCells="0" formatColumns="0" formatRows="0"/>
  <autoFilter ref="A18:P298">
    <filterColumn colId="2">
      <filters>
        <filter val="392 19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37.pielikums Jūrmalas pilsētas domes
2018.gada 24.maija saistošajiem noteikumiem Nr.22
(protokols Nr.8,  9.punkts)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view="pageLayout" zoomScaleNormal="100" workbookViewId="0">
      <selection activeCell="T3" sqref="T3"/>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910</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1088</v>
      </c>
      <c r="D3" s="1391"/>
      <c r="E3" s="1391"/>
      <c r="F3" s="1391"/>
      <c r="G3" s="1391"/>
      <c r="H3" s="1391"/>
      <c r="I3" s="1391"/>
      <c r="J3" s="1391"/>
      <c r="K3" s="1391"/>
      <c r="L3" s="1391"/>
      <c r="M3" s="1391"/>
      <c r="N3" s="1391"/>
      <c r="O3" s="1391"/>
      <c r="P3" s="1392"/>
      <c r="Q3" s="754"/>
    </row>
    <row r="4" spans="1:17" ht="12.75" customHeight="1" x14ac:dyDescent="0.2">
      <c r="A4" s="7" t="s">
        <v>150</v>
      </c>
      <c r="B4" s="8"/>
      <c r="C4" s="1391" t="s">
        <v>899</v>
      </c>
      <c r="D4" s="1391"/>
      <c r="E4" s="1391"/>
      <c r="F4" s="1391"/>
      <c r="G4" s="1391"/>
      <c r="H4" s="1391"/>
      <c r="I4" s="1391"/>
      <c r="J4" s="1391"/>
      <c r="K4" s="1391"/>
      <c r="L4" s="1391"/>
      <c r="M4" s="1391"/>
      <c r="N4" s="1391"/>
      <c r="O4" s="1391"/>
      <c r="P4" s="1392"/>
      <c r="Q4" s="754"/>
    </row>
    <row r="5" spans="1:17" ht="12.75" customHeight="1" x14ac:dyDescent="0.2">
      <c r="A5" s="9" t="s">
        <v>151</v>
      </c>
      <c r="B5" s="10"/>
      <c r="C5" s="1386" t="s">
        <v>900</v>
      </c>
      <c r="D5" s="1386"/>
      <c r="E5" s="1386"/>
      <c r="F5" s="1386"/>
      <c r="G5" s="1386"/>
      <c r="H5" s="1386"/>
      <c r="I5" s="1386"/>
      <c r="J5" s="1386"/>
      <c r="K5" s="1386"/>
      <c r="L5" s="1386"/>
      <c r="M5" s="1386"/>
      <c r="N5" s="1386"/>
      <c r="O5" s="1386"/>
      <c r="P5" s="1387"/>
      <c r="Q5" s="754"/>
    </row>
    <row r="6" spans="1:17" ht="12.75" customHeight="1" x14ac:dyDescent="0.2">
      <c r="A6" s="9" t="s">
        <v>87</v>
      </c>
      <c r="B6" s="10"/>
      <c r="C6" s="1386" t="s">
        <v>901</v>
      </c>
      <c r="D6" s="1386"/>
      <c r="E6" s="1386"/>
      <c r="F6" s="1386"/>
      <c r="G6" s="1386"/>
      <c r="H6" s="1386"/>
      <c r="I6" s="1386"/>
      <c r="J6" s="1386"/>
      <c r="K6" s="1386"/>
      <c r="L6" s="1386"/>
      <c r="M6" s="1386"/>
      <c r="N6" s="1386"/>
      <c r="O6" s="1386"/>
      <c r="P6" s="1387"/>
      <c r="Q6" s="754"/>
    </row>
    <row r="7" spans="1:17" ht="25.5" customHeight="1" x14ac:dyDescent="0.2">
      <c r="A7" s="9" t="s">
        <v>152</v>
      </c>
      <c r="B7" s="10"/>
      <c r="C7" s="1391" t="s">
        <v>911</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902</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278476</v>
      </c>
      <c r="D20" s="35">
        <f>SUM(D21,D24,D25,D41,D43)</f>
        <v>277603</v>
      </c>
      <c r="E20" s="758">
        <f t="shared" ref="E20:F20" si="0">SUM(E21,E24,E25,E41,E43)</f>
        <v>873</v>
      </c>
      <c r="F20" s="759">
        <f t="shared" si="0"/>
        <v>278476</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thickTop="1" x14ac:dyDescent="0.2">
      <c r="A21" s="40"/>
      <c r="B21" s="41" t="s">
        <v>178</v>
      </c>
      <c r="C21" s="42">
        <f t="shared" ref="C21:C84" si="4">F21+I21+L21+O21</f>
        <v>3878</v>
      </c>
      <c r="D21" s="43">
        <f>SUM(D22:D23)</f>
        <v>274</v>
      </c>
      <c r="E21" s="760">
        <f t="shared" ref="E21" si="5">SUM(E22:E23)</f>
        <v>3604</v>
      </c>
      <c r="F21" s="761">
        <f>SUM(F22:F23)</f>
        <v>3878</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x14ac:dyDescent="0.2">
      <c r="A23" s="57"/>
      <c r="B23" s="58" t="s">
        <v>180</v>
      </c>
      <c r="C23" s="59">
        <f t="shared" si="4"/>
        <v>3878</v>
      </c>
      <c r="D23" s="60">
        <v>274</v>
      </c>
      <c r="E23" s="764">
        <v>3604</v>
      </c>
      <c r="F23" s="765">
        <f>D23+E23</f>
        <v>3878</v>
      </c>
      <c r="G23" s="60"/>
      <c r="H23" s="62"/>
      <c r="I23" s="63">
        <f>G23+H23</f>
        <v>0</v>
      </c>
      <c r="J23" s="62"/>
      <c r="K23" s="61"/>
      <c r="L23" s="63">
        <f>J23+K23</f>
        <v>0</v>
      </c>
      <c r="M23" s="64"/>
      <c r="N23" s="61"/>
      <c r="O23" s="63">
        <f>M23+N23</f>
        <v>0</v>
      </c>
      <c r="P23" s="324" t="s">
        <v>903</v>
      </c>
    </row>
    <row r="24" spans="1:16" s="29" customFormat="1" ht="24.75" thickBot="1" x14ac:dyDescent="0.25">
      <c r="A24" s="65">
        <v>19300</v>
      </c>
      <c r="B24" s="65" t="s">
        <v>181</v>
      </c>
      <c r="C24" s="66">
        <f>F24+I24</f>
        <v>70164</v>
      </c>
      <c r="D24" s="67">
        <v>72478</v>
      </c>
      <c r="E24" s="766">
        <v>-2314</v>
      </c>
      <c r="F24" s="767">
        <f>D24+E24</f>
        <v>70164</v>
      </c>
      <c r="G24" s="67"/>
      <c r="H24" s="68"/>
      <c r="I24" s="69">
        <f>G24+H24</f>
        <v>0</v>
      </c>
      <c r="J24" s="70" t="s">
        <v>182</v>
      </c>
      <c r="K24" s="71" t="s">
        <v>182</v>
      </c>
      <c r="L24" s="73" t="s">
        <v>182</v>
      </c>
      <c r="M24" s="72" t="s">
        <v>182</v>
      </c>
      <c r="N24" s="71" t="s">
        <v>182</v>
      </c>
      <c r="O24" s="73" t="s">
        <v>182</v>
      </c>
      <c r="P24" s="638"/>
    </row>
    <row r="25" spans="1:16" s="29" customFormat="1" ht="24.75" thickTop="1" x14ac:dyDescent="0.2">
      <c r="A25" s="75">
        <v>17200</v>
      </c>
      <c r="B25" s="76" t="s">
        <v>183</v>
      </c>
      <c r="C25" s="77">
        <f>F25</f>
        <v>204434</v>
      </c>
      <c r="D25" s="78">
        <v>204851</v>
      </c>
      <c r="E25" s="768">
        <v>-417</v>
      </c>
      <c r="F25" s="769">
        <f>D25+E25</f>
        <v>204434</v>
      </c>
      <c r="G25" s="80" t="s">
        <v>182</v>
      </c>
      <c r="H25" s="81" t="s">
        <v>182</v>
      </c>
      <c r="I25" s="82" t="s">
        <v>182</v>
      </c>
      <c r="J25" s="81" t="s">
        <v>182</v>
      </c>
      <c r="K25" s="83" t="s">
        <v>182</v>
      </c>
      <c r="L25" s="82" t="s">
        <v>182</v>
      </c>
      <c r="M25" s="84" t="s">
        <v>182</v>
      </c>
      <c r="N25" s="83" t="s">
        <v>182</v>
      </c>
      <c r="O25" s="82" t="s">
        <v>182</v>
      </c>
      <c r="P25" s="85"/>
    </row>
    <row r="26" spans="1:16" s="29" customFormat="1" ht="36" hidden="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idden="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idden="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hidden="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278476</v>
      </c>
      <c r="D50" s="175">
        <f>SUM(D51,D283)</f>
        <v>277603</v>
      </c>
      <c r="E50" s="794">
        <f t="shared" ref="E50:F50" si="19">SUM(E51,E283)</f>
        <v>873</v>
      </c>
      <c r="F50" s="795">
        <f t="shared" si="19"/>
        <v>278476</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262313</v>
      </c>
      <c r="D51" s="183">
        <f>SUM(D52,D194)</f>
        <v>257562</v>
      </c>
      <c r="E51" s="796">
        <f t="shared" ref="E51:F51" si="23">SUM(E52,E194)</f>
        <v>4751</v>
      </c>
      <c r="F51" s="797">
        <f t="shared" si="23"/>
        <v>262313</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79102</v>
      </c>
      <c r="D52" s="190">
        <f>SUM(D53,D75,D173,D187)</f>
        <v>78638</v>
      </c>
      <c r="E52" s="798">
        <f t="shared" ref="E52:F52" si="27">SUM(E53,E75,E173,E187)</f>
        <v>464</v>
      </c>
      <c r="F52" s="799">
        <f t="shared" si="27"/>
        <v>79102</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x14ac:dyDescent="0.2">
      <c r="A53" s="196">
        <v>1000</v>
      </c>
      <c r="B53" s="196" t="s">
        <v>1</v>
      </c>
      <c r="C53" s="197">
        <f t="shared" si="4"/>
        <v>33111</v>
      </c>
      <c r="D53" s="198">
        <f>SUM(D54,D67)</f>
        <v>32537</v>
      </c>
      <c r="E53" s="800">
        <f t="shared" ref="E53:F53" si="31">SUM(E54,E67)</f>
        <v>574</v>
      </c>
      <c r="F53" s="801">
        <f t="shared" si="31"/>
        <v>33111</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x14ac:dyDescent="0.2">
      <c r="A54" s="76">
        <v>1100</v>
      </c>
      <c r="B54" s="203" t="s">
        <v>210</v>
      </c>
      <c r="C54" s="77">
        <f t="shared" si="4"/>
        <v>26685</v>
      </c>
      <c r="D54" s="204">
        <f>SUM(D55,D58,D66)</f>
        <v>26223</v>
      </c>
      <c r="E54" s="802">
        <f t="shared" ref="E54:F54" si="35">SUM(E55,E58,E66)</f>
        <v>462</v>
      </c>
      <c r="F54" s="769">
        <f t="shared" si="35"/>
        <v>26685</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x14ac:dyDescent="0.2">
      <c r="A66" s="210">
        <v>1150</v>
      </c>
      <c r="B66" s="154" t="s">
        <v>2</v>
      </c>
      <c r="C66" s="160">
        <f>F66+I66+L66+O66</f>
        <v>26685</v>
      </c>
      <c r="D66" s="228">
        <v>26223</v>
      </c>
      <c r="E66" s="809">
        <v>462</v>
      </c>
      <c r="F66" s="804">
        <f t="shared" si="50"/>
        <v>26685</v>
      </c>
      <c r="G66" s="228"/>
      <c r="H66" s="230"/>
      <c r="I66" s="214">
        <f t="shared" si="51"/>
        <v>0</v>
      </c>
      <c r="J66" s="230"/>
      <c r="K66" s="229"/>
      <c r="L66" s="214">
        <f t="shared" si="52"/>
        <v>0</v>
      </c>
      <c r="M66" s="231"/>
      <c r="N66" s="229"/>
      <c r="O66" s="214">
        <f t="shared" si="53"/>
        <v>0</v>
      </c>
      <c r="P66" s="317" t="s">
        <v>904</v>
      </c>
    </row>
    <row r="67" spans="1:16" ht="24" x14ac:dyDescent="0.2">
      <c r="A67" s="76">
        <v>1200</v>
      </c>
      <c r="B67" s="203" t="s">
        <v>216</v>
      </c>
      <c r="C67" s="77">
        <f t="shared" si="4"/>
        <v>6426</v>
      </c>
      <c r="D67" s="204">
        <f>SUM(D68:D69)</f>
        <v>6314</v>
      </c>
      <c r="E67" s="802">
        <f t="shared" ref="E67:F67" si="54">SUM(E68:E69)</f>
        <v>112</v>
      </c>
      <c r="F67" s="769">
        <f t="shared" si="54"/>
        <v>6426</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x14ac:dyDescent="0.2">
      <c r="A68" s="830">
        <v>1210</v>
      </c>
      <c r="B68" s="1" t="s">
        <v>217</v>
      </c>
      <c r="C68" s="89">
        <f t="shared" si="4"/>
        <v>6426</v>
      </c>
      <c r="D68" s="216">
        <v>6314</v>
      </c>
      <c r="E68" s="805">
        <v>112</v>
      </c>
      <c r="F68" s="806">
        <f>D68+E68</f>
        <v>6426</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45991</v>
      </c>
      <c r="D75" s="198">
        <f>SUM(D76,D83,D130,D164,D165,D172)</f>
        <v>46101</v>
      </c>
      <c r="E75" s="800">
        <f t="shared" ref="E75:F75" si="66">SUM(E76,E83,E130,E164,E165,E172)</f>
        <v>-110</v>
      </c>
      <c r="F75" s="801">
        <f t="shared" si="66"/>
        <v>45991</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830">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45810</v>
      </c>
      <c r="D83" s="204">
        <f>SUM(D84,D89,D95,D103,D112,D116,D122,D128)</f>
        <v>46000</v>
      </c>
      <c r="E83" s="802">
        <f t="shared" ref="E83:F83" si="90">SUM(E84,E89,E95,E103,E112,E116,E122,E128)</f>
        <v>-190</v>
      </c>
      <c r="F83" s="769">
        <f t="shared" si="90"/>
        <v>45810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x14ac:dyDescent="0.2">
      <c r="A84" s="210">
        <v>2210</v>
      </c>
      <c r="B84" s="154" t="s">
        <v>6</v>
      </c>
      <c r="C84" s="160">
        <f t="shared" si="4"/>
        <v>240</v>
      </c>
      <c r="D84" s="211">
        <f>SUM(D85:D88)</f>
        <v>256</v>
      </c>
      <c r="E84" s="803">
        <f t="shared" ref="E84:F84" si="94">SUM(E85:E88)</f>
        <v>-16</v>
      </c>
      <c r="F84" s="804">
        <f t="shared" si="94"/>
        <v>240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317" t="s">
        <v>905</v>
      </c>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x14ac:dyDescent="0.2">
      <c r="A86" s="58">
        <v>2212</v>
      </c>
      <c r="B86" s="3" t="s">
        <v>85</v>
      </c>
      <c r="C86" s="98">
        <f t="shared" si="98"/>
        <v>156</v>
      </c>
      <c r="D86" s="220">
        <v>161</v>
      </c>
      <c r="E86" s="807">
        <v>-5</v>
      </c>
      <c r="F86" s="765">
        <f t="shared" si="99"/>
        <v>156</v>
      </c>
      <c r="G86" s="220"/>
      <c r="H86" s="103"/>
      <c r="I86" s="221">
        <f t="shared" si="100"/>
        <v>0</v>
      </c>
      <c r="J86" s="103"/>
      <c r="K86" s="104"/>
      <c r="L86" s="221">
        <f t="shared" si="101"/>
        <v>0</v>
      </c>
      <c r="M86" s="222"/>
      <c r="N86" s="104"/>
      <c r="O86" s="221">
        <f t="shared" si="102"/>
        <v>0</v>
      </c>
      <c r="P86" s="223"/>
    </row>
    <row r="87" spans="1:16" ht="24" x14ac:dyDescent="0.2">
      <c r="A87" s="58">
        <v>2214</v>
      </c>
      <c r="B87" s="3" t="s">
        <v>8</v>
      </c>
      <c r="C87" s="98">
        <f t="shared" si="98"/>
        <v>84</v>
      </c>
      <c r="D87" s="220">
        <v>95</v>
      </c>
      <c r="E87" s="807">
        <v>-11</v>
      </c>
      <c r="F87" s="765">
        <f t="shared" si="99"/>
        <v>84</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x14ac:dyDescent="0.2">
      <c r="A89" s="224">
        <v>2220</v>
      </c>
      <c r="B89" s="3" t="s">
        <v>10</v>
      </c>
      <c r="C89" s="98">
        <f t="shared" si="98"/>
        <v>391</v>
      </c>
      <c r="D89" s="225">
        <f>SUM(D90:D94)</f>
        <v>441</v>
      </c>
      <c r="E89" s="808">
        <f t="shared" ref="E89:F89" si="103">SUM(E90:E94)</f>
        <v>-50</v>
      </c>
      <c r="F89" s="765">
        <f t="shared" si="103"/>
        <v>391</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318" t="s">
        <v>905</v>
      </c>
    </row>
    <row r="90" spans="1:16" ht="24" x14ac:dyDescent="0.2">
      <c r="A90" s="58">
        <v>2221</v>
      </c>
      <c r="B90" s="3" t="s">
        <v>131</v>
      </c>
      <c r="C90" s="98">
        <f t="shared" si="98"/>
        <v>160</v>
      </c>
      <c r="D90" s="220">
        <v>186</v>
      </c>
      <c r="E90" s="807">
        <v>-26</v>
      </c>
      <c r="F90" s="765">
        <f t="shared" ref="F90:F94" si="107">D90+E90</f>
        <v>160</v>
      </c>
      <c r="G90" s="220"/>
      <c r="H90" s="103"/>
      <c r="I90" s="221">
        <f t="shared" ref="I90:I94" si="108">G90+H90</f>
        <v>0</v>
      </c>
      <c r="J90" s="103"/>
      <c r="K90" s="104"/>
      <c r="L90" s="221">
        <f t="shared" ref="L90:L94" si="109">J90+K90</f>
        <v>0</v>
      </c>
      <c r="M90" s="222"/>
      <c r="N90" s="104"/>
      <c r="O90" s="221">
        <f t="shared" ref="O90:O94" si="110">M90+N90</f>
        <v>0</v>
      </c>
      <c r="P90" s="223"/>
    </row>
    <row r="91" spans="1:16" x14ac:dyDescent="0.2">
      <c r="A91" s="58">
        <v>2222</v>
      </c>
      <c r="B91" s="3" t="s">
        <v>11</v>
      </c>
      <c r="C91" s="98">
        <f t="shared" si="98"/>
        <v>16</v>
      </c>
      <c r="D91" s="220">
        <v>18</v>
      </c>
      <c r="E91" s="807">
        <v>-2</v>
      </c>
      <c r="F91" s="765">
        <f t="shared" si="107"/>
        <v>16</v>
      </c>
      <c r="G91" s="220"/>
      <c r="H91" s="103"/>
      <c r="I91" s="221">
        <f t="shared" si="108"/>
        <v>0</v>
      </c>
      <c r="J91" s="103"/>
      <c r="K91" s="104"/>
      <c r="L91" s="221">
        <f t="shared" si="109"/>
        <v>0</v>
      </c>
      <c r="M91" s="222"/>
      <c r="N91" s="104"/>
      <c r="O91" s="221">
        <f t="shared" si="110"/>
        <v>0</v>
      </c>
      <c r="P91" s="223"/>
    </row>
    <row r="92" spans="1:16" x14ac:dyDescent="0.2">
      <c r="A92" s="58">
        <v>2223</v>
      </c>
      <c r="B92" s="3" t="s">
        <v>12</v>
      </c>
      <c r="C92" s="98">
        <f t="shared" si="98"/>
        <v>199</v>
      </c>
      <c r="D92" s="220">
        <v>219</v>
      </c>
      <c r="E92" s="807">
        <v>-20</v>
      </c>
      <c r="F92" s="765">
        <f t="shared" si="107"/>
        <v>199</v>
      </c>
      <c r="G92" s="220"/>
      <c r="H92" s="103"/>
      <c r="I92" s="221">
        <f t="shared" si="108"/>
        <v>0</v>
      </c>
      <c r="J92" s="103"/>
      <c r="K92" s="104"/>
      <c r="L92" s="221">
        <f t="shared" si="109"/>
        <v>0</v>
      </c>
      <c r="M92" s="222"/>
      <c r="N92" s="104"/>
      <c r="O92" s="221">
        <f t="shared" si="110"/>
        <v>0</v>
      </c>
      <c r="P92" s="223"/>
    </row>
    <row r="93" spans="1:16" ht="48" x14ac:dyDescent="0.2">
      <c r="A93" s="58">
        <v>2224</v>
      </c>
      <c r="B93" s="3" t="s">
        <v>222</v>
      </c>
      <c r="C93" s="98">
        <f t="shared" si="98"/>
        <v>16</v>
      </c>
      <c r="D93" s="220">
        <v>18</v>
      </c>
      <c r="E93" s="807">
        <v>-2</v>
      </c>
      <c r="F93" s="765">
        <f t="shared" si="107"/>
        <v>16</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x14ac:dyDescent="0.2">
      <c r="A103" s="224">
        <v>2240</v>
      </c>
      <c r="B103" s="3" t="s">
        <v>223</v>
      </c>
      <c r="C103" s="98">
        <f t="shared" si="98"/>
        <v>146</v>
      </c>
      <c r="D103" s="225">
        <f>SUM(D104:D111)</f>
        <v>160</v>
      </c>
      <c r="E103" s="808">
        <f t="shared" ref="E103:F103" si="119">SUM(E104:E111)</f>
        <v>-14</v>
      </c>
      <c r="F103" s="765">
        <f t="shared" si="119"/>
        <v>146</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318" t="s">
        <v>906</v>
      </c>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x14ac:dyDescent="0.2">
      <c r="A107" s="58">
        <v>2244</v>
      </c>
      <c r="B107" s="3" t="s">
        <v>123</v>
      </c>
      <c r="C107" s="98">
        <f t="shared" si="98"/>
        <v>146</v>
      </c>
      <c r="D107" s="220">
        <v>160</v>
      </c>
      <c r="E107" s="807">
        <v>-14</v>
      </c>
      <c r="F107" s="765">
        <f t="shared" si="123"/>
        <v>146</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45033</v>
      </c>
      <c r="D122" s="225">
        <f>SUM(D123:D127)</f>
        <v>45143</v>
      </c>
      <c r="E122" s="808">
        <f t="shared" ref="E122:F122" si="143">SUM(E123:E127)</f>
        <v>-110</v>
      </c>
      <c r="F122" s="765">
        <f t="shared" si="143"/>
        <v>45033</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36" x14ac:dyDescent="0.2">
      <c r="A127" s="58">
        <v>2279</v>
      </c>
      <c r="B127" s="3" t="s">
        <v>32</v>
      </c>
      <c r="C127" s="98">
        <f t="shared" si="98"/>
        <v>45033</v>
      </c>
      <c r="D127" s="220">
        <v>45143</v>
      </c>
      <c r="E127" s="807">
        <v>-110</v>
      </c>
      <c r="F127" s="765">
        <f t="shared" si="147"/>
        <v>45033</v>
      </c>
      <c r="G127" s="220"/>
      <c r="H127" s="103"/>
      <c r="I127" s="221">
        <f t="shared" si="148"/>
        <v>0</v>
      </c>
      <c r="J127" s="103"/>
      <c r="K127" s="104"/>
      <c r="L127" s="221">
        <f t="shared" si="149"/>
        <v>0</v>
      </c>
      <c r="M127" s="222"/>
      <c r="N127" s="104"/>
      <c r="O127" s="221">
        <f t="shared" si="150"/>
        <v>0</v>
      </c>
      <c r="P127" s="318" t="s">
        <v>907</v>
      </c>
    </row>
    <row r="128" spans="1:16" ht="24" hidden="1" x14ac:dyDescent="0.2">
      <c r="A128" s="830">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181</v>
      </c>
      <c r="D130" s="204">
        <f>SUM(D131,D136,D140,D141,D144,D151,D159,D160,D163)</f>
        <v>101</v>
      </c>
      <c r="E130" s="802">
        <f t="shared" ref="E130:F130" si="152">SUM(E131,E136,E140,E141,E144,E151,E159,E160,E163)</f>
        <v>80</v>
      </c>
      <c r="F130" s="769">
        <f t="shared" si="152"/>
        <v>181</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x14ac:dyDescent="0.2">
      <c r="A131" s="830">
        <v>2310</v>
      </c>
      <c r="B131" s="1" t="s">
        <v>124</v>
      </c>
      <c r="C131" s="89">
        <f t="shared" si="98"/>
        <v>80</v>
      </c>
      <c r="D131" s="233">
        <f t="shared" ref="D131:O131" si="156">SUM(D132:D135)</f>
        <v>0</v>
      </c>
      <c r="E131" s="810">
        <f t="shared" si="156"/>
        <v>80</v>
      </c>
      <c r="F131" s="806">
        <f t="shared" si="156"/>
        <v>80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t="24" x14ac:dyDescent="0.2">
      <c r="A132" s="58">
        <v>2311</v>
      </c>
      <c r="B132" s="3" t="s">
        <v>34</v>
      </c>
      <c r="C132" s="98">
        <f t="shared" si="98"/>
        <v>80</v>
      </c>
      <c r="D132" s="220"/>
      <c r="E132" s="807">
        <v>80</v>
      </c>
      <c r="F132" s="765">
        <f t="shared" ref="F132:F135" si="157">D132+E132</f>
        <v>80</v>
      </c>
      <c r="G132" s="220"/>
      <c r="H132" s="103"/>
      <c r="I132" s="221">
        <f t="shared" ref="I132:I135" si="158">G132+H132</f>
        <v>0</v>
      </c>
      <c r="J132" s="103"/>
      <c r="K132" s="104"/>
      <c r="L132" s="221">
        <f t="shared" ref="L132:L135" si="159">J132+K132</f>
        <v>0</v>
      </c>
      <c r="M132" s="222"/>
      <c r="N132" s="104"/>
      <c r="O132" s="221">
        <f t="shared" ref="O132:O135" si="160">M132+N132</f>
        <v>0</v>
      </c>
      <c r="P132" s="318" t="s">
        <v>908</v>
      </c>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x14ac:dyDescent="0.2">
      <c r="A136" s="224">
        <v>2320</v>
      </c>
      <c r="B136" s="3" t="s">
        <v>37</v>
      </c>
      <c r="C136" s="98">
        <f t="shared" si="98"/>
        <v>101</v>
      </c>
      <c r="D136" s="225">
        <f>SUM(D137:D139)</f>
        <v>101</v>
      </c>
      <c r="E136" s="808">
        <f t="shared" ref="E136:F136" si="161">SUM(E137:E139)</f>
        <v>0</v>
      </c>
      <c r="F136" s="765">
        <f t="shared" si="161"/>
        <v>101</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x14ac:dyDescent="0.2">
      <c r="A138" s="58">
        <v>2322</v>
      </c>
      <c r="B138" s="3" t="s">
        <v>39</v>
      </c>
      <c r="C138" s="98">
        <f t="shared" si="98"/>
        <v>101</v>
      </c>
      <c r="D138" s="220">
        <v>101</v>
      </c>
      <c r="E138" s="807"/>
      <c r="F138" s="765">
        <f t="shared" si="165"/>
        <v>101</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830">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830">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830">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830">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830">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183211</v>
      </c>
      <c r="D194" s="190">
        <f>SUM(D195,D230,D269)</f>
        <v>178924</v>
      </c>
      <c r="E194" s="798">
        <f t="shared" ref="E194:F194" si="251">SUM(E195,E230,E269)</f>
        <v>4287</v>
      </c>
      <c r="F194" s="799">
        <f t="shared" si="251"/>
        <v>183211</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830">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x14ac:dyDescent="0.2">
      <c r="A230" s="196">
        <v>6000</v>
      </c>
      <c r="B230" s="196" t="s">
        <v>130</v>
      </c>
      <c r="C230" s="197">
        <f t="shared" si="283"/>
        <v>183211</v>
      </c>
      <c r="D230" s="198">
        <f>D231+D251+D259</f>
        <v>178924</v>
      </c>
      <c r="E230" s="800">
        <f t="shared" ref="E230:F230" si="300">E231+E251+E259</f>
        <v>4287</v>
      </c>
      <c r="F230" s="801">
        <f t="shared" si="300"/>
        <v>183211</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830">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830">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830">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x14ac:dyDescent="0.2">
      <c r="A259" s="76">
        <v>6400</v>
      </c>
      <c r="B259" s="203" t="s">
        <v>140</v>
      </c>
      <c r="C259" s="77">
        <f t="shared" si="283"/>
        <v>183211</v>
      </c>
      <c r="D259" s="204">
        <f>SUM(D260,D264)</f>
        <v>178924</v>
      </c>
      <c r="E259" s="802">
        <f t="shared" ref="E259:O259" si="336">SUM(E260,E264)</f>
        <v>4287</v>
      </c>
      <c r="F259" s="769">
        <f t="shared" si="336"/>
        <v>183211</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x14ac:dyDescent="0.2">
      <c r="A260" s="830">
        <v>6410</v>
      </c>
      <c r="B260" s="1" t="s">
        <v>141</v>
      </c>
      <c r="C260" s="89">
        <f t="shared" si="283"/>
        <v>183211</v>
      </c>
      <c r="D260" s="233">
        <f>SUM(D261:D263)</f>
        <v>178924</v>
      </c>
      <c r="E260" s="810">
        <f t="shared" ref="E260:O260" si="337">SUM(E261:E263)</f>
        <v>4287</v>
      </c>
      <c r="F260" s="806">
        <f t="shared" si="337"/>
        <v>183211</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x14ac:dyDescent="0.2">
      <c r="A263" s="58">
        <v>6419</v>
      </c>
      <c r="B263" s="3" t="s">
        <v>144</v>
      </c>
      <c r="C263" s="98">
        <f t="shared" si="283"/>
        <v>183211</v>
      </c>
      <c r="D263" s="220">
        <v>178924</v>
      </c>
      <c r="E263" s="807">
        <v>4287</v>
      </c>
      <c r="F263" s="765">
        <f t="shared" si="338"/>
        <v>183211</v>
      </c>
      <c r="G263" s="220"/>
      <c r="H263" s="103"/>
      <c r="I263" s="221">
        <f t="shared" si="339"/>
        <v>0</v>
      </c>
      <c r="J263" s="103"/>
      <c r="K263" s="104"/>
      <c r="L263" s="221">
        <f t="shared" si="340"/>
        <v>0</v>
      </c>
      <c r="M263" s="222"/>
      <c r="N263" s="104"/>
      <c r="O263" s="221">
        <f t="shared" si="341"/>
        <v>0</v>
      </c>
      <c r="P263" s="318" t="s">
        <v>909</v>
      </c>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830">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830">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x14ac:dyDescent="0.2">
      <c r="A283" s="2"/>
      <c r="B283" s="3" t="s">
        <v>112</v>
      </c>
      <c r="C283" s="98">
        <f t="shared" si="368"/>
        <v>16163</v>
      </c>
      <c r="D283" s="225">
        <f>SUM(D284:D285)</f>
        <v>20041</v>
      </c>
      <c r="E283" s="808">
        <f t="shared" ref="E283:F283" si="374">SUM(E284:E285)</f>
        <v>-3878</v>
      </c>
      <c r="F283" s="765">
        <f t="shared" si="374"/>
        <v>16163</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x14ac:dyDescent="0.2">
      <c r="A284" s="2" t="s">
        <v>113</v>
      </c>
      <c r="B284" s="58" t="s">
        <v>114</v>
      </c>
      <c r="C284" s="98">
        <f t="shared" si="368"/>
        <v>16163</v>
      </c>
      <c r="D284" s="220">
        <v>20041</v>
      </c>
      <c r="E284" s="807">
        <v>-3878</v>
      </c>
      <c r="F284" s="765">
        <f t="shared" ref="F284:F285" si="378">D284+E284</f>
        <v>16163</v>
      </c>
      <c r="G284" s="220"/>
      <c r="H284" s="103"/>
      <c r="I284" s="221">
        <f t="shared" ref="I284:I285" si="379">G284+H284</f>
        <v>0</v>
      </c>
      <c r="J284" s="103"/>
      <c r="K284" s="104"/>
      <c r="L284" s="221">
        <f t="shared" ref="L284:L285" si="380">J284+K284</f>
        <v>0</v>
      </c>
      <c r="M284" s="222"/>
      <c r="N284" s="104"/>
      <c r="O284" s="221">
        <f t="shared" ref="O284:O285" si="381">M284+N284</f>
        <v>0</v>
      </c>
      <c r="P284" s="318"/>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278476</v>
      </c>
      <c r="D286" s="288">
        <f t="shared" ref="D286:O286" si="382">SUM(D283,D269,D230,D195,D187,D173,D75,D53)</f>
        <v>277603</v>
      </c>
      <c r="E286" s="820">
        <f t="shared" si="382"/>
        <v>873</v>
      </c>
      <c r="F286" s="821">
        <f t="shared" si="382"/>
        <v>278476</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thickTop="1" thickBot="1" x14ac:dyDescent="0.25">
      <c r="A287" s="1348" t="s">
        <v>301</v>
      </c>
      <c r="B287" s="1349"/>
      <c r="C287" s="293">
        <f t="shared" si="368"/>
        <v>12285</v>
      </c>
      <c r="D287" s="294">
        <f>SUM(D24,D25,D41)-D51</f>
        <v>19767</v>
      </c>
      <c r="E287" s="822">
        <f t="shared" ref="E287:F287" si="383">SUM(E24,E25,E41)-E51</f>
        <v>-7482</v>
      </c>
      <c r="F287" s="823">
        <f t="shared" si="383"/>
        <v>12285</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thickTop="1" x14ac:dyDescent="0.2">
      <c r="A288" s="1350" t="s">
        <v>302</v>
      </c>
      <c r="B288" s="1351"/>
      <c r="C288" s="299">
        <f t="shared" si="368"/>
        <v>-12285</v>
      </c>
      <c r="D288" s="300">
        <f t="shared" ref="D288:O288" si="387">SUM(D289,D290)-D297+D298</f>
        <v>-19767</v>
      </c>
      <c r="E288" s="824">
        <f t="shared" si="387"/>
        <v>7482</v>
      </c>
      <c r="F288" s="825">
        <f t="shared" si="387"/>
        <v>-12285</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2.75" thickBot="1" x14ac:dyDescent="0.25">
      <c r="A289" s="173" t="s">
        <v>303</v>
      </c>
      <c r="B289" s="173" t="s">
        <v>304</v>
      </c>
      <c r="C289" s="174">
        <f t="shared" si="368"/>
        <v>-12285</v>
      </c>
      <c r="D289" s="175">
        <f t="shared" ref="D289:O289" si="388">D21-D283</f>
        <v>-19767</v>
      </c>
      <c r="E289" s="794">
        <f t="shared" si="388"/>
        <v>7482</v>
      </c>
      <c r="F289" s="795">
        <f t="shared" si="388"/>
        <v>-12285</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sheetData>
  <sheetProtection algorithmName="SHA-512" hashValue="rTAC63t2aOdjaFwvUM90K4BXKoyUi9IqRP0KxOg1ze6yZGM6Y4/Su3LzX0u86CSoBfbVt193HTQGk5hCvYYnvw==" saltValue="sFakGAKfk0EG3wAQZO7SyA==" spinCount="100000" sheet="1" objects="1" scenarios="1" formatCells="0" formatColumns="0" formatRows="0"/>
  <autoFilter ref="A18:P298">
    <filterColumn colId="2">
      <filters blank="1">
        <filter val="101"/>
        <filter val="12 285"/>
        <filter val="-12 285"/>
        <filter val="146"/>
        <filter val="156"/>
        <filter val="16"/>
        <filter val="16 163"/>
        <filter val="160"/>
        <filter val="181"/>
        <filter val="183 211"/>
        <filter val="199"/>
        <filter val="204 434"/>
        <filter val="240"/>
        <filter val="26 685"/>
        <filter val="262 313"/>
        <filter val="278 476"/>
        <filter val="3 878"/>
        <filter val="33 111"/>
        <filter val="391"/>
        <filter val="45 033"/>
        <filter val="45 810"/>
        <filter val="45 991"/>
        <filter val="6 426"/>
        <filter val="70 164"/>
        <filter val="79 102"/>
        <filter val="80"/>
        <filter val="84"/>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38.pielikums Jūrmalas pilsētas domes
2018.gada 24.maija saistošajiem noteikumiem Nr.22
(protokols Nr.8,  9.punkts)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view="pageLayout" zoomScaleNormal="100" workbookViewId="0">
      <selection activeCell="T3" sqref="T3"/>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915</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1089</v>
      </c>
      <c r="D3" s="1391"/>
      <c r="E3" s="1391"/>
      <c r="F3" s="1391"/>
      <c r="G3" s="1391"/>
      <c r="H3" s="1391"/>
      <c r="I3" s="1391"/>
      <c r="J3" s="1391"/>
      <c r="K3" s="1391"/>
      <c r="L3" s="1391"/>
      <c r="M3" s="1391"/>
      <c r="N3" s="1391"/>
      <c r="O3" s="1391"/>
      <c r="P3" s="1392"/>
      <c r="Q3" s="754"/>
    </row>
    <row r="4" spans="1:17" ht="12.75" customHeight="1" x14ac:dyDescent="0.2">
      <c r="A4" s="7" t="s">
        <v>150</v>
      </c>
      <c r="B4" s="8"/>
      <c r="C4" s="1391" t="s">
        <v>899</v>
      </c>
      <c r="D4" s="1391"/>
      <c r="E4" s="1391"/>
      <c r="F4" s="1391"/>
      <c r="G4" s="1391"/>
      <c r="H4" s="1391"/>
      <c r="I4" s="1391"/>
      <c r="J4" s="1391"/>
      <c r="K4" s="1391"/>
      <c r="L4" s="1391"/>
      <c r="M4" s="1391"/>
      <c r="N4" s="1391"/>
      <c r="O4" s="1391"/>
      <c r="P4" s="1392"/>
      <c r="Q4" s="754"/>
    </row>
    <row r="5" spans="1:17" ht="12.75" customHeight="1" x14ac:dyDescent="0.2">
      <c r="A5" s="9" t="s">
        <v>151</v>
      </c>
      <c r="B5" s="10"/>
      <c r="C5" s="1386" t="s">
        <v>900</v>
      </c>
      <c r="D5" s="1386"/>
      <c r="E5" s="1386"/>
      <c r="F5" s="1386"/>
      <c r="G5" s="1386"/>
      <c r="H5" s="1386"/>
      <c r="I5" s="1386"/>
      <c r="J5" s="1386"/>
      <c r="K5" s="1386"/>
      <c r="L5" s="1386"/>
      <c r="M5" s="1386"/>
      <c r="N5" s="1386"/>
      <c r="O5" s="1386"/>
      <c r="P5" s="1387"/>
      <c r="Q5" s="754"/>
    </row>
    <row r="6" spans="1:17" ht="12.75" customHeight="1" x14ac:dyDescent="0.2">
      <c r="A6" s="9" t="s">
        <v>87</v>
      </c>
      <c r="B6" s="10"/>
      <c r="C6" s="1386" t="s">
        <v>912</v>
      </c>
      <c r="D6" s="1386"/>
      <c r="E6" s="1386"/>
      <c r="F6" s="1386"/>
      <c r="G6" s="1386"/>
      <c r="H6" s="1386"/>
      <c r="I6" s="1386"/>
      <c r="J6" s="1386"/>
      <c r="K6" s="1386"/>
      <c r="L6" s="1386"/>
      <c r="M6" s="1386"/>
      <c r="N6" s="1386"/>
      <c r="O6" s="1386"/>
      <c r="P6" s="1387"/>
      <c r="Q6" s="754"/>
    </row>
    <row r="7" spans="1:17" ht="15" customHeight="1" x14ac:dyDescent="0.2">
      <c r="A7" s="9" t="s">
        <v>152</v>
      </c>
      <c r="B7" s="10"/>
      <c r="C7" s="1399" t="s">
        <v>916</v>
      </c>
      <c r="D7" s="1399"/>
      <c r="E7" s="1399"/>
      <c r="F7" s="1399"/>
      <c r="G7" s="1399"/>
      <c r="H7" s="1399"/>
      <c r="I7" s="1399"/>
      <c r="J7" s="1399"/>
      <c r="K7" s="1399"/>
      <c r="L7" s="1399"/>
      <c r="M7" s="1399"/>
      <c r="N7" s="1399"/>
      <c r="O7" s="1399"/>
      <c r="P7" s="1400"/>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913</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28243</v>
      </c>
      <c r="D20" s="35">
        <f>SUM(D21,D24,D25,D41,D43)</f>
        <v>28358</v>
      </c>
      <c r="E20" s="758">
        <f t="shared" ref="E20:F20" si="0">SUM(E21,E24,E25,E41,E43)</f>
        <v>-115</v>
      </c>
      <c r="F20" s="759">
        <f t="shared" si="0"/>
        <v>28243</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thickTop="1" x14ac:dyDescent="0.2">
      <c r="A21" s="40"/>
      <c r="B21" s="41" t="s">
        <v>178</v>
      </c>
      <c r="C21" s="42">
        <f t="shared" ref="C21:C84" si="4">F21+I21+L21+O21</f>
        <v>1283</v>
      </c>
      <c r="D21" s="43">
        <f>SUM(D22:D23)</f>
        <v>395</v>
      </c>
      <c r="E21" s="760">
        <f t="shared" ref="E21" si="5">SUM(E22:E23)</f>
        <v>888</v>
      </c>
      <c r="F21" s="761">
        <f>SUM(F22:F23)</f>
        <v>1283</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idden="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x14ac:dyDescent="0.2">
      <c r="A23" s="57"/>
      <c r="B23" s="58" t="s">
        <v>180</v>
      </c>
      <c r="C23" s="59">
        <f t="shared" si="4"/>
        <v>1283</v>
      </c>
      <c r="D23" s="60">
        <v>395</v>
      </c>
      <c r="E23" s="764">
        <v>888</v>
      </c>
      <c r="F23" s="765">
        <f>D23+E23</f>
        <v>1283</v>
      </c>
      <c r="G23" s="60"/>
      <c r="H23" s="62"/>
      <c r="I23" s="63">
        <f>G23+H23</f>
        <v>0</v>
      </c>
      <c r="J23" s="62"/>
      <c r="K23" s="61"/>
      <c r="L23" s="63">
        <f>J23+K23</f>
        <v>0</v>
      </c>
      <c r="M23" s="64"/>
      <c r="N23" s="61"/>
      <c r="O23" s="63">
        <f>M23+N23</f>
        <v>0</v>
      </c>
      <c r="P23" s="324" t="s">
        <v>914</v>
      </c>
    </row>
    <row r="24" spans="1:16" s="29" customFormat="1" ht="24.75" hidden="1" thickBot="1" x14ac:dyDescent="0.25">
      <c r="A24" s="65">
        <v>19300</v>
      </c>
      <c r="B24" s="65" t="s">
        <v>181</v>
      </c>
      <c r="C24" s="66">
        <f>F24+I24</f>
        <v>0</v>
      </c>
      <c r="D24" s="67"/>
      <c r="E24" s="766"/>
      <c r="F24" s="767">
        <f>D24+E24</f>
        <v>0</v>
      </c>
      <c r="G24" s="67"/>
      <c r="H24" s="68"/>
      <c r="I24" s="69">
        <f>G24+H24</f>
        <v>0</v>
      </c>
      <c r="J24" s="70" t="s">
        <v>182</v>
      </c>
      <c r="K24" s="71" t="s">
        <v>182</v>
      </c>
      <c r="L24" s="73" t="s">
        <v>182</v>
      </c>
      <c r="M24" s="72" t="s">
        <v>182</v>
      </c>
      <c r="N24" s="71" t="s">
        <v>182</v>
      </c>
      <c r="O24" s="73" t="s">
        <v>182</v>
      </c>
      <c r="P24" s="74"/>
    </row>
    <row r="25" spans="1:16" s="29" customFormat="1" ht="24" x14ac:dyDescent="0.2">
      <c r="A25" s="75">
        <v>21194</v>
      </c>
      <c r="B25" s="76" t="s">
        <v>183</v>
      </c>
      <c r="C25" s="77">
        <f>F25</f>
        <v>26960</v>
      </c>
      <c r="D25" s="78">
        <v>27963</v>
      </c>
      <c r="E25" s="768">
        <v>-1003</v>
      </c>
      <c r="F25" s="769">
        <f>D25+E25</f>
        <v>26960</v>
      </c>
      <c r="G25" s="80" t="s">
        <v>182</v>
      </c>
      <c r="H25" s="81" t="s">
        <v>182</v>
      </c>
      <c r="I25" s="82" t="s">
        <v>182</v>
      </c>
      <c r="J25" s="81" t="s">
        <v>182</v>
      </c>
      <c r="K25" s="83" t="s">
        <v>182</v>
      </c>
      <c r="L25" s="82" t="s">
        <v>182</v>
      </c>
      <c r="M25" s="84" t="s">
        <v>182</v>
      </c>
      <c r="N25" s="83" t="s">
        <v>182</v>
      </c>
      <c r="O25" s="82" t="s">
        <v>182</v>
      </c>
      <c r="P25" s="85"/>
    </row>
    <row r="26" spans="1:16" s="29" customFormat="1" ht="36" hidden="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idden="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idden="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hidden="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28243</v>
      </c>
      <c r="D50" s="175">
        <f>SUM(D51,D283)</f>
        <v>28358</v>
      </c>
      <c r="E50" s="794">
        <f t="shared" ref="E50:F50" si="19">SUM(E51,E283)</f>
        <v>-115</v>
      </c>
      <c r="F50" s="795">
        <f t="shared" si="19"/>
        <v>28243</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3680</v>
      </c>
      <c r="D51" s="183">
        <f>SUM(D52,D194)</f>
        <v>1608</v>
      </c>
      <c r="E51" s="796">
        <f t="shared" ref="E51:F51" si="23">SUM(E52,E194)</f>
        <v>2072</v>
      </c>
      <c r="F51" s="797">
        <f t="shared" si="23"/>
        <v>3680</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2306</v>
      </c>
      <c r="D52" s="190">
        <f>SUM(D53,D75,D173,D187)</f>
        <v>1181</v>
      </c>
      <c r="E52" s="798">
        <f t="shared" ref="E52:F52" si="27">SUM(E53,E75,E173,E187)</f>
        <v>1125</v>
      </c>
      <c r="F52" s="799">
        <f t="shared" si="27"/>
        <v>2306</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830">
        <v>1210</v>
      </c>
      <c r="B68" s="1" t="s">
        <v>217</v>
      </c>
      <c r="C68" s="89">
        <f t="shared" si="4"/>
        <v>0</v>
      </c>
      <c r="D68" s="216"/>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2306</v>
      </c>
      <c r="D75" s="198">
        <f>SUM(D76,D83,D130,D164,D165,D172)</f>
        <v>1181</v>
      </c>
      <c r="E75" s="800">
        <f t="shared" ref="E75:F75" si="66">SUM(E76,E83,E130,E164,E165,E172)</f>
        <v>1125</v>
      </c>
      <c r="F75" s="801">
        <f t="shared" si="66"/>
        <v>2306</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830">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hidden="1" x14ac:dyDescent="0.2">
      <c r="A83" s="76">
        <v>2200</v>
      </c>
      <c r="B83" s="203" t="s">
        <v>5</v>
      </c>
      <c r="C83" s="77">
        <f t="shared" si="4"/>
        <v>0</v>
      </c>
      <c r="D83" s="204">
        <f>SUM(D84,D89,D95,D103,D112,D116,D122,D128)</f>
        <v>0</v>
      </c>
      <c r="E83" s="802">
        <f t="shared" ref="E83:F83" si="90">SUM(E84,E89,E95,E103,E112,E116,E122,E128)</f>
        <v>0</v>
      </c>
      <c r="F83" s="769">
        <f t="shared" si="90"/>
        <v>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830">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2306</v>
      </c>
      <c r="D130" s="204">
        <f>SUM(D131,D136,D140,D141,D144,D151,D159,D160,D163)</f>
        <v>1181</v>
      </c>
      <c r="E130" s="802">
        <f t="shared" ref="E130:F130" si="152">SUM(E131,E136,E140,E141,E144,E151,E159,E160,E163)</f>
        <v>1125</v>
      </c>
      <c r="F130" s="769">
        <f t="shared" si="152"/>
        <v>2306</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x14ac:dyDescent="0.2">
      <c r="A131" s="830">
        <v>2310</v>
      </c>
      <c r="B131" s="1" t="s">
        <v>124</v>
      </c>
      <c r="C131" s="89">
        <f t="shared" si="98"/>
        <v>2306</v>
      </c>
      <c r="D131" s="233">
        <f t="shared" ref="D131:O131" si="156">SUM(D132:D135)</f>
        <v>1181</v>
      </c>
      <c r="E131" s="810">
        <f t="shared" si="156"/>
        <v>1125</v>
      </c>
      <c r="F131" s="806">
        <f t="shared" si="156"/>
        <v>2306</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x14ac:dyDescent="0.2">
      <c r="A133" s="58">
        <v>2312</v>
      </c>
      <c r="B133" s="3" t="s">
        <v>35</v>
      </c>
      <c r="C133" s="98">
        <f t="shared" si="98"/>
        <v>2306</v>
      </c>
      <c r="D133" s="220">
        <v>1181</v>
      </c>
      <c r="E133" s="807">
        <v>1125</v>
      </c>
      <c r="F133" s="765">
        <f t="shared" si="157"/>
        <v>2306</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830">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830">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830">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830">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830">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x14ac:dyDescent="0.2">
      <c r="A194" s="263"/>
      <c r="B194" s="23" t="s">
        <v>255</v>
      </c>
      <c r="C194" s="189">
        <f t="shared" si="185"/>
        <v>1374</v>
      </c>
      <c r="D194" s="190">
        <f>SUM(D195,D230,D269)</f>
        <v>427</v>
      </c>
      <c r="E194" s="798">
        <f t="shared" ref="E194:F194" si="251">SUM(E195,E230,E269)</f>
        <v>947</v>
      </c>
      <c r="F194" s="799">
        <f t="shared" si="251"/>
        <v>1374</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830">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830">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830">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830">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830">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x14ac:dyDescent="0.2">
      <c r="A269" s="270">
        <v>7000</v>
      </c>
      <c r="B269" s="270" t="s">
        <v>102</v>
      </c>
      <c r="C269" s="271">
        <f t="shared" si="283"/>
        <v>1374</v>
      </c>
      <c r="D269" s="272">
        <f>SUM(D270,D281)</f>
        <v>427</v>
      </c>
      <c r="E269" s="816">
        <f t="shared" ref="E269:F269" si="350">SUM(E270,E281)</f>
        <v>947</v>
      </c>
      <c r="F269" s="817">
        <f t="shared" si="350"/>
        <v>1374</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x14ac:dyDescent="0.2">
      <c r="A270" s="76">
        <v>7200</v>
      </c>
      <c r="B270" s="203" t="s">
        <v>106</v>
      </c>
      <c r="C270" s="77">
        <f t="shared" si="283"/>
        <v>1374</v>
      </c>
      <c r="D270" s="204">
        <f>SUM(D271,D272,D275,D276,D280)</f>
        <v>427</v>
      </c>
      <c r="E270" s="802">
        <f t="shared" ref="E270:F270" si="354">SUM(E271,E272,E275,E276,E280)</f>
        <v>947</v>
      </c>
      <c r="F270" s="769">
        <f t="shared" si="354"/>
        <v>1374</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830">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x14ac:dyDescent="0.2">
      <c r="A275" s="224">
        <v>7230</v>
      </c>
      <c r="B275" s="3" t="s">
        <v>134</v>
      </c>
      <c r="C275" s="98">
        <f t="shared" si="283"/>
        <v>1283</v>
      </c>
      <c r="D275" s="220">
        <v>395</v>
      </c>
      <c r="E275" s="807">
        <v>888</v>
      </c>
      <c r="F275" s="765">
        <f t="shared" si="362"/>
        <v>1283</v>
      </c>
      <c r="G275" s="220"/>
      <c r="H275" s="103"/>
      <c r="I275" s="221">
        <f t="shared" si="363"/>
        <v>0</v>
      </c>
      <c r="J275" s="103"/>
      <c r="K275" s="104"/>
      <c r="L275" s="221">
        <f t="shared" si="364"/>
        <v>0</v>
      </c>
      <c r="M275" s="222"/>
      <c r="N275" s="104"/>
      <c r="O275" s="221">
        <f t="shared" si="365"/>
        <v>0</v>
      </c>
      <c r="P275" s="223"/>
    </row>
    <row r="276" spans="1:16" ht="24" x14ac:dyDescent="0.2">
      <c r="A276" s="224">
        <v>7240</v>
      </c>
      <c r="B276" s="3" t="s">
        <v>108</v>
      </c>
      <c r="C276" s="98">
        <f t="shared" si="283"/>
        <v>91</v>
      </c>
      <c r="D276" s="225">
        <f t="shared" ref="D276:O276" si="366">SUM(D277:D279)</f>
        <v>32</v>
      </c>
      <c r="E276" s="808">
        <f t="shared" si="366"/>
        <v>59</v>
      </c>
      <c r="F276" s="765">
        <f t="shared" si="366"/>
        <v>91</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customHeight="1" x14ac:dyDescent="0.2">
      <c r="A278" s="58">
        <v>7246</v>
      </c>
      <c r="B278" s="3" t="s">
        <v>110</v>
      </c>
      <c r="C278" s="98">
        <f t="shared" si="368"/>
        <v>91</v>
      </c>
      <c r="D278" s="220">
        <v>32</v>
      </c>
      <c r="E278" s="807">
        <v>59</v>
      </c>
      <c r="F278" s="765">
        <f t="shared" si="369"/>
        <v>91</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830">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x14ac:dyDescent="0.2">
      <c r="A283" s="2"/>
      <c r="B283" s="3" t="s">
        <v>112</v>
      </c>
      <c r="C283" s="98">
        <f t="shared" si="368"/>
        <v>24563</v>
      </c>
      <c r="D283" s="225">
        <f>SUM(D284:D285)</f>
        <v>26750</v>
      </c>
      <c r="E283" s="808">
        <f t="shared" ref="E283:F283" si="374">SUM(E284:E285)</f>
        <v>-2187</v>
      </c>
      <c r="F283" s="765">
        <f t="shared" si="374"/>
        <v>24563</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x14ac:dyDescent="0.2">
      <c r="A285" s="2" t="s">
        <v>115</v>
      </c>
      <c r="B285" s="285" t="s">
        <v>116</v>
      </c>
      <c r="C285" s="89">
        <f t="shared" si="368"/>
        <v>24563</v>
      </c>
      <c r="D285" s="216">
        <v>26750</v>
      </c>
      <c r="E285" s="805">
        <v>-2187</v>
      </c>
      <c r="F285" s="806">
        <f t="shared" si="378"/>
        <v>24563</v>
      </c>
      <c r="G285" s="216"/>
      <c r="H285" s="94"/>
      <c r="I285" s="217">
        <f t="shared" si="379"/>
        <v>0</v>
      </c>
      <c r="J285" s="94"/>
      <c r="K285" s="95"/>
      <c r="L285" s="217">
        <f t="shared" si="380"/>
        <v>0</v>
      </c>
      <c r="M285" s="218"/>
      <c r="N285" s="95"/>
      <c r="O285" s="217">
        <f t="shared" si="381"/>
        <v>0</v>
      </c>
      <c r="P285" s="635"/>
    </row>
    <row r="286" spans="1:16" ht="12.75" thickBot="1" x14ac:dyDescent="0.25">
      <c r="A286" s="286"/>
      <c r="B286" s="286" t="s">
        <v>300</v>
      </c>
      <c r="C286" s="287">
        <f t="shared" si="368"/>
        <v>28243</v>
      </c>
      <c r="D286" s="288">
        <f t="shared" ref="D286:O286" si="382">SUM(D283,D269,D230,D195,D187,D173,D75,D53)</f>
        <v>28358</v>
      </c>
      <c r="E286" s="820">
        <f t="shared" si="382"/>
        <v>-115</v>
      </c>
      <c r="F286" s="821">
        <f t="shared" si="382"/>
        <v>28243</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thickTop="1" thickBot="1" x14ac:dyDescent="0.25">
      <c r="A287" s="1348" t="s">
        <v>301</v>
      </c>
      <c r="B287" s="1349"/>
      <c r="C287" s="293">
        <f t="shared" si="368"/>
        <v>23280</v>
      </c>
      <c r="D287" s="294">
        <f>SUM(D24,D25,D41)-D51</f>
        <v>26355</v>
      </c>
      <c r="E287" s="822">
        <f t="shared" ref="E287:F287" si="383">SUM(E24,E25,E41)-E51</f>
        <v>-3075</v>
      </c>
      <c r="F287" s="823">
        <f t="shared" si="383"/>
        <v>23280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thickTop="1" x14ac:dyDescent="0.2">
      <c r="A288" s="1350" t="s">
        <v>302</v>
      </c>
      <c r="B288" s="1351"/>
      <c r="C288" s="299">
        <f t="shared" si="368"/>
        <v>-23280</v>
      </c>
      <c r="D288" s="300">
        <f t="shared" ref="D288:O288" si="387">SUM(D289,D290)-D297+D298</f>
        <v>-26355</v>
      </c>
      <c r="E288" s="824">
        <f t="shared" si="387"/>
        <v>3075</v>
      </c>
      <c r="F288" s="825">
        <f t="shared" si="387"/>
        <v>-23280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2.75" thickBot="1" x14ac:dyDescent="0.25">
      <c r="A289" s="173" t="s">
        <v>303</v>
      </c>
      <c r="B289" s="173" t="s">
        <v>304</v>
      </c>
      <c r="C289" s="174">
        <f t="shared" si="368"/>
        <v>-23280</v>
      </c>
      <c r="D289" s="175">
        <f t="shared" ref="D289:O289" si="388">D21-D283</f>
        <v>-26355</v>
      </c>
      <c r="E289" s="794">
        <f t="shared" si="388"/>
        <v>3075</v>
      </c>
      <c r="F289" s="795">
        <f t="shared" si="388"/>
        <v>-23280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sheetData>
  <sheetProtection algorithmName="SHA-512" hashValue="EF6szX7Fj5dMr5ESQYzDW1VkDh7DJCJkV02hTlpbGHbUzDZDziFGIXzUMsUgpzIzvQt0fU6+ZG7KnHBZx/wQmA==" saltValue="mBi5YjNqqcZn5gTT6rT0ZQ==" spinCount="100000" sheet="1" objects="1" scenarios="1" formatCells="0" formatColumns="0" formatRows="0"/>
  <autoFilter ref="A18:P298">
    <filterColumn colId="2">
      <filters blank="1">
        <filter val="1 283"/>
        <filter val="1 374"/>
        <filter val="2 306"/>
        <filter val="23 280"/>
        <filter val="-23 280"/>
        <filter val="24 563"/>
        <filter val="26 960"/>
        <filter val="28 243"/>
        <filter val="3 680"/>
        <filter val="91"/>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39.pielikums Jūrmalas pilsētas domes
2018.gada 24.maija saistošajiem noteikumiem Nr.22
(protokols Nr.8,  9.punkts)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4"/>
  <sheetViews>
    <sheetView view="pageLayout" zoomScaleNormal="100" workbookViewId="0">
      <selection activeCell="M5" sqref="M5"/>
    </sheetView>
  </sheetViews>
  <sheetFormatPr defaultColWidth="9.140625" defaultRowHeight="12" outlineLevelCol="1" x14ac:dyDescent="0.2"/>
  <cols>
    <col min="1" max="1" width="6.140625" style="325" customWidth="1"/>
    <col min="2" max="2" width="17.28515625" style="325" customWidth="1"/>
    <col min="3" max="3" width="21.7109375" style="1154" customWidth="1"/>
    <col min="4" max="4" width="10.5703125" style="1154" customWidth="1"/>
    <col min="5" max="5" width="12.140625" style="1154" hidden="1" customWidth="1" outlineLevel="1"/>
    <col min="6" max="6" width="11.7109375" style="1154" hidden="1" customWidth="1" outlineLevel="1"/>
    <col min="7" max="7" width="13.85546875" style="1154" customWidth="1" collapsed="1"/>
    <col min="8" max="8" width="29" style="1154" hidden="1" customWidth="1" outlineLevel="1"/>
    <col min="9" max="9" width="17.42578125" style="1154" customWidth="1" collapsed="1"/>
    <col min="10" max="16384" width="9.140625" style="325"/>
  </cols>
  <sheetData>
    <row r="1" spans="1:9" x14ac:dyDescent="0.2">
      <c r="I1" s="1155" t="s">
        <v>1159</v>
      </c>
    </row>
    <row r="2" spans="1:9" x14ac:dyDescent="0.2">
      <c r="I2" s="1155" t="s">
        <v>340</v>
      </c>
    </row>
    <row r="3" spans="1:9" x14ac:dyDescent="0.2">
      <c r="A3" s="1443" t="s">
        <v>149</v>
      </c>
      <c r="B3" s="1443"/>
      <c r="C3" s="1115" t="s">
        <v>333</v>
      </c>
    </row>
    <row r="4" spans="1:9" x14ac:dyDescent="0.2">
      <c r="A4" s="1443" t="s">
        <v>150</v>
      </c>
      <c r="B4" s="1443"/>
      <c r="C4" s="1115">
        <v>90000056357</v>
      </c>
      <c r="D4" s="325"/>
      <c r="E4" s="325"/>
      <c r="F4" s="325"/>
      <c r="G4" s="325"/>
      <c r="H4" s="325"/>
      <c r="I4" s="325"/>
    </row>
    <row r="5" spans="1:9" ht="15.75" x14ac:dyDescent="0.2">
      <c r="A5" s="1445" t="s">
        <v>341</v>
      </c>
      <c r="B5" s="1445"/>
      <c r="C5" s="1445"/>
      <c r="D5" s="1445"/>
      <c r="E5" s="1445"/>
      <c r="F5" s="1445"/>
      <c r="G5" s="1445"/>
      <c r="H5" s="1445"/>
      <c r="I5" s="1445"/>
    </row>
    <row r="6" spans="1:9" ht="15.75" x14ac:dyDescent="0.2">
      <c r="A6" s="1118"/>
      <c r="B6" s="1118"/>
      <c r="C6" s="1156"/>
      <c r="D6" s="1156"/>
      <c r="E6" s="1156"/>
      <c r="F6" s="1156"/>
      <c r="G6" s="1156"/>
      <c r="H6" s="1156"/>
      <c r="I6" s="1156"/>
    </row>
    <row r="7" spans="1:9" ht="15.75" x14ac:dyDescent="0.2">
      <c r="A7" s="1443" t="s">
        <v>947</v>
      </c>
      <c r="B7" s="1443"/>
      <c r="C7" s="1157" t="s">
        <v>1160</v>
      </c>
      <c r="D7" s="1157"/>
      <c r="E7" s="1157"/>
      <c r="F7" s="1157"/>
      <c r="G7" s="1157"/>
      <c r="H7" s="1157"/>
      <c r="I7" s="1157"/>
    </row>
    <row r="8" spans="1:9" x14ac:dyDescent="0.2">
      <c r="A8" s="1443" t="s">
        <v>344</v>
      </c>
      <c r="B8" s="1443"/>
      <c r="C8" s="1443" t="s">
        <v>1161</v>
      </c>
      <c r="D8" s="1443"/>
      <c r="E8" s="1443"/>
      <c r="F8" s="1443"/>
      <c r="G8" s="1443"/>
      <c r="H8" s="1443"/>
      <c r="I8" s="1443"/>
    </row>
    <row r="9" spans="1:9" x14ac:dyDescent="0.2">
      <c r="A9" s="1443" t="s">
        <v>145</v>
      </c>
      <c r="B9" s="1443"/>
      <c r="C9" s="1444" t="s">
        <v>1162</v>
      </c>
      <c r="D9" s="1444"/>
      <c r="E9" s="1444"/>
      <c r="F9" s="1444"/>
      <c r="G9" s="1444"/>
      <c r="H9" s="1444"/>
      <c r="I9" s="1444"/>
    </row>
    <row r="10" spans="1:9" ht="15" customHeight="1" x14ac:dyDescent="0.2">
      <c r="A10" s="1419" t="s">
        <v>146</v>
      </c>
      <c r="B10" s="1419" t="s">
        <v>346</v>
      </c>
      <c r="C10" s="1419"/>
      <c r="D10" s="1418" t="s">
        <v>147</v>
      </c>
      <c r="E10" s="1419" t="s">
        <v>347</v>
      </c>
      <c r="F10" s="1420" t="s">
        <v>348</v>
      </c>
      <c r="G10" s="1419" t="s">
        <v>349</v>
      </c>
      <c r="H10" s="1422" t="s">
        <v>174</v>
      </c>
      <c r="I10" s="1418" t="s">
        <v>350</v>
      </c>
    </row>
    <row r="11" spans="1:9" ht="30.75" customHeight="1" x14ac:dyDescent="0.2">
      <c r="A11" s="1419"/>
      <c r="B11" s="1419"/>
      <c r="C11" s="1419"/>
      <c r="D11" s="1418"/>
      <c r="E11" s="1419"/>
      <c r="F11" s="1421"/>
      <c r="G11" s="1419"/>
      <c r="H11" s="1423"/>
      <c r="I11" s="1418"/>
    </row>
    <row r="12" spans="1:9" ht="12" customHeight="1" x14ac:dyDescent="0.2">
      <c r="A12" s="1446" t="s">
        <v>351</v>
      </c>
      <c r="B12" s="1446"/>
      <c r="C12" s="1446"/>
      <c r="D12" s="1158"/>
      <c r="E12" s="1159">
        <f>SUM(E13:E15)</f>
        <v>10925</v>
      </c>
      <c r="F12" s="1159">
        <f t="shared" ref="F12:G12" si="0">SUM(F13:F15)</f>
        <v>0</v>
      </c>
      <c r="G12" s="1159">
        <f t="shared" si="0"/>
        <v>10925</v>
      </c>
      <c r="H12" s="1159"/>
      <c r="I12" s="1160"/>
    </row>
    <row r="13" spans="1:9" s="1154" customFormat="1" ht="12" customHeight="1" x14ac:dyDescent="0.2">
      <c r="A13" s="1433">
        <v>1</v>
      </c>
      <c r="B13" s="1424" t="s">
        <v>1163</v>
      </c>
      <c r="C13" s="1425"/>
      <c r="D13" s="1161">
        <v>5250</v>
      </c>
      <c r="E13" s="341">
        <v>10376</v>
      </c>
      <c r="F13" s="341"/>
      <c r="G13" s="341">
        <f>SUM(E13:F13)</f>
        <v>10376</v>
      </c>
      <c r="H13" s="341"/>
      <c r="I13" s="1440" t="s">
        <v>1164</v>
      </c>
    </row>
    <row r="14" spans="1:9" s="1154" customFormat="1" ht="12" customHeight="1" x14ac:dyDescent="0.2">
      <c r="A14" s="1438"/>
      <c r="B14" s="1447"/>
      <c r="C14" s="1448"/>
      <c r="D14" s="1161">
        <v>2239</v>
      </c>
      <c r="E14" s="341"/>
      <c r="F14" s="341"/>
      <c r="G14" s="341">
        <f t="shared" ref="G14:G15" si="1">SUM(E14:F14)</f>
        <v>0</v>
      </c>
      <c r="H14" s="341"/>
      <c r="I14" s="1440"/>
    </row>
    <row r="15" spans="1:9" s="1154" customFormat="1" ht="12" customHeight="1" x14ac:dyDescent="0.2">
      <c r="A15" s="1434"/>
      <c r="B15" s="1431"/>
      <c r="C15" s="1432"/>
      <c r="D15" s="1161">
        <v>2241</v>
      </c>
      <c r="E15" s="341">
        <v>549</v>
      </c>
      <c r="F15" s="341"/>
      <c r="G15" s="341">
        <f t="shared" si="1"/>
        <v>549</v>
      </c>
      <c r="H15" s="341"/>
      <c r="I15" s="1440"/>
    </row>
    <row r="16" spans="1:9" s="1154" customFormat="1" x14ac:dyDescent="0.2">
      <c r="A16" s="1163"/>
      <c r="B16" s="1164"/>
      <c r="C16" s="1164"/>
      <c r="D16" s="347"/>
      <c r="E16" s="347"/>
      <c r="F16" s="347"/>
      <c r="G16" s="347"/>
      <c r="H16" s="347"/>
      <c r="I16" s="347"/>
    </row>
    <row r="17" spans="1:9" s="1154" customFormat="1" x14ac:dyDescent="0.2">
      <c r="A17" s="1428" t="s">
        <v>344</v>
      </c>
      <c r="B17" s="1428"/>
      <c r="C17" s="1126" t="s">
        <v>1165</v>
      </c>
      <c r="D17" s="1126"/>
      <c r="E17" s="1126"/>
      <c r="F17" s="1126"/>
      <c r="G17" s="1126"/>
      <c r="H17" s="1126"/>
      <c r="I17" s="1126"/>
    </row>
    <row r="18" spans="1:9" s="1154" customFormat="1" x14ac:dyDescent="0.2">
      <c r="A18" s="1428" t="s">
        <v>145</v>
      </c>
      <c r="B18" s="1428"/>
      <c r="C18" s="1116" t="s">
        <v>1166</v>
      </c>
      <c r="D18" s="1116"/>
      <c r="E18" s="1116"/>
      <c r="F18" s="1116"/>
      <c r="G18" s="1116"/>
      <c r="H18" s="1116"/>
      <c r="I18" s="1116"/>
    </row>
    <row r="19" spans="1:9" s="1154" customFormat="1" ht="12" customHeight="1" x14ac:dyDescent="0.2">
      <c r="A19" s="1419" t="s">
        <v>146</v>
      </c>
      <c r="B19" s="1419" t="s">
        <v>346</v>
      </c>
      <c r="C19" s="1419"/>
      <c r="D19" s="1418" t="s">
        <v>147</v>
      </c>
      <c r="E19" s="1419" t="s">
        <v>347</v>
      </c>
      <c r="F19" s="1420" t="s">
        <v>348</v>
      </c>
      <c r="G19" s="1419" t="s">
        <v>349</v>
      </c>
      <c r="H19" s="1422" t="s">
        <v>174</v>
      </c>
      <c r="I19" s="1418" t="s">
        <v>350</v>
      </c>
    </row>
    <row r="20" spans="1:9" s="1154" customFormat="1" ht="40.5" customHeight="1" x14ac:dyDescent="0.2">
      <c r="A20" s="1419"/>
      <c r="B20" s="1419"/>
      <c r="C20" s="1419"/>
      <c r="D20" s="1418"/>
      <c r="E20" s="1419"/>
      <c r="F20" s="1421"/>
      <c r="G20" s="1419"/>
      <c r="H20" s="1423"/>
      <c r="I20" s="1418"/>
    </row>
    <row r="21" spans="1:9" s="1154" customFormat="1" x14ac:dyDescent="0.2">
      <c r="A21" s="1415" t="s">
        <v>351</v>
      </c>
      <c r="B21" s="1415"/>
      <c r="C21" s="1415"/>
      <c r="D21" s="1159"/>
      <c r="E21" s="1159">
        <f>SUM(E22:E23)</f>
        <v>15000</v>
      </c>
      <c r="F21" s="1159">
        <f>SUM(F22:F23)</f>
        <v>0</v>
      </c>
      <c r="G21" s="1159">
        <f>SUM(G22:G23)</f>
        <v>15000</v>
      </c>
      <c r="H21" s="1159"/>
      <c r="I21" s="341"/>
    </row>
    <row r="22" spans="1:9" s="1154" customFormat="1" ht="12" customHeight="1" x14ac:dyDescent="0.2">
      <c r="A22" s="1124">
        <v>1</v>
      </c>
      <c r="B22" s="1441" t="s">
        <v>1167</v>
      </c>
      <c r="C22" s="1442"/>
      <c r="D22" s="1161">
        <v>5250</v>
      </c>
      <c r="E22" s="341">
        <v>0</v>
      </c>
      <c r="F22" s="1165"/>
      <c r="G22" s="341">
        <f t="shared" ref="G22:G23" si="2">SUM(E22:F22)</f>
        <v>0</v>
      </c>
      <c r="H22" s="1165"/>
      <c r="I22" s="1121" t="s">
        <v>1168</v>
      </c>
    </row>
    <row r="23" spans="1:9" s="1154" customFormat="1" ht="12" customHeight="1" x14ac:dyDescent="0.2">
      <c r="A23" s="338">
        <v>2</v>
      </c>
      <c r="B23" s="1416" t="s">
        <v>1169</v>
      </c>
      <c r="C23" s="1416"/>
      <c r="D23" s="1161">
        <v>5250</v>
      </c>
      <c r="E23" s="341">
        <v>15000</v>
      </c>
      <c r="F23" s="341"/>
      <c r="G23" s="341">
        <f t="shared" si="2"/>
        <v>15000</v>
      </c>
      <c r="H23" s="341"/>
      <c r="I23" s="339" t="s">
        <v>1168</v>
      </c>
    </row>
    <row r="24" spans="1:9" s="1154" customFormat="1" x14ac:dyDescent="0.2">
      <c r="A24" s="369"/>
      <c r="B24" s="1164"/>
      <c r="C24" s="1164"/>
      <c r="D24" s="1166"/>
      <c r="E24" s="1167"/>
      <c r="F24" s="1167"/>
      <c r="G24" s="1167"/>
      <c r="H24" s="1167"/>
      <c r="I24" s="1168"/>
    </row>
    <row r="25" spans="1:9" s="1154" customFormat="1" x14ac:dyDescent="0.2">
      <c r="A25" s="1428" t="s">
        <v>344</v>
      </c>
      <c r="B25" s="1428"/>
      <c r="C25" s="1126" t="s">
        <v>1170</v>
      </c>
      <c r="D25" s="1126"/>
      <c r="E25" s="1126"/>
      <c r="F25" s="1126"/>
      <c r="G25" s="1126"/>
      <c r="H25" s="1126"/>
      <c r="I25" s="1126"/>
    </row>
    <row r="26" spans="1:9" s="1154" customFormat="1" x14ac:dyDescent="0.2">
      <c r="A26" s="1428" t="s">
        <v>145</v>
      </c>
      <c r="B26" s="1428"/>
      <c r="C26" s="1116" t="s">
        <v>1171</v>
      </c>
      <c r="D26" s="1116"/>
      <c r="E26" s="1116"/>
      <c r="F26" s="1116"/>
      <c r="G26" s="1116"/>
      <c r="H26" s="1116"/>
      <c r="I26" s="1116"/>
    </row>
    <row r="27" spans="1:9" s="1154" customFormat="1" ht="12" customHeight="1" x14ac:dyDescent="0.2">
      <c r="A27" s="1419" t="s">
        <v>146</v>
      </c>
      <c r="B27" s="1419" t="s">
        <v>346</v>
      </c>
      <c r="C27" s="1419"/>
      <c r="D27" s="1418" t="s">
        <v>147</v>
      </c>
      <c r="E27" s="1419" t="s">
        <v>347</v>
      </c>
      <c r="F27" s="1420" t="s">
        <v>348</v>
      </c>
      <c r="G27" s="1419" t="s">
        <v>349</v>
      </c>
      <c r="H27" s="1422" t="s">
        <v>174</v>
      </c>
      <c r="I27" s="1418" t="s">
        <v>350</v>
      </c>
    </row>
    <row r="28" spans="1:9" s="1154" customFormat="1" ht="36.75" customHeight="1" x14ac:dyDescent="0.2">
      <c r="A28" s="1419"/>
      <c r="B28" s="1419"/>
      <c r="C28" s="1419"/>
      <c r="D28" s="1418"/>
      <c r="E28" s="1419"/>
      <c r="F28" s="1421"/>
      <c r="G28" s="1419"/>
      <c r="H28" s="1423"/>
      <c r="I28" s="1418"/>
    </row>
    <row r="29" spans="1:9" s="1154" customFormat="1" x14ac:dyDescent="0.2">
      <c r="A29" s="1415" t="s">
        <v>351</v>
      </c>
      <c r="B29" s="1415"/>
      <c r="C29" s="1415"/>
      <c r="D29" s="1159"/>
      <c r="E29" s="1159">
        <f>SUM(E30)</f>
        <v>15105</v>
      </c>
      <c r="F29" s="1159">
        <f t="shared" ref="F29:G29" si="3">SUM(F30)</f>
        <v>0</v>
      </c>
      <c r="G29" s="1159">
        <f t="shared" si="3"/>
        <v>15105</v>
      </c>
      <c r="H29" s="1159"/>
      <c r="I29" s="341"/>
    </row>
    <row r="30" spans="1:9" s="1154" customFormat="1" ht="24" customHeight="1" x14ac:dyDescent="0.2">
      <c r="A30" s="338">
        <v>1</v>
      </c>
      <c r="B30" s="1417" t="s">
        <v>1172</v>
      </c>
      <c r="C30" s="1417"/>
      <c r="D30" s="1161">
        <v>5250</v>
      </c>
      <c r="E30" s="341">
        <v>15105</v>
      </c>
      <c r="F30" s="341"/>
      <c r="G30" s="1169">
        <f t="shared" ref="G30" si="4">SUM(E30:F30)</f>
        <v>15105</v>
      </c>
      <c r="H30" s="341"/>
      <c r="I30" s="339" t="s">
        <v>1173</v>
      </c>
    </row>
    <row r="31" spans="1:9" s="1154" customFormat="1" x14ac:dyDescent="0.2">
      <c r="A31" s="1170"/>
      <c r="B31" s="1171"/>
      <c r="C31" s="1171"/>
      <c r="D31" s="1167"/>
      <c r="E31" s="1167"/>
      <c r="F31" s="1167"/>
      <c r="G31" s="1167"/>
      <c r="H31" s="1167"/>
      <c r="I31" s="1172"/>
    </row>
    <row r="32" spans="1:9" s="1154" customFormat="1" x14ac:dyDescent="0.2">
      <c r="A32" s="1428" t="s">
        <v>344</v>
      </c>
      <c r="B32" s="1428"/>
      <c r="C32" s="1126" t="s">
        <v>1174</v>
      </c>
      <c r="D32" s="1126"/>
      <c r="E32" s="1126"/>
      <c r="F32" s="1126"/>
      <c r="G32" s="1126"/>
      <c r="H32" s="1126"/>
      <c r="I32" s="1126"/>
    </row>
    <row r="33" spans="1:9" s="1154" customFormat="1" x14ac:dyDescent="0.2">
      <c r="A33" s="1428" t="s">
        <v>145</v>
      </c>
      <c r="B33" s="1428"/>
      <c r="C33" s="1116" t="s">
        <v>1175</v>
      </c>
      <c r="D33" s="1116"/>
      <c r="E33" s="1116"/>
      <c r="F33" s="1116"/>
      <c r="G33" s="1116"/>
      <c r="H33" s="1116"/>
      <c r="I33" s="1116"/>
    </row>
    <row r="34" spans="1:9" s="1154" customFormat="1" ht="12" customHeight="1" x14ac:dyDescent="0.2">
      <c r="A34" s="1419" t="s">
        <v>146</v>
      </c>
      <c r="B34" s="1419" t="s">
        <v>346</v>
      </c>
      <c r="C34" s="1419"/>
      <c r="D34" s="1418" t="s">
        <v>147</v>
      </c>
      <c r="E34" s="1419" t="s">
        <v>347</v>
      </c>
      <c r="F34" s="1420" t="s">
        <v>348</v>
      </c>
      <c r="G34" s="1419" t="s">
        <v>349</v>
      </c>
      <c r="H34" s="1422" t="s">
        <v>174</v>
      </c>
      <c r="I34" s="1418" t="s">
        <v>350</v>
      </c>
    </row>
    <row r="35" spans="1:9" s="1154" customFormat="1" ht="36.75" customHeight="1" x14ac:dyDescent="0.2">
      <c r="A35" s="1419"/>
      <c r="B35" s="1419"/>
      <c r="C35" s="1419"/>
      <c r="D35" s="1418"/>
      <c r="E35" s="1419"/>
      <c r="F35" s="1421"/>
      <c r="G35" s="1419"/>
      <c r="H35" s="1423"/>
      <c r="I35" s="1418"/>
    </row>
    <row r="36" spans="1:9" s="1154" customFormat="1" x14ac:dyDescent="0.2">
      <c r="A36" s="1415" t="s">
        <v>351</v>
      </c>
      <c r="B36" s="1415"/>
      <c r="C36" s="1415"/>
      <c r="D36" s="1159"/>
      <c r="E36" s="1159">
        <f>SUM(E37:E51)</f>
        <v>4242126</v>
      </c>
      <c r="F36" s="1159">
        <f>SUM(F37:F51)</f>
        <v>0</v>
      </c>
      <c r="G36" s="1159">
        <f>SUM(G37:G51)</f>
        <v>4242126</v>
      </c>
      <c r="H36" s="1159"/>
      <c r="I36" s="1160"/>
    </row>
    <row r="37" spans="1:9" s="1154" customFormat="1" ht="12" customHeight="1" x14ac:dyDescent="0.2">
      <c r="A37" s="1124">
        <v>1</v>
      </c>
      <c r="B37" s="1424" t="s">
        <v>1176</v>
      </c>
      <c r="C37" s="1425"/>
      <c r="D37" s="1161">
        <v>5240</v>
      </c>
      <c r="E37" s="1158">
        <v>0</v>
      </c>
      <c r="F37" s="1173"/>
      <c r="G37" s="341">
        <f t="shared" ref="G37:G51" si="5">SUM(E37:F37)</f>
        <v>0</v>
      </c>
      <c r="H37" s="1173"/>
      <c r="I37" s="1121" t="s">
        <v>1177</v>
      </c>
    </row>
    <row r="38" spans="1:9" s="1154" customFormat="1" ht="25.5" customHeight="1" x14ac:dyDescent="0.2">
      <c r="A38" s="1439">
        <v>2</v>
      </c>
      <c r="B38" s="1416" t="s">
        <v>1178</v>
      </c>
      <c r="C38" s="1416"/>
      <c r="D38" s="1175">
        <v>5240</v>
      </c>
      <c r="E38" s="341">
        <v>2288455</v>
      </c>
      <c r="F38" s="341"/>
      <c r="G38" s="341">
        <f t="shared" si="5"/>
        <v>2288455</v>
      </c>
      <c r="H38" s="1176"/>
      <c r="I38" s="1433" t="s">
        <v>1179</v>
      </c>
    </row>
    <row r="39" spans="1:9" s="1154" customFormat="1" x14ac:dyDescent="0.2">
      <c r="A39" s="1439"/>
      <c r="B39" s="1416"/>
      <c r="C39" s="1416"/>
      <c r="D39" s="1161">
        <v>5250</v>
      </c>
      <c r="E39" s="341">
        <v>1782358</v>
      </c>
      <c r="F39" s="341"/>
      <c r="G39" s="341">
        <f t="shared" si="5"/>
        <v>1782358</v>
      </c>
      <c r="H39" s="1176"/>
      <c r="I39" s="1434"/>
    </row>
    <row r="40" spans="1:9" s="1154" customFormat="1" x14ac:dyDescent="0.2">
      <c r="A40" s="1439">
        <v>3</v>
      </c>
      <c r="B40" s="1416" t="s">
        <v>1180</v>
      </c>
      <c r="C40" s="1416"/>
      <c r="D40" s="1161">
        <v>5250</v>
      </c>
      <c r="E40" s="341">
        <v>4104</v>
      </c>
      <c r="F40" s="341"/>
      <c r="G40" s="341">
        <f t="shared" si="5"/>
        <v>4104</v>
      </c>
      <c r="H40" s="341"/>
      <c r="I40" s="1440" t="s">
        <v>1181</v>
      </c>
    </row>
    <row r="41" spans="1:9" s="1154" customFormat="1" x14ac:dyDescent="0.2">
      <c r="A41" s="1439"/>
      <c r="B41" s="1416"/>
      <c r="C41" s="1416"/>
      <c r="D41" s="1161">
        <v>2241</v>
      </c>
      <c r="E41" s="341">
        <v>2432</v>
      </c>
      <c r="F41" s="341"/>
      <c r="G41" s="341">
        <f t="shared" si="5"/>
        <v>2432</v>
      </c>
      <c r="H41" s="341"/>
      <c r="I41" s="1440"/>
    </row>
    <row r="42" spans="1:9" s="1154" customFormat="1" x14ac:dyDescent="0.2">
      <c r="A42" s="342">
        <v>4</v>
      </c>
      <c r="B42" s="1416" t="s">
        <v>1182</v>
      </c>
      <c r="C42" s="1416"/>
      <c r="D42" s="1161">
        <v>2241</v>
      </c>
      <c r="E42" s="341">
        <v>0</v>
      </c>
      <c r="F42" s="341"/>
      <c r="G42" s="341">
        <f t="shared" si="5"/>
        <v>0</v>
      </c>
      <c r="H42" s="1176"/>
      <c r="I42" s="339" t="s">
        <v>1183</v>
      </c>
    </row>
    <row r="43" spans="1:9" s="1154" customFormat="1" x14ac:dyDescent="0.2">
      <c r="A43" s="342">
        <v>5</v>
      </c>
      <c r="B43" s="1416" t="s">
        <v>1184</v>
      </c>
      <c r="C43" s="1416"/>
      <c r="D43" s="1161">
        <v>2241</v>
      </c>
      <c r="E43" s="341">
        <v>4300</v>
      </c>
      <c r="F43" s="341"/>
      <c r="G43" s="341">
        <f t="shared" si="5"/>
        <v>4300</v>
      </c>
      <c r="H43" s="1176"/>
      <c r="I43" s="339" t="s">
        <v>1185</v>
      </c>
    </row>
    <row r="44" spans="1:9" s="1154" customFormat="1" x14ac:dyDescent="0.2">
      <c r="A44" s="338">
        <v>6</v>
      </c>
      <c r="B44" s="1416" t="s">
        <v>1186</v>
      </c>
      <c r="C44" s="1416"/>
      <c r="D44" s="1161">
        <v>2239</v>
      </c>
      <c r="E44" s="341">
        <v>426</v>
      </c>
      <c r="F44" s="341"/>
      <c r="G44" s="341">
        <f t="shared" si="5"/>
        <v>426</v>
      </c>
      <c r="H44" s="341"/>
      <c r="I44" s="339" t="s">
        <v>1187</v>
      </c>
    </row>
    <row r="45" spans="1:9" s="1154" customFormat="1" ht="36" customHeight="1" x14ac:dyDescent="0.2">
      <c r="A45" s="1177">
        <v>7</v>
      </c>
      <c r="B45" s="1417" t="s">
        <v>1188</v>
      </c>
      <c r="C45" s="1417"/>
      <c r="D45" s="1178">
        <v>5240</v>
      </c>
      <c r="E45" s="1179">
        <v>74899</v>
      </c>
      <c r="F45" s="1179"/>
      <c r="G45" s="341">
        <f t="shared" si="5"/>
        <v>74899</v>
      </c>
      <c r="H45" s="1179"/>
      <c r="I45" s="1180" t="s">
        <v>1189</v>
      </c>
    </row>
    <row r="46" spans="1:9" s="1154" customFormat="1" ht="26.25" customHeight="1" x14ac:dyDescent="0.2">
      <c r="A46" s="338">
        <v>8</v>
      </c>
      <c r="B46" s="1416" t="s">
        <v>1190</v>
      </c>
      <c r="C46" s="1416"/>
      <c r="D46" s="1178">
        <v>5250</v>
      </c>
      <c r="E46" s="1179">
        <v>45689</v>
      </c>
      <c r="F46" s="1179"/>
      <c r="G46" s="341">
        <f t="shared" si="5"/>
        <v>45689</v>
      </c>
      <c r="H46" s="1179"/>
      <c r="I46" s="339" t="s">
        <v>1191</v>
      </c>
    </row>
    <row r="47" spans="1:9" s="1154" customFormat="1" ht="24" customHeight="1" x14ac:dyDescent="0.2">
      <c r="A47" s="338">
        <v>9</v>
      </c>
      <c r="B47" s="1416" t="s">
        <v>1192</v>
      </c>
      <c r="C47" s="1416"/>
      <c r="D47" s="1161">
        <v>5240</v>
      </c>
      <c r="E47" s="341">
        <v>0</v>
      </c>
      <c r="F47" s="341"/>
      <c r="G47" s="341">
        <f t="shared" si="5"/>
        <v>0</v>
      </c>
      <c r="H47" s="341"/>
      <c r="I47" s="339" t="s">
        <v>1193</v>
      </c>
    </row>
    <row r="48" spans="1:9" s="1154" customFormat="1" x14ac:dyDescent="0.2">
      <c r="A48" s="338">
        <v>10</v>
      </c>
      <c r="B48" s="1416" t="s">
        <v>1194</v>
      </c>
      <c r="C48" s="1416"/>
      <c r="D48" s="1161">
        <v>5250</v>
      </c>
      <c r="E48" s="341">
        <v>1815</v>
      </c>
      <c r="F48" s="341"/>
      <c r="G48" s="341">
        <f t="shared" si="5"/>
        <v>1815</v>
      </c>
      <c r="H48" s="341"/>
      <c r="I48" s="339" t="s">
        <v>1181</v>
      </c>
    </row>
    <row r="49" spans="1:9" s="1154" customFormat="1" x14ac:dyDescent="0.2">
      <c r="A49" s="338">
        <v>11</v>
      </c>
      <c r="B49" s="1416" t="s">
        <v>1195</v>
      </c>
      <c r="C49" s="1416"/>
      <c r="D49" s="1161">
        <v>2241</v>
      </c>
      <c r="E49" s="341">
        <v>0</v>
      </c>
      <c r="F49" s="341"/>
      <c r="G49" s="341">
        <f t="shared" si="5"/>
        <v>0</v>
      </c>
      <c r="H49" s="341"/>
      <c r="I49" s="339" t="s">
        <v>1183</v>
      </c>
    </row>
    <row r="50" spans="1:9" s="1154" customFormat="1" ht="26.25" customHeight="1" x14ac:dyDescent="0.2">
      <c r="A50" s="338">
        <v>12</v>
      </c>
      <c r="B50" s="1416" t="s">
        <v>1196</v>
      </c>
      <c r="C50" s="1416"/>
      <c r="D50" s="1161">
        <v>5250</v>
      </c>
      <c r="E50" s="341">
        <v>27000</v>
      </c>
      <c r="F50" s="341"/>
      <c r="G50" s="341">
        <f t="shared" si="5"/>
        <v>27000</v>
      </c>
      <c r="H50" s="341"/>
      <c r="I50" s="339" t="s">
        <v>1197</v>
      </c>
    </row>
    <row r="51" spans="1:9" s="1154" customFormat="1" x14ac:dyDescent="0.2">
      <c r="A51" s="338">
        <v>13</v>
      </c>
      <c r="B51" s="1416" t="s">
        <v>1198</v>
      </c>
      <c r="C51" s="1416"/>
      <c r="D51" s="1161">
        <v>5250</v>
      </c>
      <c r="E51" s="341">
        <v>10648</v>
      </c>
      <c r="F51" s="341"/>
      <c r="G51" s="341">
        <f t="shared" si="5"/>
        <v>10648</v>
      </c>
      <c r="H51" s="1176"/>
      <c r="I51" s="339" t="s">
        <v>1199</v>
      </c>
    </row>
    <row r="52" spans="1:9" s="1154" customFormat="1" x14ac:dyDescent="0.2">
      <c r="A52" s="1181"/>
      <c r="B52" s="1182"/>
      <c r="C52" s="1182"/>
      <c r="D52" s="1183"/>
      <c r="E52" s="1184"/>
      <c r="F52" s="1184"/>
      <c r="G52" s="1184"/>
      <c r="H52" s="1184"/>
      <c r="I52" s="1184"/>
    </row>
    <row r="53" spans="1:9" s="1154" customFormat="1" x14ac:dyDescent="0.2">
      <c r="A53" s="1426" t="s">
        <v>344</v>
      </c>
      <c r="B53" s="1426"/>
      <c r="C53" s="1426" t="s">
        <v>1200</v>
      </c>
      <c r="D53" s="1426"/>
      <c r="E53" s="1426"/>
      <c r="F53" s="1426"/>
      <c r="G53" s="1426"/>
      <c r="H53" s="1426"/>
      <c r="I53" s="1426"/>
    </row>
    <row r="54" spans="1:9" s="1154" customFormat="1" x14ac:dyDescent="0.2">
      <c r="A54" s="1427" t="s">
        <v>145</v>
      </c>
      <c r="B54" s="1427"/>
      <c r="C54" s="1185" t="s">
        <v>1201</v>
      </c>
      <c r="D54" s="1186"/>
      <c r="E54" s="1186"/>
      <c r="F54" s="1186"/>
      <c r="G54" s="1186"/>
      <c r="H54" s="1186"/>
      <c r="I54" s="1186"/>
    </row>
    <row r="55" spans="1:9" s="1154" customFormat="1" ht="12" customHeight="1" x14ac:dyDescent="0.2">
      <c r="A55" s="1419" t="s">
        <v>146</v>
      </c>
      <c r="B55" s="1419" t="s">
        <v>346</v>
      </c>
      <c r="C55" s="1419"/>
      <c r="D55" s="1418" t="s">
        <v>147</v>
      </c>
      <c r="E55" s="1419" t="s">
        <v>347</v>
      </c>
      <c r="F55" s="1420" t="s">
        <v>348</v>
      </c>
      <c r="G55" s="1419" t="s">
        <v>349</v>
      </c>
      <c r="H55" s="1422" t="s">
        <v>174</v>
      </c>
      <c r="I55" s="1418" t="s">
        <v>350</v>
      </c>
    </row>
    <row r="56" spans="1:9" s="1154" customFormat="1" ht="33" customHeight="1" x14ac:dyDescent="0.2">
      <c r="A56" s="1419"/>
      <c r="B56" s="1419"/>
      <c r="C56" s="1419"/>
      <c r="D56" s="1418"/>
      <c r="E56" s="1419"/>
      <c r="F56" s="1421"/>
      <c r="G56" s="1419"/>
      <c r="H56" s="1423"/>
      <c r="I56" s="1418"/>
    </row>
    <row r="57" spans="1:9" s="1154" customFormat="1" x14ac:dyDescent="0.2">
      <c r="A57" s="1415" t="s">
        <v>351</v>
      </c>
      <c r="B57" s="1415"/>
      <c r="C57" s="1415"/>
      <c r="D57" s="1159"/>
      <c r="E57" s="1159">
        <f>SUM(E58:E69)</f>
        <v>787591</v>
      </c>
      <c r="F57" s="1159">
        <f t="shared" ref="F57:G57" si="6">SUM(F58:F69)</f>
        <v>0</v>
      </c>
      <c r="G57" s="1159">
        <f t="shared" si="6"/>
        <v>787591</v>
      </c>
      <c r="H57" s="1159"/>
      <c r="I57" s="1187"/>
    </row>
    <row r="58" spans="1:9" s="1154" customFormat="1" ht="24.75" customHeight="1" x14ac:dyDescent="0.2">
      <c r="A58" s="338">
        <v>1</v>
      </c>
      <c r="B58" s="1416" t="s">
        <v>1202</v>
      </c>
      <c r="C58" s="1416"/>
      <c r="D58" s="1161">
        <v>5240</v>
      </c>
      <c r="E58" s="341">
        <v>283405</v>
      </c>
      <c r="F58" s="341"/>
      <c r="G58" s="341">
        <f t="shared" ref="G58:G69" si="7">SUM(E58:F58)</f>
        <v>283405</v>
      </c>
      <c r="H58" s="341"/>
      <c r="I58" s="339" t="s">
        <v>1203</v>
      </c>
    </row>
    <row r="59" spans="1:9" s="1154" customFormat="1" x14ac:dyDescent="0.2">
      <c r="A59" s="338">
        <v>2</v>
      </c>
      <c r="B59" s="1416" t="s">
        <v>1204</v>
      </c>
      <c r="C59" s="1416"/>
      <c r="D59" s="1161">
        <v>5240</v>
      </c>
      <c r="E59" s="341">
        <v>50000</v>
      </c>
      <c r="F59" s="912"/>
      <c r="G59" s="341">
        <f t="shared" si="7"/>
        <v>50000</v>
      </c>
      <c r="H59" s="341"/>
      <c r="I59" s="1188" t="s">
        <v>1205</v>
      </c>
    </row>
    <row r="60" spans="1:9" s="1154" customFormat="1" x14ac:dyDescent="0.2">
      <c r="A60" s="1124">
        <v>3</v>
      </c>
      <c r="B60" s="1424" t="s">
        <v>1014</v>
      </c>
      <c r="C60" s="1425"/>
      <c r="D60" s="1161">
        <v>5250</v>
      </c>
      <c r="E60" s="341">
        <v>195536</v>
      </c>
      <c r="F60" s="912"/>
      <c r="G60" s="341">
        <f t="shared" si="7"/>
        <v>195536</v>
      </c>
      <c r="H60" s="341"/>
      <c r="I60" s="339" t="s">
        <v>1206</v>
      </c>
    </row>
    <row r="61" spans="1:9" s="1154" customFormat="1" x14ac:dyDescent="0.2">
      <c r="A61" s="338">
        <v>4</v>
      </c>
      <c r="B61" s="1416" t="s">
        <v>1012</v>
      </c>
      <c r="C61" s="1416"/>
      <c r="D61" s="1161">
        <v>5240</v>
      </c>
      <c r="E61" s="341">
        <v>190551</v>
      </c>
      <c r="F61" s="1165"/>
      <c r="G61" s="341">
        <f t="shared" si="7"/>
        <v>190551</v>
      </c>
      <c r="H61" s="1165"/>
      <c r="I61" s="1189" t="s">
        <v>1207</v>
      </c>
    </row>
    <row r="62" spans="1:9" s="1154" customFormat="1" ht="12" customHeight="1" x14ac:dyDescent="0.2">
      <c r="A62" s="342">
        <v>5</v>
      </c>
      <c r="B62" s="1416" t="s">
        <v>1208</v>
      </c>
      <c r="C62" s="1416"/>
      <c r="D62" s="1161">
        <v>5250</v>
      </c>
      <c r="E62" s="341">
        <v>31944</v>
      </c>
      <c r="F62" s="341"/>
      <c r="G62" s="341">
        <f t="shared" si="7"/>
        <v>31944</v>
      </c>
      <c r="H62" s="341"/>
      <c r="I62" s="339" t="s">
        <v>1207</v>
      </c>
    </row>
    <row r="63" spans="1:9" s="1154" customFormat="1" ht="26.25" customHeight="1" x14ac:dyDescent="0.2">
      <c r="A63" s="342">
        <v>6</v>
      </c>
      <c r="B63" s="1416" t="s">
        <v>1209</v>
      </c>
      <c r="C63" s="1416"/>
      <c r="D63" s="1161">
        <v>5240</v>
      </c>
      <c r="E63" s="341">
        <v>27104</v>
      </c>
      <c r="F63" s="341"/>
      <c r="G63" s="341">
        <f t="shared" si="7"/>
        <v>27104</v>
      </c>
      <c r="H63" s="341"/>
      <c r="I63" s="339" t="s">
        <v>1203</v>
      </c>
    </row>
    <row r="64" spans="1:9" s="1154" customFormat="1" ht="12" customHeight="1" x14ac:dyDescent="0.2">
      <c r="A64" s="338">
        <v>7</v>
      </c>
      <c r="B64" s="1416" t="s">
        <v>1210</v>
      </c>
      <c r="C64" s="1416"/>
      <c r="D64" s="1161">
        <v>5250</v>
      </c>
      <c r="E64" s="341">
        <v>0</v>
      </c>
      <c r="F64" s="341"/>
      <c r="G64" s="341">
        <f t="shared" si="7"/>
        <v>0</v>
      </c>
      <c r="H64" s="341"/>
      <c r="I64" s="339" t="s">
        <v>1211</v>
      </c>
    </row>
    <row r="65" spans="1:9" s="1154" customFormat="1" x14ac:dyDescent="0.2">
      <c r="A65" s="338">
        <v>8</v>
      </c>
      <c r="B65" s="1416" t="s">
        <v>1212</v>
      </c>
      <c r="C65" s="1416"/>
      <c r="D65" s="1161">
        <v>5250</v>
      </c>
      <c r="E65" s="341">
        <v>0</v>
      </c>
      <c r="F65" s="341"/>
      <c r="G65" s="341">
        <f t="shared" si="7"/>
        <v>0</v>
      </c>
      <c r="H65" s="341"/>
      <c r="I65" s="339" t="s">
        <v>1211</v>
      </c>
    </row>
    <row r="66" spans="1:9" s="1154" customFormat="1" ht="15" customHeight="1" x14ac:dyDescent="0.2">
      <c r="A66" s="1124">
        <v>9</v>
      </c>
      <c r="B66" s="1424" t="s">
        <v>1213</v>
      </c>
      <c r="C66" s="1425"/>
      <c r="D66" s="1175">
        <v>5250</v>
      </c>
      <c r="E66" s="1190">
        <v>9051</v>
      </c>
      <c r="F66" s="1190"/>
      <c r="G66" s="341">
        <f t="shared" si="7"/>
        <v>9051</v>
      </c>
      <c r="H66" s="1191"/>
      <c r="I66" s="339" t="s">
        <v>1214</v>
      </c>
    </row>
    <row r="67" spans="1:9" s="1154" customFormat="1" ht="12" customHeight="1" x14ac:dyDescent="0.2">
      <c r="A67" s="1124">
        <v>10</v>
      </c>
      <c r="B67" s="1424" t="s">
        <v>1215</v>
      </c>
      <c r="C67" s="1425"/>
      <c r="D67" s="1161">
        <v>5250</v>
      </c>
      <c r="E67" s="341">
        <v>0</v>
      </c>
      <c r="F67" s="1165"/>
      <c r="G67" s="341">
        <f t="shared" si="7"/>
        <v>0</v>
      </c>
      <c r="H67" s="1165"/>
      <c r="I67" s="1121" t="s">
        <v>1214</v>
      </c>
    </row>
    <row r="68" spans="1:9" s="1154" customFormat="1" ht="15" customHeight="1" x14ac:dyDescent="0.2">
      <c r="A68" s="1124">
        <v>11</v>
      </c>
      <c r="B68" s="1424" t="s">
        <v>1216</v>
      </c>
      <c r="C68" s="1425"/>
      <c r="D68" s="1161">
        <v>5250</v>
      </c>
      <c r="E68" s="341">
        <v>0</v>
      </c>
      <c r="F68" s="341"/>
      <c r="G68" s="341">
        <f t="shared" si="7"/>
        <v>0</v>
      </c>
      <c r="H68" s="341"/>
      <c r="I68" s="339" t="s">
        <v>1214</v>
      </c>
    </row>
    <row r="69" spans="1:9" s="1154" customFormat="1" x14ac:dyDescent="0.2">
      <c r="A69" s="1124">
        <v>12</v>
      </c>
      <c r="B69" s="1424" t="s">
        <v>1217</v>
      </c>
      <c r="C69" s="1425"/>
      <c r="D69" s="1161">
        <v>5250</v>
      </c>
      <c r="E69" s="341">
        <v>0</v>
      </c>
      <c r="F69" s="341"/>
      <c r="G69" s="341">
        <f t="shared" si="7"/>
        <v>0</v>
      </c>
      <c r="H69" s="1176"/>
      <c r="I69" s="1121" t="s">
        <v>1214</v>
      </c>
    </row>
    <row r="70" spans="1:9" s="1154" customFormat="1" ht="55.5" customHeight="1" x14ac:dyDescent="0.2">
      <c r="A70" s="354"/>
      <c r="B70" s="1171"/>
      <c r="C70" s="1171"/>
      <c r="D70" s="1192"/>
      <c r="E70" s="1172"/>
      <c r="F70" s="1172"/>
      <c r="G70" s="1172"/>
      <c r="H70" s="1172"/>
      <c r="I70" s="1193"/>
    </row>
    <row r="71" spans="1:9" s="1154" customFormat="1" x14ac:dyDescent="0.2">
      <c r="A71" s="1426" t="s">
        <v>344</v>
      </c>
      <c r="B71" s="1426"/>
      <c r="C71" s="1194" t="s">
        <v>1218</v>
      </c>
      <c r="D71" s="1194"/>
      <c r="E71" s="1194"/>
      <c r="F71" s="1194"/>
      <c r="G71" s="1194"/>
      <c r="H71" s="1194"/>
      <c r="I71" s="1194"/>
    </row>
    <row r="72" spans="1:9" s="1154" customFormat="1" x14ac:dyDescent="0.2">
      <c r="A72" s="1427" t="s">
        <v>145</v>
      </c>
      <c r="B72" s="1427"/>
      <c r="C72" s="1185" t="s">
        <v>1219</v>
      </c>
      <c r="D72" s="1185"/>
      <c r="E72" s="1185"/>
      <c r="F72" s="1185"/>
      <c r="G72" s="1185"/>
      <c r="H72" s="1185"/>
      <c r="I72" s="1185"/>
    </row>
    <row r="73" spans="1:9" s="1154" customFormat="1" ht="12" customHeight="1" x14ac:dyDescent="0.2">
      <c r="A73" s="1419" t="s">
        <v>146</v>
      </c>
      <c r="B73" s="1419" t="s">
        <v>346</v>
      </c>
      <c r="C73" s="1419"/>
      <c r="D73" s="1418" t="s">
        <v>147</v>
      </c>
      <c r="E73" s="1419" t="s">
        <v>347</v>
      </c>
      <c r="F73" s="1420" t="s">
        <v>348</v>
      </c>
      <c r="G73" s="1419" t="s">
        <v>349</v>
      </c>
      <c r="H73" s="1422" t="s">
        <v>174</v>
      </c>
      <c r="I73" s="1418" t="s">
        <v>350</v>
      </c>
    </row>
    <row r="74" spans="1:9" s="1154" customFormat="1" ht="34.5" customHeight="1" x14ac:dyDescent="0.2">
      <c r="A74" s="1419"/>
      <c r="B74" s="1419"/>
      <c r="C74" s="1419"/>
      <c r="D74" s="1418"/>
      <c r="E74" s="1419"/>
      <c r="F74" s="1421"/>
      <c r="G74" s="1419"/>
      <c r="H74" s="1423"/>
      <c r="I74" s="1418"/>
    </row>
    <row r="75" spans="1:9" s="1154" customFormat="1" x14ac:dyDescent="0.2">
      <c r="A75" s="1415" t="s">
        <v>351</v>
      </c>
      <c r="B75" s="1415"/>
      <c r="C75" s="1415"/>
      <c r="D75" s="1159"/>
      <c r="E75" s="1159">
        <f>SUM(E76:E77)</f>
        <v>1290</v>
      </c>
      <c r="F75" s="1159">
        <f t="shared" ref="F75:G75" si="8">SUM(F76:F77)</f>
        <v>0</v>
      </c>
      <c r="G75" s="1159">
        <f t="shared" si="8"/>
        <v>1290</v>
      </c>
      <c r="H75" s="1159"/>
      <c r="I75" s="339"/>
    </row>
    <row r="76" spans="1:9" s="1154" customFormat="1" x14ac:dyDescent="0.2">
      <c r="A76" s="1429">
        <v>1</v>
      </c>
      <c r="B76" s="1424" t="s">
        <v>1220</v>
      </c>
      <c r="C76" s="1425"/>
      <c r="D76" s="1161">
        <v>5250</v>
      </c>
      <c r="E76" s="341">
        <v>0</v>
      </c>
      <c r="F76" s="341"/>
      <c r="G76" s="341">
        <f t="shared" ref="G76:G77" si="9">SUM(E76:F76)</f>
        <v>0</v>
      </c>
      <c r="H76" s="341"/>
      <c r="I76" s="1438" t="s">
        <v>1221</v>
      </c>
    </row>
    <row r="77" spans="1:9" s="1154" customFormat="1" x14ac:dyDescent="0.2">
      <c r="A77" s="1430"/>
      <c r="B77" s="1431"/>
      <c r="C77" s="1432"/>
      <c r="D77" s="1161">
        <v>2241</v>
      </c>
      <c r="E77" s="341">
        <v>1290</v>
      </c>
      <c r="F77" s="341"/>
      <c r="G77" s="341">
        <f t="shared" si="9"/>
        <v>1290</v>
      </c>
      <c r="H77" s="341"/>
      <c r="I77" s="1434"/>
    </row>
    <row r="78" spans="1:9" s="1154" customFormat="1" x14ac:dyDescent="0.2">
      <c r="A78" s="369"/>
      <c r="B78" s="1164"/>
      <c r="C78" s="1164"/>
      <c r="D78" s="1166"/>
      <c r="E78" s="1167"/>
      <c r="F78" s="1167"/>
      <c r="G78" s="1167"/>
      <c r="H78" s="1167"/>
      <c r="I78" s="1167"/>
    </row>
    <row r="79" spans="1:9" s="1154" customFormat="1" x14ac:dyDescent="0.2">
      <c r="A79" s="1428" t="s">
        <v>344</v>
      </c>
      <c r="B79" s="1428"/>
      <c r="C79" s="1126" t="s">
        <v>1222</v>
      </c>
      <c r="D79" s="1126"/>
      <c r="E79" s="1126"/>
      <c r="F79" s="1126"/>
      <c r="G79" s="1126"/>
      <c r="H79" s="1126"/>
      <c r="I79" s="1126"/>
    </row>
    <row r="80" spans="1:9" s="1154" customFormat="1" x14ac:dyDescent="0.2">
      <c r="A80" s="1428" t="s">
        <v>145</v>
      </c>
      <c r="B80" s="1428"/>
      <c r="C80" s="1116" t="s">
        <v>1223</v>
      </c>
      <c r="D80" s="1116"/>
      <c r="E80" s="1116"/>
      <c r="F80" s="1116"/>
      <c r="G80" s="1116"/>
      <c r="H80" s="1116"/>
      <c r="I80" s="1116"/>
    </row>
    <row r="81" spans="1:9" s="1154" customFormat="1" ht="12" customHeight="1" x14ac:dyDescent="0.2">
      <c r="A81" s="1419" t="s">
        <v>146</v>
      </c>
      <c r="B81" s="1419" t="s">
        <v>346</v>
      </c>
      <c r="C81" s="1419"/>
      <c r="D81" s="1418" t="s">
        <v>147</v>
      </c>
      <c r="E81" s="1419" t="s">
        <v>347</v>
      </c>
      <c r="F81" s="1420" t="s">
        <v>348</v>
      </c>
      <c r="G81" s="1419" t="s">
        <v>349</v>
      </c>
      <c r="H81" s="1422" t="s">
        <v>174</v>
      </c>
      <c r="I81" s="1418" t="s">
        <v>350</v>
      </c>
    </row>
    <row r="82" spans="1:9" s="1154" customFormat="1" ht="37.5" customHeight="1" x14ac:dyDescent="0.2">
      <c r="A82" s="1419"/>
      <c r="B82" s="1419"/>
      <c r="C82" s="1419"/>
      <c r="D82" s="1418"/>
      <c r="E82" s="1419"/>
      <c r="F82" s="1421"/>
      <c r="G82" s="1419"/>
      <c r="H82" s="1423"/>
      <c r="I82" s="1418"/>
    </row>
    <row r="83" spans="1:9" s="1154" customFormat="1" x14ac:dyDescent="0.2">
      <c r="A83" s="1415" t="s">
        <v>351</v>
      </c>
      <c r="B83" s="1415"/>
      <c r="C83" s="1415"/>
      <c r="D83" s="1159"/>
      <c r="E83" s="1159">
        <f>SUM(E84:E85)</f>
        <v>4994</v>
      </c>
      <c r="F83" s="1159">
        <f t="shared" ref="F83:G83" si="10">SUM(F84:F85)</f>
        <v>0</v>
      </c>
      <c r="G83" s="1159">
        <f t="shared" si="10"/>
        <v>4994</v>
      </c>
      <c r="H83" s="1159"/>
      <c r="I83" s="1195"/>
    </row>
    <row r="84" spans="1:9" s="1154" customFormat="1" ht="26.25" customHeight="1" x14ac:dyDescent="0.2">
      <c r="A84" s="338">
        <v>1</v>
      </c>
      <c r="B84" s="1416" t="s">
        <v>1224</v>
      </c>
      <c r="C84" s="1416"/>
      <c r="D84" s="1161">
        <v>5250</v>
      </c>
      <c r="E84" s="341">
        <v>4994</v>
      </c>
      <c r="F84" s="341"/>
      <c r="G84" s="341">
        <f t="shared" ref="G84:G85" si="11">SUM(E84:F84)</f>
        <v>4994</v>
      </c>
      <c r="H84" s="341"/>
      <c r="I84" s="339" t="s">
        <v>1225</v>
      </c>
    </row>
    <row r="85" spans="1:9" s="1154" customFormat="1" ht="12" customHeight="1" x14ac:dyDescent="0.2">
      <c r="A85" s="338">
        <v>2</v>
      </c>
      <c r="B85" s="1416" t="s">
        <v>1226</v>
      </c>
      <c r="C85" s="1416"/>
      <c r="D85" s="1161">
        <v>5250</v>
      </c>
      <c r="E85" s="341"/>
      <c r="F85" s="341"/>
      <c r="G85" s="341">
        <f t="shared" si="11"/>
        <v>0</v>
      </c>
      <c r="H85" s="341"/>
      <c r="I85" s="339" t="s">
        <v>1205</v>
      </c>
    </row>
    <row r="86" spans="1:9" s="1154" customFormat="1" x14ac:dyDescent="0.2">
      <c r="A86" s="1196"/>
      <c r="B86" s="1171"/>
      <c r="C86" s="1171"/>
      <c r="D86" s="1192"/>
      <c r="E86" s="1172"/>
      <c r="F86" s="1172"/>
      <c r="G86" s="1172"/>
      <c r="H86" s="1172"/>
      <c r="I86" s="1192"/>
    </row>
    <row r="87" spans="1:9" s="1154" customFormat="1" x14ac:dyDescent="0.2">
      <c r="A87" s="1426" t="s">
        <v>344</v>
      </c>
      <c r="B87" s="1426"/>
      <c r="C87" s="1194" t="s">
        <v>1227</v>
      </c>
      <c r="D87" s="1194"/>
      <c r="E87" s="1194"/>
      <c r="F87" s="1194"/>
      <c r="G87" s="1194"/>
      <c r="H87" s="1194"/>
      <c r="I87" s="1194"/>
    </row>
    <row r="88" spans="1:9" s="1154" customFormat="1" x14ac:dyDescent="0.2">
      <c r="A88" s="1427" t="s">
        <v>145</v>
      </c>
      <c r="B88" s="1427"/>
      <c r="C88" s="1185" t="s">
        <v>1228</v>
      </c>
      <c r="D88" s="1185"/>
      <c r="E88" s="1185"/>
      <c r="F88" s="1185"/>
      <c r="G88" s="1185"/>
      <c r="H88" s="1185"/>
      <c r="I88" s="1185"/>
    </row>
    <row r="89" spans="1:9" s="1154" customFormat="1" ht="12" customHeight="1" x14ac:dyDescent="0.2">
      <c r="A89" s="1419" t="s">
        <v>146</v>
      </c>
      <c r="B89" s="1419" t="s">
        <v>346</v>
      </c>
      <c r="C89" s="1419"/>
      <c r="D89" s="1418" t="s">
        <v>147</v>
      </c>
      <c r="E89" s="1419" t="s">
        <v>347</v>
      </c>
      <c r="F89" s="1420" t="s">
        <v>348</v>
      </c>
      <c r="G89" s="1419" t="s">
        <v>349</v>
      </c>
      <c r="H89" s="1422" t="s">
        <v>174</v>
      </c>
      <c r="I89" s="1418" t="s">
        <v>350</v>
      </c>
    </row>
    <row r="90" spans="1:9" s="1154" customFormat="1" ht="36.75" customHeight="1" x14ac:dyDescent="0.2">
      <c r="A90" s="1419"/>
      <c r="B90" s="1419"/>
      <c r="C90" s="1419"/>
      <c r="D90" s="1418"/>
      <c r="E90" s="1419"/>
      <c r="F90" s="1421"/>
      <c r="G90" s="1419"/>
      <c r="H90" s="1423"/>
      <c r="I90" s="1418"/>
    </row>
    <row r="91" spans="1:9" s="1154" customFormat="1" x14ac:dyDescent="0.2">
      <c r="A91" s="1415" t="s">
        <v>351</v>
      </c>
      <c r="B91" s="1415"/>
      <c r="C91" s="1415"/>
      <c r="D91" s="1159"/>
      <c r="E91" s="1159">
        <f>SUM(E92:E93)</f>
        <v>15000</v>
      </c>
      <c r="F91" s="1159">
        <f t="shared" ref="F91:G91" si="12">SUM(F92:F93)</f>
        <v>0</v>
      </c>
      <c r="G91" s="1159">
        <f t="shared" si="12"/>
        <v>15000</v>
      </c>
      <c r="H91" s="1159"/>
      <c r="I91" s="339"/>
    </row>
    <row r="92" spans="1:9" s="1154" customFormat="1" ht="12" customHeight="1" x14ac:dyDescent="0.2">
      <c r="A92" s="338">
        <v>1</v>
      </c>
      <c r="B92" s="1416" t="s">
        <v>1229</v>
      </c>
      <c r="C92" s="1416"/>
      <c r="D92" s="1161">
        <v>5250</v>
      </c>
      <c r="E92" s="341">
        <v>15000</v>
      </c>
      <c r="F92" s="341"/>
      <c r="G92" s="341">
        <f t="shared" ref="G92:G93" si="13">SUM(E92:F92)</f>
        <v>15000</v>
      </c>
      <c r="H92" s="341"/>
      <c r="I92" s="339" t="s">
        <v>1205</v>
      </c>
    </row>
    <row r="93" spans="1:9" s="1154" customFormat="1" x14ac:dyDescent="0.2">
      <c r="A93" s="338">
        <v>2</v>
      </c>
      <c r="B93" s="1416" t="s">
        <v>1230</v>
      </c>
      <c r="C93" s="1416"/>
      <c r="D93" s="1161">
        <v>5250</v>
      </c>
      <c r="E93" s="341"/>
      <c r="F93" s="341"/>
      <c r="G93" s="341">
        <f t="shared" si="13"/>
        <v>0</v>
      </c>
      <c r="H93" s="341"/>
      <c r="I93" s="339" t="s">
        <v>1205</v>
      </c>
    </row>
    <row r="94" spans="1:9" s="1154" customFormat="1" x14ac:dyDescent="0.2">
      <c r="A94" s="1197"/>
      <c r="B94" s="1197"/>
      <c r="C94" s="1197"/>
      <c r="D94" s="347"/>
      <c r="E94" s="347"/>
      <c r="F94" s="347"/>
      <c r="G94" s="347"/>
      <c r="H94" s="347"/>
      <c r="I94" s="1197"/>
    </row>
    <row r="95" spans="1:9" s="1154" customFormat="1" x14ac:dyDescent="0.2">
      <c r="A95" s="1428" t="s">
        <v>344</v>
      </c>
      <c r="B95" s="1428"/>
      <c r="C95" s="1126" t="s">
        <v>1231</v>
      </c>
      <c r="D95" s="1126"/>
      <c r="E95" s="1166"/>
      <c r="F95" s="1166"/>
      <c r="G95" s="1166"/>
      <c r="H95" s="1166"/>
      <c r="I95" s="1166"/>
    </row>
    <row r="96" spans="1:9" s="1154" customFormat="1" x14ac:dyDescent="0.2">
      <c r="A96" s="1428" t="s">
        <v>145</v>
      </c>
      <c r="B96" s="1428"/>
      <c r="C96" s="1116" t="s">
        <v>1232</v>
      </c>
      <c r="D96" s="1116"/>
      <c r="E96" s="1116"/>
      <c r="F96" s="1116"/>
      <c r="G96" s="1116"/>
      <c r="H96" s="1116"/>
      <c r="I96" s="1116"/>
    </row>
    <row r="97" spans="1:9" s="1154" customFormat="1" ht="12" customHeight="1" x14ac:dyDescent="0.2">
      <c r="A97" s="1419" t="s">
        <v>146</v>
      </c>
      <c r="B97" s="1419" t="s">
        <v>346</v>
      </c>
      <c r="C97" s="1419"/>
      <c r="D97" s="1418" t="s">
        <v>147</v>
      </c>
      <c r="E97" s="1419" t="s">
        <v>347</v>
      </c>
      <c r="F97" s="1420" t="s">
        <v>348</v>
      </c>
      <c r="G97" s="1419" t="s">
        <v>349</v>
      </c>
      <c r="H97" s="1422" t="s">
        <v>174</v>
      </c>
      <c r="I97" s="1418" t="s">
        <v>350</v>
      </c>
    </row>
    <row r="98" spans="1:9" s="1154" customFormat="1" ht="36" customHeight="1" x14ac:dyDescent="0.2">
      <c r="A98" s="1419"/>
      <c r="B98" s="1419"/>
      <c r="C98" s="1419"/>
      <c r="D98" s="1418"/>
      <c r="E98" s="1419"/>
      <c r="F98" s="1421"/>
      <c r="G98" s="1419"/>
      <c r="H98" s="1423"/>
      <c r="I98" s="1418"/>
    </row>
    <row r="99" spans="1:9" s="1154" customFormat="1" x14ac:dyDescent="0.2">
      <c r="A99" s="1415" t="s">
        <v>351</v>
      </c>
      <c r="B99" s="1415"/>
      <c r="C99" s="1415"/>
      <c r="D99" s="1159"/>
      <c r="E99" s="1159">
        <f>SUM(E100:E112)</f>
        <v>133195</v>
      </c>
      <c r="F99" s="1159">
        <f t="shared" ref="F99:G99" si="14">SUM(F100:F112)</f>
        <v>0</v>
      </c>
      <c r="G99" s="1159">
        <f t="shared" si="14"/>
        <v>133195</v>
      </c>
      <c r="H99" s="1159"/>
      <c r="I99" s="339"/>
    </row>
    <row r="100" spans="1:9" s="1154" customFormat="1" ht="12" customHeight="1" x14ac:dyDescent="0.2">
      <c r="A100" s="1117">
        <v>1</v>
      </c>
      <c r="B100" s="1416" t="s">
        <v>1233</v>
      </c>
      <c r="C100" s="1416"/>
      <c r="D100" s="1161">
        <v>2241</v>
      </c>
      <c r="E100" s="1158">
        <v>4063</v>
      </c>
      <c r="F100" s="1158"/>
      <c r="G100" s="341">
        <f t="shared" ref="G100:G112" si="15">SUM(E100:F100)</f>
        <v>4063</v>
      </c>
      <c r="H100" s="1158"/>
      <c r="I100" s="1198" t="s">
        <v>1234</v>
      </c>
    </row>
    <row r="101" spans="1:9" s="1154" customFormat="1" ht="15" customHeight="1" x14ac:dyDescent="0.2">
      <c r="A101" s="1117">
        <v>2</v>
      </c>
      <c r="B101" s="1416" t="s">
        <v>1235</v>
      </c>
      <c r="C101" s="1416"/>
      <c r="D101" s="1161">
        <v>5250</v>
      </c>
      <c r="E101" s="1158">
        <v>0</v>
      </c>
      <c r="F101" s="1173"/>
      <c r="G101" s="341">
        <f t="shared" si="15"/>
        <v>0</v>
      </c>
      <c r="H101" s="1173"/>
      <c r="I101" s="1199" t="s">
        <v>1234</v>
      </c>
    </row>
    <row r="102" spans="1:9" s="1154" customFormat="1" ht="12" customHeight="1" x14ac:dyDescent="0.2">
      <c r="A102" s="1117">
        <v>3</v>
      </c>
      <c r="B102" s="1416" t="s">
        <v>1236</v>
      </c>
      <c r="C102" s="1416"/>
      <c r="D102" s="1161">
        <v>2241</v>
      </c>
      <c r="E102" s="1190">
        <v>0</v>
      </c>
      <c r="F102" s="1190"/>
      <c r="G102" s="341">
        <f t="shared" si="15"/>
        <v>0</v>
      </c>
      <c r="H102" s="1190"/>
      <c r="I102" s="1198" t="s">
        <v>1234</v>
      </c>
    </row>
    <row r="103" spans="1:9" s="1154" customFormat="1" x14ac:dyDescent="0.2">
      <c r="A103" s="338">
        <v>4</v>
      </c>
      <c r="B103" s="1416" t="s">
        <v>1237</v>
      </c>
      <c r="C103" s="1416"/>
      <c r="D103" s="1161">
        <v>5250</v>
      </c>
      <c r="E103" s="341">
        <v>51955</v>
      </c>
      <c r="F103" s="341"/>
      <c r="G103" s="341">
        <f t="shared" si="15"/>
        <v>51955</v>
      </c>
      <c r="H103" s="341"/>
      <c r="I103" s="339" t="s">
        <v>1234</v>
      </c>
    </row>
    <row r="104" spans="1:9" s="1154" customFormat="1" ht="12" customHeight="1" x14ac:dyDescent="0.2">
      <c r="A104" s="1117">
        <v>5</v>
      </c>
      <c r="B104" s="1416" t="s">
        <v>1238</v>
      </c>
      <c r="C104" s="1416"/>
      <c r="D104" s="1161">
        <v>5250</v>
      </c>
      <c r="E104" s="341">
        <v>0</v>
      </c>
      <c r="F104" s="341"/>
      <c r="G104" s="341">
        <f t="shared" si="15"/>
        <v>0</v>
      </c>
      <c r="H104" s="341"/>
      <c r="I104" s="1198" t="s">
        <v>1234</v>
      </c>
    </row>
    <row r="105" spans="1:9" s="1154" customFormat="1" ht="12" customHeight="1" x14ac:dyDescent="0.2">
      <c r="A105" s="1117">
        <v>6</v>
      </c>
      <c r="B105" s="1416" t="s">
        <v>1239</v>
      </c>
      <c r="C105" s="1416"/>
      <c r="D105" s="1161">
        <v>5250</v>
      </c>
      <c r="E105" s="1190">
        <v>0</v>
      </c>
      <c r="F105" s="1190"/>
      <c r="G105" s="341">
        <f t="shared" si="15"/>
        <v>0</v>
      </c>
      <c r="H105" s="1190"/>
      <c r="I105" s="1198" t="s">
        <v>1234</v>
      </c>
    </row>
    <row r="106" spans="1:9" s="1154" customFormat="1" x14ac:dyDescent="0.2">
      <c r="A106" s="1177">
        <v>7</v>
      </c>
      <c r="B106" s="1417" t="s">
        <v>1240</v>
      </c>
      <c r="C106" s="1417"/>
      <c r="D106" s="1178">
        <v>5250</v>
      </c>
      <c r="E106" s="1179">
        <v>49000</v>
      </c>
      <c r="F106" s="1179"/>
      <c r="G106" s="341">
        <f t="shared" si="15"/>
        <v>49000</v>
      </c>
      <c r="H106" s="1179"/>
      <c r="I106" s="1180" t="s">
        <v>1234</v>
      </c>
    </row>
    <row r="107" spans="1:9" s="1154" customFormat="1" ht="12" customHeight="1" x14ac:dyDescent="0.2">
      <c r="A107" s="1418">
        <v>8</v>
      </c>
      <c r="B107" s="1416" t="s">
        <v>1241</v>
      </c>
      <c r="C107" s="1416"/>
      <c r="D107" s="1161">
        <v>5250</v>
      </c>
      <c r="E107" s="1190">
        <v>0</v>
      </c>
      <c r="F107" s="1190"/>
      <c r="G107" s="341">
        <f t="shared" si="15"/>
        <v>0</v>
      </c>
      <c r="H107" s="1190"/>
      <c r="I107" s="1437" t="s">
        <v>1234</v>
      </c>
    </row>
    <row r="108" spans="1:9" s="1154" customFormat="1" ht="12" customHeight="1" x14ac:dyDescent="0.2">
      <c r="A108" s="1418"/>
      <c r="B108" s="1416"/>
      <c r="C108" s="1416"/>
      <c r="D108" s="1161">
        <v>2241</v>
      </c>
      <c r="E108" s="1158">
        <v>0</v>
      </c>
      <c r="F108" s="1158"/>
      <c r="G108" s="341">
        <f t="shared" si="15"/>
        <v>0</v>
      </c>
      <c r="H108" s="1158"/>
      <c r="I108" s="1437"/>
    </row>
    <row r="109" spans="1:9" s="1154" customFormat="1" ht="25.5" customHeight="1" x14ac:dyDescent="0.2">
      <c r="A109" s="1117">
        <v>9</v>
      </c>
      <c r="B109" s="1416" t="s">
        <v>1242</v>
      </c>
      <c r="C109" s="1416"/>
      <c r="D109" s="1161">
        <v>5250</v>
      </c>
      <c r="E109" s="1190">
        <v>22636</v>
      </c>
      <c r="F109" s="1190"/>
      <c r="G109" s="341">
        <f t="shared" si="15"/>
        <v>22636</v>
      </c>
      <c r="H109" s="1190"/>
      <c r="I109" s="1198" t="s">
        <v>1234</v>
      </c>
    </row>
    <row r="110" spans="1:9" s="1154" customFormat="1" ht="12" customHeight="1" x14ac:dyDescent="0.2">
      <c r="A110" s="338">
        <v>10</v>
      </c>
      <c r="B110" s="1416" t="s">
        <v>1243</v>
      </c>
      <c r="C110" s="1416"/>
      <c r="D110" s="1161">
        <v>5250</v>
      </c>
      <c r="E110" s="1190">
        <v>5541</v>
      </c>
      <c r="F110" s="1190"/>
      <c r="G110" s="341">
        <f t="shared" si="15"/>
        <v>5541</v>
      </c>
      <c r="H110" s="1190"/>
      <c r="I110" s="339" t="s">
        <v>1234</v>
      </c>
    </row>
    <row r="111" spans="1:9" s="1154" customFormat="1" ht="12" customHeight="1" x14ac:dyDescent="0.2">
      <c r="A111" s="338">
        <v>11</v>
      </c>
      <c r="B111" s="1416" t="s">
        <v>1244</v>
      </c>
      <c r="C111" s="1416"/>
      <c r="D111" s="1161">
        <v>5250</v>
      </c>
      <c r="E111" s="1190">
        <v>0</v>
      </c>
      <c r="F111" s="1190"/>
      <c r="G111" s="341">
        <f t="shared" si="15"/>
        <v>0</v>
      </c>
      <c r="H111" s="1190"/>
      <c r="I111" s="339" t="s">
        <v>1234</v>
      </c>
    </row>
    <row r="112" spans="1:9" s="1154" customFormat="1" ht="12" customHeight="1" x14ac:dyDescent="0.2">
      <c r="A112" s="1117">
        <v>12</v>
      </c>
      <c r="B112" s="1416" t="s">
        <v>1245</v>
      </c>
      <c r="C112" s="1416"/>
      <c r="D112" s="1161">
        <v>5250</v>
      </c>
      <c r="E112" s="1190">
        <v>0</v>
      </c>
      <c r="F112" s="1190"/>
      <c r="G112" s="341">
        <f t="shared" si="15"/>
        <v>0</v>
      </c>
      <c r="H112" s="1190"/>
      <c r="I112" s="1198" t="s">
        <v>1234</v>
      </c>
    </row>
    <row r="113" spans="1:9" s="1154" customFormat="1" x14ac:dyDescent="0.2">
      <c r="A113" s="354"/>
      <c r="B113" s="1171"/>
      <c r="C113" s="1171"/>
      <c r="D113" s="1201"/>
      <c r="E113" s="1167"/>
      <c r="F113" s="1167"/>
      <c r="G113" s="1167"/>
      <c r="H113" s="1167"/>
      <c r="I113" s="1202"/>
    </row>
    <row r="114" spans="1:9" s="1154" customFormat="1" x14ac:dyDescent="0.2">
      <c r="A114" s="1428" t="s">
        <v>344</v>
      </c>
      <c r="B114" s="1428"/>
      <c r="C114" s="1126" t="s">
        <v>1246</v>
      </c>
      <c r="D114" s="1126"/>
      <c r="E114" s="1126"/>
      <c r="F114" s="1126"/>
      <c r="G114" s="1126"/>
      <c r="H114" s="1126"/>
    </row>
    <row r="115" spans="1:9" s="1154" customFormat="1" x14ac:dyDescent="0.2">
      <c r="A115" s="1428" t="s">
        <v>145</v>
      </c>
      <c r="B115" s="1428"/>
      <c r="C115" s="1116" t="s">
        <v>1247</v>
      </c>
      <c r="D115" s="1116"/>
      <c r="E115" s="1116"/>
      <c r="F115" s="1116"/>
      <c r="G115" s="1116"/>
      <c r="H115" s="1116"/>
    </row>
    <row r="116" spans="1:9" s="1154" customFormat="1" ht="12" customHeight="1" x14ac:dyDescent="0.2">
      <c r="A116" s="1419" t="s">
        <v>146</v>
      </c>
      <c r="B116" s="1419" t="s">
        <v>346</v>
      </c>
      <c r="C116" s="1419"/>
      <c r="D116" s="1418" t="s">
        <v>147</v>
      </c>
      <c r="E116" s="1419" t="s">
        <v>347</v>
      </c>
      <c r="F116" s="1420" t="s">
        <v>348</v>
      </c>
      <c r="G116" s="1419" t="s">
        <v>349</v>
      </c>
      <c r="H116" s="1422" t="s">
        <v>174</v>
      </c>
      <c r="I116" s="1418" t="s">
        <v>350</v>
      </c>
    </row>
    <row r="117" spans="1:9" s="1154" customFormat="1" ht="33.75" customHeight="1" x14ac:dyDescent="0.2">
      <c r="A117" s="1419"/>
      <c r="B117" s="1419"/>
      <c r="C117" s="1419"/>
      <c r="D117" s="1418"/>
      <c r="E117" s="1419"/>
      <c r="F117" s="1421"/>
      <c r="G117" s="1419"/>
      <c r="H117" s="1423"/>
      <c r="I117" s="1418"/>
    </row>
    <row r="118" spans="1:9" s="1154" customFormat="1" x14ac:dyDescent="0.2">
      <c r="A118" s="1415" t="s">
        <v>351</v>
      </c>
      <c r="B118" s="1415"/>
      <c r="C118" s="1415"/>
      <c r="D118" s="1159"/>
      <c r="E118" s="1159">
        <f>SUM(E119:E141)</f>
        <v>499034</v>
      </c>
      <c r="F118" s="1159">
        <f>SUM(F119:F141)</f>
        <v>0</v>
      </c>
      <c r="G118" s="1159">
        <f>SUM(G119:G141)</f>
        <v>499034</v>
      </c>
      <c r="H118" s="1159"/>
      <c r="I118" s="339"/>
    </row>
    <row r="119" spans="1:9" s="1154" customFormat="1" ht="12" customHeight="1" x14ac:dyDescent="0.2">
      <c r="A119" s="338">
        <v>1</v>
      </c>
      <c r="B119" s="1416" t="s">
        <v>1233</v>
      </c>
      <c r="C119" s="1416"/>
      <c r="D119" s="1161">
        <v>2241</v>
      </c>
      <c r="E119" s="341">
        <v>6703</v>
      </c>
      <c r="F119" s="341"/>
      <c r="G119" s="341">
        <f t="shared" ref="G119:G141" si="16">SUM(E119:F119)</f>
        <v>6703</v>
      </c>
      <c r="H119" s="341"/>
      <c r="I119" s="339" t="s">
        <v>1248</v>
      </c>
    </row>
    <row r="120" spans="1:9" s="1154" customFormat="1" x14ac:dyDescent="0.2">
      <c r="A120" s="1117">
        <v>2</v>
      </c>
      <c r="B120" s="1416" t="s">
        <v>1249</v>
      </c>
      <c r="C120" s="1416"/>
      <c r="D120" s="1161">
        <v>5250</v>
      </c>
      <c r="E120" s="1190">
        <v>1640</v>
      </c>
      <c r="F120" s="1190"/>
      <c r="G120" s="341">
        <f t="shared" si="16"/>
        <v>1640</v>
      </c>
      <c r="H120" s="1190"/>
      <c r="I120" s="339" t="s">
        <v>1248</v>
      </c>
    </row>
    <row r="121" spans="1:9" s="1154" customFormat="1" ht="12" customHeight="1" x14ac:dyDescent="0.2">
      <c r="A121" s="338">
        <v>3</v>
      </c>
      <c r="B121" s="1416" t="s">
        <v>1250</v>
      </c>
      <c r="C121" s="1416"/>
      <c r="D121" s="1161">
        <v>5250</v>
      </c>
      <c r="E121" s="1190">
        <v>0</v>
      </c>
      <c r="F121" s="1190"/>
      <c r="G121" s="341">
        <f t="shared" si="16"/>
        <v>0</v>
      </c>
      <c r="H121" s="1190"/>
      <c r="I121" s="339" t="s">
        <v>1248</v>
      </c>
    </row>
    <row r="122" spans="1:9" s="1154" customFormat="1" ht="12" customHeight="1" x14ac:dyDescent="0.2">
      <c r="A122" s="342">
        <v>4</v>
      </c>
      <c r="B122" s="1416" t="s">
        <v>1251</v>
      </c>
      <c r="C122" s="1416"/>
      <c r="D122" s="1161">
        <v>5250</v>
      </c>
      <c r="E122" s="1190">
        <v>0</v>
      </c>
      <c r="F122" s="1190"/>
      <c r="G122" s="341">
        <f t="shared" si="16"/>
        <v>0</v>
      </c>
      <c r="H122" s="1190"/>
      <c r="I122" s="339" t="s">
        <v>1248</v>
      </c>
    </row>
    <row r="123" spans="1:9" s="1154" customFormat="1" ht="24" customHeight="1" x14ac:dyDescent="0.2">
      <c r="A123" s="1160">
        <v>5</v>
      </c>
      <c r="B123" s="1435" t="s">
        <v>1252</v>
      </c>
      <c r="C123" s="1436"/>
      <c r="D123" s="1161">
        <v>5250</v>
      </c>
      <c r="E123" s="341">
        <v>76380</v>
      </c>
      <c r="F123" s="341"/>
      <c r="G123" s="341">
        <f t="shared" si="16"/>
        <v>76380</v>
      </c>
      <c r="H123" s="341"/>
      <c r="I123" s="339" t="s">
        <v>1248</v>
      </c>
    </row>
    <row r="124" spans="1:9" s="1154" customFormat="1" ht="12" customHeight="1" x14ac:dyDescent="0.2">
      <c r="A124" s="338">
        <v>6</v>
      </c>
      <c r="B124" s="1416" t="s">
        <v>1253</v>
      </c>
      <c r="C124" s="1416"/>
      <c r="D124" s="1161">
        <v>5250</v>
      </c>
      <c r="E124" s="341">
        <v>0</v>
      </c>
      <c r="F124" s="341"/>
      <c r="G124" s="341">
        <f t="shared" si="16"/>
        <v>0</v>
      </c>
      <c r="H124" s="341"/>
      <c r="I124" s="339" t="s">
        <v>1248</v>
      </c>
    </row>
    <row r="125" spans="1:9" s="1154" customFormat="1" ht="12" customHeight="1" x14ac:dyDescent="0.2">
      <c r="A125" s="1124">
        <v>7</v>
      </c>
      <c r="B125" s="1424" t="s">
        <v>998</v>
      </c>
      <c r="C125" s="1425"/>
      <c r="D125" s="1161">
        <v>5240</v>
      </c>
      <c r="E125" s="341">
        <v>139546</v>
      </c>
      <c r="F125" s="1203"/>
      <c r="G125" s="341">
        <f t="shared" si="16"/>
        <v>139546</v>
      </c>
      <c r="H125" s="1203"/>
      <c r="I125" s="1123" t="s">
        <v>1248</v>
      </c>
    </row>
    <row r="126" spans="1:9" s="1154" customFormat="1" ht="25.5" customHeight="1" x14ac:dyDescent="0.2">
      <c r="A126" s="338">
        <v>8</v>
      </c>
      <c r="B126" s="1416" t="s">
        <v>1254</v>
      </c>
      <c r="C126" s="1416"/>
      <c r="D126" s="1161">
        <v>5250</v>
      </c>
      <c r="E126" s="341">
        <v>117299</v>
      </c>
      <c r="F126" s="341"/>
      <c r="G126" s="341">
        <f t="shared" si="16"/>
        <v>117299</v>
      </c>
      <c r="H126" s="341"/>
      <c r="I126" s="1198" t="s">
        <v>1248</v>
      </c>
    </row>
    <row r="127" spans="1:9" s="1154" customFormat="1" ht="38.25" customHeight="1" x14ac:dyDescent="0.2">
      <c r="A127" s="342">
        <v>9</v>
      </c>
      <c r="B127" s="1416" t="s">
        <v>1255</v>
      </c>
      <c r="C127" s="1416"/>
      <c r="D127" s="1161">
        <v>5250</v>
      </c>
      <c r="E127" s="341">
        <v>24601</v>
      </c>
      <c r="F127" s="341"/>
      <c r="G127" s="341">
        <f t="shared" si="16"/>
        <v>24601</v>
      </c>
      <c r="H127" s="341"/>
      <c r="I127" s="1198" t="s">
        <v>1256</v>
      </c>
    </row>
    <row r="128" spans="1:9" s="1154" customFormat="1" x14ac:dyDescent="0.2">
      <c r="A128" s="338">
        <v>10</v>
      </c>
      <c r="B128" s="1416" t="s">
        <v>931</v>
      </c>
      <c r="C128" s="1416"/>
      <c r="D128" s="1161">
        <v>5250</v>
      </c>
      <c r="E128" s="341">
        <v>0</v>
      </c>
      <c r="F128" s="341"/>
      <c r="G128" s="341">
        <f t="shared" si="16"/>
        <v>0</v>
      </c>
      <c r="H128" s="341"/>
      <c r="I128" s="339" t="s">
        <v>1248</v>
      </c>
    </row>
    <row r="129" spans="1:9" s="1154" customFormat="1" ht="24" x14ac:dyDescent="0.2">
      <c r="A129" s="1120">
        <v>11</v>
      </c>
      <c r="B129" s="1424" t="s">
        <v>1257</v>
      </c>
      <c r="C129" s="1425"/>
      <c r="D129" s="1161">
        <v>5250</v>
      </c>
      <c r="E129" s="341">
        <v>58392</v>
      </c>
      <c r="F129" s="341"/>
      <c r="G129" s="341">
        <f t="shared" si="16"/>
        <v>58392</v>
      </c>
      <c r="H129" s="341"/>
      <c r="I129" s="339" t="s">
        <v>1256</v>
      </c>
    </row>
    <row r="130" spans="1:9" s="1154" customFormat="1" ht="12" customHeight="1" x14ac:dyDescent="0.2">
      <c r="A130" s="338">
        <v>12</v>
      </c>
      <c r="B130" s="1416" t="s">
        <v>1258</v>
      </c>
      <c r="C130" s="1416"/>
      <c r="D130" s="1161">
        <v>5250</v>
      </c>
      <c r="E130" s="341">
        <v>0</v>
      </c>
      <c r="F130" s="341"/>
      <c r="G130" s="341">
        <f t="shared" si="16"/>
        <v>0</v>
      </c>
      <c r="H130" s="341"/>
      <c r="I130" s="339" t="s">
        <v>1248</v>
      </c>
    </row>
    <row r="131" spans="1:9" s="1154" customFormat="1" x14ac:dyDescent="0.2">
      <c r="A131" s="342">
        <v>13</v>
      </c>
      <c r="B131" s="1416" t="s">
        <v>1259</v>
      </c>
      <c r="C131" s="1416"/>
      <c r="D131" s="1161">
        <v>5250</v>
      </c>
      <c r="E131" s="341">
        <v>0</v>
      </c>
      <c r="F131" s="341"/>
      <c r="G131" s="341">
        <f t="shared" si="16"/>
        <v>0</v>
      </c>
      <c r="H131" s="341"/>
      <c r="I131" s="339" t="s">
        <v>1248</v>
      </c>
    </row>
    <row r="132" spans="1:9" s="1154" customFormat="1" ht="12" customHeight="1" x14ac:dyDescent="0.2">
      <c r="A132" s="342">
        <v>14</v>
      </c>
      <c r="B132" s="1416" t="s">
        <v>1260</v>
      </c>
      <c r="C132" s="1416"/>
      <c r="D132" s="1161">
        <v>5250</v>
      </c>
      <c r="E132" s="341">
        <v>0</v>
      </c>
      <c r="F132" s="341"/>
      <c r="G132" s="341">
        <f t="shared" si="16"/>
        <v>0</v>
      </c>
      <c r="H132" s="341"/>
      <c r="I132" s="339" t="s">
        <v>1248</v>
      </c>
    </row>
    <row r="133" spans="1:9" s="1154" customFormat="1" x14ac:dyDescent="0.2">
      <c r="A133" s="1429">
        <v>15</v>
      </c>
      <c r="B133" s="1424" t="s">
        <v>1261</v>
      </c>
      <c r="C133" s="1425"/>
      <c r="D133" s="1161">
        <v>2239</v>
      </c>
      <c r="E133" s="341">
        <v>12040</v>
      </c>
      <c r="F133" s="341"/>
      <c r="G133" s="341">
        <f t="shared" si="16"/>
        <v>12040</v>
      </c>
      <c r="H133" s="341"/>
      <c r="I133" s="1433" t="s">
        <v>1248</v>
      </c>
    </row>
    <row r="134" spans="1:9" s="1154" customFormat="1" ht="22.5" customHeight="1" x14ac:dyDescent="0.2">
      <c r="A134" s="1430"/>
      <c r="B134" s="1431"/>
      <c r="C134" s="1432"/>
      <c r="D134" s="1161">
        <v>5250</v>
      </c>
      <c r="E134" s="341">
        <v>3388</v>
      </c>
      <c r="F134" s="341"/>
      <c r="G134" s="341">
        <f t="shared" si="16"/>
        <v>3388</v>
      </c>
      <c r="H134" s="341"/>
      <c r="I134" s="1434"/>
    </row>
    <row r="135" spans="1:9" s="1154" customFormat="1" ht="12" customHeight="1" x14ac:dyDescent="0.2">
      <c r="A135" s="338">
        <v>16</v>
      </c>
      <c r="B135" s="1416" t="s">
        <v>1262</v>
      </c>
      <c r="C135" s="1416"/>
      <c r="D135" s="1161">
        <v>5250</v>
      </c>
      <c r="E135" s="341">
        <v>1936</v>
      </c>
      <c r="F135" s="341"/>
      <c r="G135" s="341">
        <f t="shared" si="16"/>
        <v>1936</v>
      </c>
      <c r="H135" s="341"/>
      <c r="I135" s="339" t="s">
        <v>1248</v>
      </c>
    </row>
    <row r="136" spans="1:9" s="1154" customFormat="1" x14ac:dyDescent="0.2">
      <c r="A136" s="338">
        <v>17</v>
      </c>
      <c r="B136" s="1416" t="s">
        <v>323</v>
      </c>
      <c r="C136" s="1416"/>
      <c r="D136" s="1161">
        <v>5250</v>
      </c>
      <c r="E136" s="341">
        <v>0</v>
      </c>
      <c r="F136" s="341"/>
      <c r="G136" s="341">
        <f t="shared" si="16"/>
        <v>0</v>
      </c>
      <c r="H136" s="341"/>
      <c r="I136" s="339" t="s">
        <v>1248</v>
      </c>
    </row>
    <row r="137" spans="1:9" s="1154" customFormat="1" ht="15" customHeight="1" x14ac:dyDescent="0.2">
      <c r="A137" s="1120">
        <v>18</v>
      </c>
      <c r="B137" s="1424" t="s">
        <v>1263</v>
      </c>
      <c r="C137" s="1425"/>
      <c r="D137" s="1161">
        <v>5250</v>
      </c>
      <c r="E137" s="341">
        <v>0</v>
      </c>
      <c r="F137" s="1165"/>
      <c r="G137" s="341">
        <f t="shared" si="16"/>
        <v>0</v>
      </c>
      <c r="H137" s="1165"/>
      <c r="I137" s="1121" t="s">
        <v>1248</v>
      </c>
    </row>
    <row r="138" spans="1:9" s="1154" customFormat="1" ht="12" customHeight="1" x14ac:dyDescent="0.2">
      <c r="A138" s="342">
        <v>19</v>
      </c>
      <c r="B138" s="1416" t="s">
        <v>1264</v>
      </c>
      <c r="C138" s="1416"/>
      <c r="D138" s="1161">
        <v>5250</v>
      </c>
      <c r="E138" s="341">
        <v>0</v>
      </c>
      <c r="F138" s="341"/>
      <c r="G138" s="341">
        <f t="shared" si="16"/>
        <v>0</v>
      </c>
      <c r="H138" s="341"/>
      <c r="I138" s="339" t="s">
        <v>1248</v>
      </c>
    </row>
    <row r="139" spans="1:9" s="1154" customFormat="1" ht="12" customHeight="1" x14ac:dyDescent="0.2">
      <c r="A139" s="342">
        <v>20</v>
      </c>
      <c r="B139" s="1416" t="s">
        <v>1265</v>
      </c>
      <c r="C139" s="1416"/>
      <c r="D139" s="1161">
        <v>5240</v>
      </c>
      <c r="E139" s="341">
        <v>50000</v>
      </c>
      <c r="F139" s="341"/>
      <c r="G139" s="341">
        <f t="shared" si="16"/>
        <v>50000</v>
      </c>
      <c r="H139" s="341"/>
      <c r="I139" s="339" t="s">
        <v>1248</v>
      </c>
    </row>
    <row r="140" spans="1:9" s="1154" customFormat="1" x14ac:dyDescent="0.2">
      <c r="A140" s="342">
        <v>21</v>
      </c>
      <c r="B140" s="1416" t="s">
        <v>1266</v>
      </c>
      <c r="C140" s="1416"/>
      <c r="D140" s="1161">
        <v>5250</v>
      </c>
      <c r="E140" s="341">
        <v>7109</v>
      </c>
      <c r="F140" s="341"/>
      <c r="G140" s="341">
        <f>SUM(E140:F140)</f>
        <v>7109</v>
      </c>
      <c r="H140" s="1176"/>
      <c r="I140" s="339" t="s">
        <v>1248</v>
      </c>
    </row>
    <row r="141" spans="1:9" s="1154" customFormat="1" x14ac:dyDescent="0.2">
      <c r="A141" s="342">
        <v>22</v>
      </c>
      <c r="B141" s="1416" t="s">
        <v>1267</v>
      </c>
      <c r="C141" s="1416"/>
      <c r="D141" s="1161">
        <v>5250</v>
      </c>
      <c r="E141" s="341">
        <v>0</v>
      </c>
      <c r="F141" s="341"/>
      <c r="G141" s="341">
        <f t="shared" si="16"/>
        <v>0</v>
      </c>
      <c r="H141" s="1176"/>
      <c r="I141" s="339" t="s">
        <v>1248</v>
      </c>
    </row>
    <row r="142" spans="1:9" s="1154" customFormat="1" ht="63" customHeight="1" x14ac:dyDescent="0.2">
      <c r="A142" s="1204"/>
      <c r="B142" s="1164"/>
      <c r="C142" s="1164"/>
      <c r="D142" s="1201"/>
      <c r="E142" s="1167"/>
      <c r="F142" s="1167"/>
      <c r="G142" s="1167"/>
      <c r="H142" s="1167"/>
      <c r="I142" s="1168"/>
    </row>
    <row r="143" spans="1:9" s="1154" customFormat="1" x14ac:dyDescent="0.2">
      <c r="A143" s="1428" t="s">
        <v>344</v>
      </c>
      <c r="B143" s="1428"/>
      <c r="C143" s="1126" t="s">
        <v>1268</v>
      </c>
      <c r="D143" s="1126"/>
      <c r="E143" s="1126"/>
      <c r="F143" s="1126"/>
      <c r="G143" s="1126"/>
      <c r="H143" s="1126"/>
      <c r="I143" s="1126"/>
    </row>
    <row r="144" spans="1:9" s="1154" customFormat="1" x14ac:dyDescent="0.2">
      <c r="A144" s="1427" t="s">
        <v>145</v>
      </c>
      <c r="B144" s="1427"/>
      <c r="C144" s="1116" t="s">
        <v>1269</v>
      </c>
      <c r="D144" s="1116"/>
      <c r="E144" s="1116"/>
      <c r="F144" s="1116"/>
      <c r="G144" s="1116"/>
      <c r="H144" s="1116"/>
      <c r="I144" s="1116"/>
    </row>
    <row r="145" spans="1:9" s="1154" customFormat="1" ht="12" customHeight="1" x14ac:dyDescent="0.2">
      <c r="A145" s="1419" t="s">
        <v>146</v>
      </c>
      <c r="B145" s="1419" t="s">
        <v>346</v>
      </c>
      <c r="C145" s="1419"/>
      <c r="D145" s="1418" t="s">
        <v>147</v>
      </c>
      <c r="E145" s="1419" t="s">
        <v>347</v>
      </c>
      <c r="F145" s="1420" t="s">
        <v>348</v>
      </c>
      <c r="G145" s="1419" t="s">
        <v>349</v>
      </c>
      <c r="H145" s="1422" t="s">
        <v>174</v>
      </c>
      <c r="I145" s="1418" t="s">
        <v>350</v>
      </c>
    </row>
    <row r="146" spans="1:9" s="1154" customFormat="1" ht="35.25" customHeight="1" x14ac:dyDescent="0.2">
      <c r="A146" s="1419"/>
      <c r="B146" s="1419"/>
      <c r="C146" s="1419"/>
      <c r="D146" s="1418"/>
      <c r="E146" s="1419"/>
      <c r="F146" s="1421"/>
      <c r="G146" s="1419"/>
      <c r="H146" s="1423"/>
      <c r="I146" s="1418"/>
    </row>
    <row r="147" spans="1:9" s="1154" customFormat="1" x14ac:dyDescent="0.2">
      <c r="A147" s="1415" t="s">
        <v>351</v>
      </c>
      <c r="B147" s="1415"/>
      <c r="C147" s="1415"/>
      <c r="D147" s="1159"/>
      <c r="E147" s="1159">
        <f>SUM(E148:E151)</f>
        <v>54095</v>
      </c>
      <c r="F147" s="1159">
        <f>SUM(F148:F151)</f>
        <v>0</v>
      </c>
      <c r="G147" s="1159">
        <f>SUM(G148:G151)</f>
        <v>54095</v>
      </c>
      <c r="H147" s="1159"/>
      <c r="I147" s="1195"/>
    </row>
    <row r="148" spans="1:9" s="1154" customFormat="1" x14ac:dyDescent="0.2">
      <c r="A148" s="338">
        <v>1</v>
      </c>
      <c r="B148" s="1416" t="s">
        <v>1145</v>
      </c>
      <c r="C148" s="1416"/>
      <c r="D148" s="1161">
        <v>5250</v>
      </c>
      <c r="E148" s="341">
        <v>0</v>
      </c>
      <c r="F148" s="341"/>
      <c r="G148" s="341">
        <f t="shared" ref="G148:G151" si="17">SUM(E148:F148)</f>
        <v>0</v>
      </c>
      <c r="H148" s="341"/>
      <c r="I148" s="339" t="s">
        <v>1270</v>
      </c>
    </row>
    <row r="149" spans="1:9" s="1154" customFormat="1" ht="27.75" customHeight="1" x14ac:dyDescent="0.2">
      <c r="A149" s="1124">
        <v>2</v>
      </c>
      <c r="B149" s="1424" t="s">
        <v>1271</v>
      </c>
      <c r="C149" s="1425"/>
      <c r="D149" s="1161">
        <v>5250</v>
      </c>
      <c r="E149" s="341">
        <v>54095</v>
      </c>
      <c r="F149" s="1165"/>
      <c r="G149" s="341">
        <f t="shared" si="17"/>
        <v>54095</v>
      </c>
      <c r="H149" s="1165"/>
      <c r="I149" s="1121" t="s">
        <v>1270</v>
      </c>
    </row>
    <row r="150" spans="1:9" s="1154" customFormat="1" ht="12" customHeight="1" x14ac:dyDescent="0.2">
      <c r="A150" s="338">
        <v>3</v>
      </c>
      <c r="B150" s="1416" t="s">
        <v>1272</v>
      </c>
      <c r="C150" s="1416"/>
      <c r="D150" s="1161">
        <v>5250</v>
      </c>
      <c r="E150" s="341">
        <v>0</v>
      </c>
      <c r="F150" s="1165"/>
      <c r="G150" s="341">
        <f t="shared" si="17"/>
        <v>0</v>
      </c>
      <c r="H150" s="1165"/>
      <c r="I150" s="1121" t="s">
        <v>1270</v>
      </c>
    </row>
    <row r="151" spans="1:9" s="1154" customFormat="1" x14ac:dyDescent="0.2">
      <c r="A151" s="338">
        <v>4</v>
      </c>
      <c r="B151" s="1416" t="s">
        <v>1233</v>
      </c>
      <c r="C151" s="1416"/>
      <c r="D151" s="1161">
        <v>2241</v>
      </c>
      <c r="E151" s="341">
        <v>0</v>
      </c>
      <c r="F151" s="341"/>
      <c r="G151" s="341">
        <f t="shared" si="17"/>
        <v>0</v>
      </c>
      <c r="H151" s="341"/>
      <c r="I151" s="339" t="s">
        <v>1270</v>
      </c>
    </row>
    <row r="152" spans="1:9" s="1154" customFormat="1" x14ac:dyDescent="0.2">
      <c r="A152" s="354"/>
      <c r="B152" s="1171"/>
      <c r="C152" s="1171"/>
      <c r="D152" s="1192"/>
      <c r="E152" s="1172"/>
      <c r="F152" s="1172"/>
      <c r="G152" s="1172"/>
      <c r="H152" s="1172"/>
      <c r="I152" s="1172"/>
    </row>
    <row r="153" spans="1:9" s="1154" customFormat="1" x14ac:dyDescent="0.2">
      <c r="A153" s="1426" t="s">
        <v>344</v>
      </c>
      <c r="B153" s="1426"/>
      <c r="C153" s="1194" t="s">
        <v>1157</v>
      </c>
      <c r="D153" s="1194"/>
      <c r="E153" s="1194"/>
      <c r="F153" s="1194"/>
      <c r="G153" s="1194"/>
      <c r="H153" s="1194"/>
      <c r="I153" s="1194"/>
    </row>
    <row r="154" spans="1:9" s="1154" customFormat="1" x14ac:dyDescent="0.2">
      <c r="A154" s="1427" t="s">
        <v>145</v>
      </c>
      <c r="B154" s="1427"/>
      <c r="C154" s="1185" t="s">
        <v>1273</v>
      </c>
      <c r="D154" s="1185"/>
      <c r="E154" s="1185"/>
      <c r="F154" s="1185"/>
      <c r="G154" s="1185"/>
      <c r="H154" s="1185"/>
      <c r="I154" s="1185"/>
    </row>
    <row r="155" spans="1:9" s="1154" customFormat="1" ht="12" customHeight="1" x14ac:dyDescent="0.2">
      <c r="A155" s="1419" t="s">
        <v>146</v>
      </c>
      <c r="B155" s="1419" t="s">
        <v>346</v>
      </c>
      <c r="C155" s="1419"/>
      <c r="D155" s="1418" t="s">
        <v>147</v>
      </c>
      <c r="E155" s="1419" t="s">
        <v>347</v>
      </c>
      <c r="F155" s="1420" t="s">
        <v>348</v>
      </c>
      <c r="G155" s="1419" t="s">
        <v>349</v>
      </c>
      <c r="H155" s="1422" t="s">
        <v>174</v>
      </c>
      <c r="I155" s="1418" t="s">
        <v>350</v>
      </c>
    </row>
    <row r="156" spans="1:9" s="1154" customFormat="1" ht="34.5" customHeight="1" x14ac:dyDescent="0.2">
      <c r="A156" s="1419"/>
      <c r="B156" s="1419"/>
      <c r="C156" s="1419"/>
      <c r="D156" s="1418"/>
      <c r="E156" s="1419"/>
      <c r="F156" s="1421"/>
      <c r="G156" s="1419"/>
      <c r="H156" s="1423"/>
      <c r="I156" s="1418"/>
    </row>
    <row r="157" spans="1:9" s="1154" customFormat="1" x14ac:dyDescent="0.2">
      <c r="A157" s="1415" t="s">
        <v>351</v>
      </c>
      <c r="B157" s="1415"/>
      <c r="C157" s="1415"/>
      <c r="D157" s="1159"/>
      <c r="E157" s="1159">
        <f>SUM(E158:E163)</f>
        <v>821777</v>
      </c>
      <c r="F157" s="1159">
        <f t="shared" ref="F157:G157" si="18">SUM(F158:F163)</f>
        <v>-307804</v>
      </c>
      <c r="G157" s="1159">
        <f t="shared" si="18"/>
        <v>513973</v>
      </c>
      <c r="H157" s="1159"/>
      <c r="I157" s="339"/>
    </row>
    <row r="158" spans="1:9" s="1154" customFormat="1" ht="12" customHeight="1" x14ac:dyDescent="0.2">
      <c r="A158" s="338">
        <v>1</v>
      </c>
      <c r="B158" s="1416" t="s">
        <v>1274</v>
      </c>
      <c r="C158" s="1416"/>
      <c r="D158" s="1161">
        <v>5250</v>
      </c>
      <c r="E158" s="341">
        <v>11992</v>
      </c>
      <c r="F158" s="912"/>
      <c r="G158" s="341">
        <f t="shared" ref="G158:G163" si="19">SUM(E158:F158)</f>
        <v>11992</v>
      </c>
      <c r="H158" s="341"/>
      <c r="I158" s="339" t="s">
        <v>1275</v>
      </c>
    </row>
    <row r="159" spans="1:9" s="1154" customFormat="1" ht="22.5" customHeight="1" x14ac:dyDescent="0.2">
      <c r="A159" s="338">
        <v>2</v>
      </c>
      <c r="B159" s="1416" t="s">
        <v>1021</v>
      </c>
      <c r="C159" s="1416"/>
      <c r="D159" s="1161">
        <v>5250</v>
      </c>
      <c r="E159" s="341">
        <v>35085</v>
      </c>
      <c r="F159" s="341"/>
      <c r="G159" s="341">
        <f t="shared" si="19"/>
        <v>35085</v>
      </c>
      <c r="H159" s="341"/>
      <c r="I159" s="1117" t="s">
        <v>1276</v>
      </c>
    </row>
    <row r="160" spans="1:9" s="1154" customFormat="1" ht="12" customHeight="1" x14ac:dyDescent="0.2">
      <c r="A160" s="338">
        <v>3</v>
      </c>
      <c r="B160" s="1416" t="s">
        <v>1277</v>
      </c>
      <c r="C160" s="1416"/>
      <c r="D160" s="1161">
        <v>5250</v>
      </c>
      <c r="E160" s="341">
        <v>9216</v>
      </c>
      <c r="F160" s="912"/>
      <c r="G160" s="341">
        <f t="shared" si="19"/>
        <v>9216</v>
      </c>
      <c r="H160" s="341"/>
      <c r="I160" s="339" t="s">
        <v>1278</v>
      </c>
    </row>
    <row r="161" spans="1:9" s="1154" customFormat="1" ht="25.5" customHeight="1" x14ac:dyDescent="0.2">
      <c r="A161" s="1177">
        <v>4</v>
      </c>
      <c r="B161" s="1417" t="s">
        <v>1066</v>
      </c>
      <c r="C161" s="1417"/>
      <c r="D161" s="1161">
        <v>5250</v>
      </c>
      <c r="E161" s="1179">
        <v>715020</v>
      </c>
      <c r="F161" s="1179">
        <v>-307804</v>
      </c>
      <c r="G161" s="341">
        <f t="shared" si="19"/>
        <v>407216</v>
      </c>
      <c r="H161" s="1179"/>
      <c r="I161" s="1180" t="s">
        <v>1278</v>
      </c>
    </row>
    <row r="162" spans="1:9" s="1154" customFormat="1" ht="28.5" customHeight="1" x14ac:dyDescent="0.2">
      <c r="A162" s="338">
        <v>5</v>
      </c>
      <c r="B162" s="1416" t="s">
        <v>1279</v>
      </c>
      <c r="C162" s="1416"/>
      <c r="D162" s="1161">
        <v>5240</v>
      </c>
      <c r="E162" s="341">
        <v>38365</v>
      </c>
      <c r="F162" s="341"/>
      <c r="G162" s="341">
        <f t="shared" si="19"/>
        <v>38365</v>
      </c>
      <c r="H162" s="341"/>
      <c r="I162" s="1180" t="s">
        <v>1280</v>
      </c>
    </row>
    <row r="163" spans="1:9" s="1154" customFormat="1" ht="25.5" customHeight="1" x14ac:dyDescent="0.2">
      <c r="A163" s="1205">
        <v>6</v>
      </c>
      <c r="B163" s="1412" t="s">
        <v>1281</v>
      </c>
      <c r="C163" s="1413"/>
      <c r="D163" s="1175">
        <v>5240</v>
      </c>
      <c r="E163" s="1190">
        <v>12099</v>
      </c>
      <c r="F163" s="1190"/>
      <c r="G163" s="341">
        <f t="shared" si="19"/>
        <v>12099</v>
      </c>
      <c r="H163" s="1190"/>
      <c r="I163" s="1180" t="s">
        <v>1278</v>
      </c>
    </row>
    <row r="164" spans="1:9" s="1154" customFormat="1" x14ac:dyDescent="0.2">
      <c r="A164" s="1206"/>
      <c r="B164" s="1206"/>
      <c r="C164" s="1206"/>
      <c r="D164" s="1207"/>
      <c r="E164" s="1208"/>
      <c r="F164" s="1208"/>
      <c r="G164" s="1208"/>
      <c r="H164" s="1208"/>
      <c r="I164" s="1207"/>
    </row>
    <row r="165" spans="1:9" x14ac:dyDescent="0.2">
      <c r="A165" s="1414" t="s">
        <v>1282</v>
      </c>
      <c r="B165" s="1414"/>
      <c r="C165" s="1414"/>
      <c r="D165" s="1414"/>
      <c r="E165" s="1414"/>
      <c r="F165" s="1414"/>
      <c r="G165" s="1414"/>
      <c r="H165" s="1414"/>
      <c r="I165" s="1414"/>
    </row>
    <row r="166" spans="1:9" x14ac:dyDescent="0.2">
      <c r="A166" s="1209" t="s">
        <v>1283</v>
      </c>
      <c r="B166" s="1209"/>
      <c r="C166" s="1210"/>
      <c r="D166" s="1210"/>
      <c r="E166" s="1210"/>
      <c r="F166" s="1210"/>
      <c r="G166" s="1210"/>
      <c r="H166" s="1210"/>
      <c r="I166" s="1211"/>
    </row>
    <row r="167" spans="1:9" x14ac:dyDescent="0.2">
      <c r="A167" s="1209" t="s">
        <v>1284</v>
      </c>
      <c r="B167" s="1209"/>
      <c r="C167" s="1210"/>
      <c r="D167" s="1210"/>
      <c r="E167" s="1210"/>
      <c r="F167" s="1210"/>
      <c r="G167" s="1210"/>
      <c r="H167" s="1210"/>
      <c r="I167" s="1211"/>
    </row>
    <row r="168" spans="1:9" x14ac:dyDescent="0.2">
      <c r="A168" s="1209"/>
      <c r="B168" s="1209"/>
      <c r="C168" s="1210"/>
      <c r="D168" s="1210"/>
      <c r="E168" s="1210"/>
      <c r="F168" s="1210"/>
      <c r="G168" s="1210"/>
      <c r="H168" s="1210"/>
      <c r="I168" s="1211"/>
    </row>
    <row r="169" spans="1:9" x14ac:dyDescent="0.2">
      <c r="A169" s="1209"/>
      <c r="B169" s="1209"/>
      <c r="C169" s="1210"/>
      <c r="D169" s="1210"/>
      <c r="E169" s="1210"/>
      <c r="F169" s="1210"/>
      <c r="G169" s="1210"/>
      <c r="H169" s="1210"/>
      <c r="I169" s="1211"/>
    </row>
    <row r="170" spans="1:9" x14ac:dyDescent="0.2">
      <c r="A170" s="1209"/>
      <c r="B170" s="1209"/>
      <c r="C170" s="1210"/>
      <c r="D170" s="1210"/>
      <c r="E170" s="1210"/>
      <c r="F170" s="1210"/>
      <c r="G170" s="1210"/>
      <c r="H170" s="1210"/>
      <c r="I170" s="1211"/>
    </row>
    <row r="171" spans="1:9" x14ac:dyDescent="0.2">
      <c r="A171" s="1212"/>
      <c r="C171" s="325"/>
      <c r="D171" s="325"/>
      <c r="E171" s="325"/>
      <c r="G171" s="325"/>
      <c r="H171" s="325"/>
    </row>
    <row r="172" spans="1:9" x14ac:dyDescent="0.2">
      <c r="A172" s="1212"/>
      <c r="C172" s="325"/>
      <c r="D172" s="325"/>
      <c r="E172" s="325"/>
      <c r="G172" s="325"/>
      <c r="H172" s="325"/>
    </row>
    <row r="173" spans="1:9" x14ac:dyDescent="0.2">
      <c r="A173" s="1212"/>
      <c r="C173" s="325"/>
      <c r="D173" s="325"/>
      <c r="E173" s="325"/>
      <c r="G173" s="325"/>
      <c r="H173" s="325"/>
    </row>
    <row r="174" spans="1:9" x14ac:dyDescent="0.2">
      <c r="A174" s="1212"/>
      <c r="C174" s="325"/>
      <c r="D174" s="325"/>
      <c r="E174" s="325"/>
      <c r="G174" s="325"/>
      <c r="H174" s="325"/>
    </row>
  </sheetData>
  <sheetProtection algorithmName="SHA-512" hashValue="EomflSKWTiOMRmeec7ynWrF7PNIopxYzrMYK9+9CXNQT2GdZdZG0UUJjvCeOrJyPJJzfHS0HNWmJUnZTWNrebA==" saltValue="HMlivV5ooASmpWY4if58vg==" spinCount="100000" sheet="1" objects="1" scenarios="1"/>
  <mergeCells count="230">
    <mergeCell ref="A3:B3"/>
    <mergeCell ref="A4:B4"/>
    <mergeCell ref="A5:I5"/>
    <mergeCell ref="A7:B7"/>
    <mergeCell ref="A8:B8"/>
    <mergeCell ref="C8:I8"/>
    <mergeCell ref="A12:C12"/>
    <mergeCell ref="A13:A15"/>
    <mergeCell ref="B13:C15"/>
    <mergeCell ref="I13:I15"/>
    <mergeCell ref="A17:B17"/>
    <mergeCell ref="A18:B18"/>
    <mergeCell ref="A9:B9"/>
    <mergeCell ref="C9:I9"/>
    <mergeCell ref="A10:A11"/>
    <mergeCell ref="B10:C11"/>
    <mergeCell ref="D10:D11"/>
    <mergeCell ref="E10:E11"/>
    <mergeCell ref="F10:F11"/>
    <mergeCell ref="G10:G11"/>
    <mergeCell ref="H10:H11"/>
    <mergeCell ref="I10:I11"/>
    <mergeCell ref="H19:H20"/>
    <mergeCell ref="I19:I20"/>
    <mergeCell ref="A21:C21"/>
    <mergeCell ref="B22:C22"/>
    <mergeCell ref="B23:C23"/>
    <mergeCell ref="A25:B25"/>
    <mergeCell ref="A19:A20"/>
    <mergeCell ref="B19:C20"/>
    <mergeCell ref="D19:D20"/>
    <mergeCell ref="E19:E20"/>
    <mergeCell ref="F19:F20"/>
    <mergeCell ref="G19:G20"/>
    <mergeCell ref="G27:G28"/>
    <mergeCell ref="H27:H28"/>
    <mergeCell ref="I27:I28"/>
    <mergeCell ref="A29:C29"/>
    <mergeCell ref="B30:C30"/>
    <mergeCell ref="A32:B32"/>
    <mergeCell ref="A26:B26"/>
    <mergeCell ref="A27:A28"/>
    <mergeCell ref="B27:C28"/>
    <mergeCell ref="D27:D28"/>
    <mergeCell ref="E27:E28"/>
    <mergeCell ref="F27:F28"/>
    <mergeCell ref="G34:G35"/>
    <mergeCell ref="H34:H35"/>
    <mergeCell ref="I34:I35"/>
    <mergeCell ref="A36:C36"/>
    <mergeCell ref="B37:C37"/>
    <mergeCell ref="A38:A39"/>
    <mergeCell ref="B38:C39"/>
    <mergeCell ref="I38:I39"/>
    <mergeCell ref="A33:B33"/>
    <mergeCell ref="A34:A35"/>
    <mergeCell ref="B34:C35"/>
    <mergeCell ref="D34:D35"/>
    <mergeCell ref="E34:E35"/>
    <mergeCell ref="F34:F35"/>
    <mergeCell ref="B45:C45"/>
    <mergeCell ref="B46:C46"/>
    <mergeCell ref="B47:C47"/>
    <mergeCell ref="B48:C48"/>
    <mergeCell ref="B49:C49"/>
    <mergeCell ref="B50:C50"/>
    <mergeCell ref="A40:A41"/>
    <mergeCell ref="B40:C41"/>
    <mergeCell ref="I40:I41"/>
    <mergeCell ref="B42:C42"/>
    <mergeCell ref="B43:C43"/>
    <mergeCell ref="B44:C44"/>
    <mergeCell ref="H55:H56"/>
    <mergeCell ref="I55:I56"/>
    <mergeCell ref="A57:C57"/>
    <mergeCell ref="B58:C58"/>
    <mergeCell ref="B59:C59"/>
    <mergeCell ref="B60:C60"/>
    <mergeCell ref="B51:C51"/>
    <mergeCell ref="A53:B53"/>
    <mergeCell ref="C53:I53"/>
    <mergeCell ref="A54:B54"/>
    <mergeCell ref="A55:A56"/>
    <mergeCell ref="B55:C56"/>
    <mergeCell ref="D55:D56"/>
    <mergeCell ref="E55:E56"/>
    <mergeCell ref="F55:F56"/>
    <mergeCell ref="G55:G56"/>
    <mergeCell ref="B67:C67"/>
    <mergeCell ref="B68:C68"/>
    <mergeCell ref="B69:C69"/>
    <mergeCell ref="A71:B71"/>
    <mergeCell ref="A72:B72"/>
    <mergeCell ref="A73:A74"/>
    <mergeCell ref="B73:C74"/>
    <mergeCell ref="B61:C61"/>
    <mergeCell ref="B62:C62"/>
    <mergeCell ref="B63:C63"/>
    <mergeCell ref="B64:C64"/>
    <mergeCell ref="B65:C65"/>
    <mergeCell ref="B66:C66"/>
    <mergeCell ref="A75:C75"/>
    <mergeCell ref="A76:A77"/>
    <mergeCell ref="B76:C77"/>
    <mergeCell ref="I76:I77"/>
    <mergeCell ref="A79:B79"/>
    <mergeCell ref="A80:B80"/>
    <mergeCell ref="D73:D74"/>
    <mergeCell ref="E73:E74"/>
    <mergeCell ref="F73:F74"/>
    <mergeCell ref="G73:G74"/>
    <mergeCell ref="H73:H74"/>
    <mergeCell ref="I73:I74"/>
    <mergeCell ref="H81:H82"/>
    <mergeCell ref="I81:I82"/>
    <mergeCell ref="A83:C83"/>
    <mergeCell ref="B84:C84"/>
    <mergeCell ref="B85:C85"/>
    <mergeCell ref="A87:B87"/>
    <mergeCell ref="A81:A82"/>
    <mergeCell ref="B81:C82"/>
    <mergeCell ref="D81:D82"/>
    <mergeCell ref="E81:E82"/>
    <mergeCell ref="F81:F82"/>
    <mergeCell ref="G81:G82"/>
    <mergeCell ref="G89:G90"/>
    <mergeCell ref="H89:H90"/>
    <mergeCell ref="I89:I90"/>
    <mergeCell ref="A91:C91"/>
    <mergeCell ref="B92:C92"/>
    <mergeCell ref="B93:C93"/>
    <mergeCell ref="A88:B88"/>
    <mergeCell ref="A89:A90"/>
    <mergeCell ref="B89:C90"/>
    <mergeCell ref="D89:D90"/>
    <mergeCell ref="E89:E90"/>
    <mergeCell ref="F89:F90"/>
    <mergeCell ref="F97:F98"/>
    <mergeCell ref="G97:G98"/>
    <mergeCell ref="H97:H98"/>
    <mergeCell ref="I97:I98"/>
    <mergeCell ref="A99:C99"/>
    <mergeCell ref="B100:C100"/>
    <mergeCell ref="A95:B95"/>
    <mergeCell ref="A96:B96"/>
    <mergeCell ref="A97:A98"/>
    <mergeCell ref="B97:C98"/>
    <mergeCell ref="D97:D98"/>
    <mergeCell ref="E97:E98"/>
    <mergeCell ref="A107:A108"/>
    <mergeCell ref="B107:C108"/>
    <mergeCell ref="I107:I108"/>
    <mergeCell ref="B109:C109"/>
    <mergeCell ref="B110:C110"/>
    <mergeCell ref="B111:C111"/>
    <mergeCell ref="B101:C101"/>
    <mergeCell ref="B102:C102"/>
    <mergeCell ref="B103:C103"/>
    <mergeCell ref="B104:C104"/>
    <mergeCell ref="B105:C105"/>
    <mergeCell ref="B106:C106"/>
    <mergeCell ref="E116:E117"/>
    <mergeCell ref="F116:F117"/>
    <mergeCell ref="G116:G117"/>
    <mergeCell ref="H116:H117"/>
    <mergeCell ref="I116:I117"/>
    <mergeCell ref="A118:C118"/>
    <mergeCell ref="B112:C112"/>
    <mergeCell ref="A114:B114"/>
    <mergeCell ref="A115:B115"/>
    <mergeCell ref="A116:A117"/>
    <mergeCell ref="B116:C117"/>
    <mergeCell ref="D116:D117"/>
    <mergeCell ref="I133:I134"/>
    <mergeCell ref="B135:C135"/>
    <mergeCell ref="B125:C125"/>
    <mergeCell ref="B126:C126"/>
    <mergeCell ref="B127:C127"/>
    <mergeCell ref="B128:C128"/>
    <mergeCell ref="B129:C129"/>
    <mergeCell ref="B130:C130"/>
    <mergeCell ref="B119:C119"/>
    <mergeCell ref="B120:C120"/>
    <mergeCell ref="B121:C121"/>
    <mergeCell ref="B122:C122"/>
    <mergeCell ref="B123:C123"/>
    <mergeCell ref="B124:C124"/>
    <mergeCell ref="B136:C136"/>
    <mergeCell ref="B137:C137"/>
    <mergeCell ref="B138:C138"/>
    <mergeCell ref="B139:C139"/>
    <mergeCell ref="B140:C140"/>
    <mergeCell ref="B141:C141"/>
    <mergeCell ref="B131:C131"/>
    <mergeCell ref="B132:C132"/>
    <mergeCell ref="A133:A134"/>
    <mergeCell ref="B133:C134"/>
    <mergeCell ref="H145:H146"/>
    <mergeCell ref="I145:I146"/>
    <mergeCell ref="A147:C147"/>
    <mergeCell ref="B148:C148"/>
    <mergeCell ref="A143:B143"/>
    <mergeCell ref="A144:B144"/>
    <mergeCell ref="A145:A146"/>
    <mergeCell ref="B145:C146"/>
    <mergeCell ref="D145:D146"/>
    <mergeCell ref="E145:E146"/>
    <mergeCell ref="B149:C149"/>
    <mergeCell ref="B150:C150"/>
    <mergeCell ref="B151:C151"/>
    <mergeCell ref="A153:B153"/>
    <mergeCell ref="A154:B154"/>
    <mergeCell ref="A155:A156"/>
    <mergeCell ref="B155:C156"/>
    <mergeCell ref="F145:F146"/>
    <mergeCell ref="G145:G146"/>
    <mergeCell ref="B163:C163"/>
    <mergeCell ref="A165:I165"/>
    <mergeCell ref="A157:C157"/>
    <mergeCell ref="B158:C158"/>
    <mergeCell ref="B159:C159"/>
    <mergeCell ref="B160:C160"/>
    <mergeCell ref="B161:C161"/>
    <mergeCell ref="B162:C162"/>
    <mergeCell ref="D155:D156"/>
    <mergeCell ref="E155:E156"/>
    <mergeCell ref="F155:F156"/>
    <mergeCell ref="G155:G156"/>
    <mergeCell ref="H155:H156"/>
    <mergeCell ref="I155:I156"/>
  </mergeCells>
  <pageMargins left="0.98425196850393704" right="0.39370078740157483" top="0.59055118110236227" bottom="0.39370078740157483" header="0.23622047244094491" footer="0.23622047244094491"/>
  <pageSetup paperSize="9" scale="70" fitToHeight="0" orientation="portrait" verticalDpi="200" r:id="rId1"/>
  <headerFooter differentFirst="1">
    <oddFooter>&amp;L&amp;"Times New Roman,Regular"&amp;9&amp;D; &amp;T&amp;R&amp;"Times New Roman,Regular"&amp;9&amp;P (&amp;N)</oddFooter>
    <firstHeader xml:space="preserve">&amp;R&amp;"Times New Roman,Regular"&amp;9
40.pielikums Jūrmalas pilsētas domes
2018.gada 24.maija saistošajiem noteikumiem Nr.22
(protokols Nr.8,  9.punkts) 
 </firstHeader>
    <firstFooter>&amp;L&amp;9&amp;D; &amp;T&amp;R&amp;9&amp;P (&amp;N)</first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31"/>
  <sheetViews>
    <sheetView view="pageLayout" zoomScaleNormal="100" workbookViewId="0">
      <selection activeCell="M5" sqref="M5"/>
    </sheetView>
  </sheetViews>
  <sheetFormatPr defaultColWidth="9.140625" defaultRowHeight="12" outlineLevelCol="1" x14ac:dyDescent="0.2"/>
  <cols>
    <col min="1" max="1" width="3.5703125" style="325" customWidth="1"/>
    <col min="2" max="2" width="17.28515625" style="325" customWidth="1"/>
    <col min="3" max="3" width="16.7109375" style="325" customWidth="1"/>
    <col min="4" max="4" width="10.5703125" style="325" customWidth="1"/>
    <col min="5" max="5" width="12.7109375" style="325" hidden="1" customWidth="1" outlineLevel="1"/>
    <col min="6" max="6" width="11" style="325" hidden="1" customWidth="1" outlineLevel="1"/>
    <col min="7" max="7" width="14.28515625" style="325" customWidth="1" collapsed="1"/>
    <col min="8" max="8" width="30.5703125" style="325" hidden="1" customWidth="1" outlineLevel="1"/>
    <col min="9" max="9" width="17.42578125" style="325" customWidth="1" collapsed="1"/>
    <col min="10" max="16384" width="9.140625" style="325"/>
  </cols>
  <sheetData>
    <row r="1" spans="1:9" x14ac:dyDescent="0.2">
      <c r="I1" s="328" t="s">
        <v>967</v>
      </c>
    </row>
    <row r="2" spans="1:9" x14ac:dyDescent="0.2">
      <c r="I2" s="328" t="s">
        <v>340</v>
      </c>
    </row>
    <row r="3" spans="1:9" x14ac:dyDescent="0.2">
      <c r="A3" s="1443" t="s">
        <v>149</v>
      </c>
      <c r="B3" s="1443"/>
      <c r="C3" s="325" t="s">
        <v>333</v>
      </c>
      <c r="H3" s="1455"/>
      <c r="I3" s="1455"/>
    </row>
    <row r="4" spans="1:9" x14ac:dyDescent="0.2">
      <c r="A4" s="1443" t="s">
        <v>150</v>
      </c>
      <c r="B4" s="1443"/>
      <c r="C4" s="1443">
        <v>90000056357</v>
      </c>
      <c r="D4" s="1443"/>
      <c r="E4" s="1443"/>
      <c r="F4" s="1443"/>
      <c r="G4" s="1443"/>
      <c r="H4" s="1443"/>
      <c r="I4" s="1443"/>
    </row>
    <row r="5" spans="1:9" ht="15.75" x14ac:dyDescent="0.2">
      <c r="A5" s="1445" t="s">
        <v>341</v>
      </c>
      <c r="B5" s="1445"/>
      <c r="C5" s="1445"/>
      <c r="D5" s="1445"/>
      <c r="E5" s="1445"/>
      <c r="F5" s="1445"/>
      <c r="G5" s="1445"/>
      <c r="H5" s="1445"/>
      <c r="I5" s="1445"/>
    </row>
    <row r="6" spans="1:9" ht="15.75" x14ac:dyDescent="0.2">
      <c r="A6" s="329"/>
      <c r="B6" s="329"/>
      <c r="C6" s="329"/>
      <c r="D6" s="329"/>
      <c r="E6" s="329"/>
      <c r="F6" s="329"/>
      <c r="G6" s="329"/>
      <c r="H6" s="329"/>
      <c r="I6" s="329"/>
    </row>
    <row r="7" spans="1:9" ht="15.75" x14ac:dyDescent="0.2">
      <c r="A7" s="1443" t="s">
        <v>947</v>
      </c>
      <c r="B7" s="1443"/>
      <c r="C7" s="1454" t="s">
        <v>948</v>
      </c>
      <c r="D7" s="1454"/>
      <c r="E7" s="1454"/>
      <c r="F7" s="1454"/>
      <c r="G7" s="1454"/>
      <c r="H7" s="1454"/>
      <c r="I7" s="1454"/>
    </row>
    <row r="8" spans="1:9" x14ac:dyDescent="0.2">
      <c r="A8" s="1443" t="s">
        <v>344</v>
      </c>
      <c r="B8" s="1443"/>
      <c r="C8" s="1443" t="s">
        <v>946</v>
      </c>
      <c r="D8" s="1443"/>
      <c r="E8" s="1443"/>
      <c r="F8" s="1443"/>
      <c r="G8" s="1443"/>
      <c r="H8" s="1443"/>
      <c r="I8" s="1443"/>
    </row>
    <row r="9" spans="1:9" x14ac:dyDescent="0.2">
      <c r="A9" s="1443" t="s">
        <v>145</v>
      </c>
      <c r="B9" s="1443"/>
      <c r="C9" s="1444" t="s">
        <v>949</v>
      </c>
      <c r="D9" s="1444"/>
      <c r="E9" s="1444"/>
      <c r="F9" s="1444"/>
      <c r="G9" s="1444"/>
      <c r="H9" s="1444"/>
      <c r="I9" s="1444"/>
    </row>
    <row r="10" spans="1:9" ht="12" customHeight="1" x14ac:dyDescent="0.2">
      <c r="A10" s="1419" t="s">
        <v>146</v>
      </c>
      <c r="B10" s="1419" t="s">
        <v>346</v>
      </c>
      <c r="C10" s="1419"/>
      <c r="D10" s="1418" t="s">
        <v>147</v>
      </c>
      <c r="E10" s="1419" t="s">
        <v>347</v>
      </c>
      <c r="F10" s="1419" t="s">
        <v>348</v>
      </c>
      <c r="G10" s="1419" t="s">
        <v>349</v>
      </c>
      <c r="H10" s="1420" t="s">
        <v>174</v>
      </c>
      <c r="I10" s="1418" t="s">
        <v>350</v>
      </c>
    </row>
    <row r="11" spans="1:9" ht="34.5" customHeight="1" x14ac:dyDescent="0.2">
      <c r="A11" s="1419"/>
      <c r="B11" s="1419"/>
      <c r="C11" s="1419"/>
      <c r="D11" s="1418"/>
      <c r="E11" s="1419"/>
      <c r="F11" s="1419"/>
      <c r="G11" s="1419"/>
      <c r="H11" s="1421"/>
      <c r="I11" s="1418"/>
    </row>
    <row r="12" spans="1:9" x14ac:dyDescent="0.2">
      <c r="A12" s="1449" t="s">
        <v>351</v>
      </c>
      <c r="B12" s="1450"/>
      <c r="C12" s="1451"/>
      <c r="D12" s="907"/>
      <c r="E12" s="907">
        <f>SUM(E13:E14)</f>
        <v>40000</v>
      </c>
      <c r="F12" s="907">
        <f t="shared" ref="F12:G12" si="0">SUM(F13:F14)</f>
        <v>13058</v>
      </c>
      <c r="G12" s="907">
        <f t="shared" si="0"/>
        <v>53058</v>
      </c>
      <c r="H12" s="907"/>
      <c r="I12" s="908"/>
    </row>
    <row r="13" spans="1:9" ht="60" x14ac:dyDescent="0.2">
      <c r="A13" s="909" t="s">
        <v>175</v>
      </c>
      <c r="B13" s="1452" t="s">
        <v>950</v>
      </c>
      <c r="C13" s="1453"/>
      <c r="D13" s="910">
        <v>2239</v>
      </c>
      <c r="E13" s="911">
        <v>20000</v>
      </c>
      <c r="F13" s="912"/>
      <c r="G13" s="911">
        <f>SUM(E13:F13)</f>
        <v>20000</v>
      </c>
      <c r="H13" s="911" t="s">
        <v>951</v>
      </c>
      <c r="I13" s="913" t="s">
        <v>952</v>
      </c>
    </row>
    <row r="14" spans="1:9" ht="162.75" customHeight="1" x14ac:dyDescent="0.2">
      <c r="A14" s="909" t="s">
        <v>953</v>
      </c>
      <c r="B14" s="1452" t="s">
        <v>954</v>
      </c>
      <c r="C14" s="1453"/>
      <c r="D14" s="910">
        <v>5240</v>
      </c>
      <c r="E14" s="911">
        <v>20000</v>
      </c>
      <c r="F14" s="912">
        <v>13058</v>
      </c>
      <c r="G14" s="911">
        <f>SUM(E14:F14)</f>
        <v>33058</v>
      </c>
      <c r="H14" s="911" t="s">
        <v>955</v>
      </c>
      <c r="I14" s="914" t="s">
        <v>956</v>
      </c>
    </row>
    <row r="15" spans="1:9" x14ac:dyDescent="0.2">
      <c r="A15" s="325" t="s">
        <v>494</v>
      </c>
    </row>
    <row r="16" spans="1:9" x14ac:dyDescent="0.2">
      <c r="A16" s="325" t="s">
        <v>495</v>
      </c>
    </row>
    <row r="18" spans="1:2" s="326" customFormat="1" x14ac:dyDescent="0.2">
      <c r="A18" s="915" t="s">
        <v>957</v>
      </c>
    </row>
    <row r="19" spans="1:2" s="326" customFormat="1" x14ac:dyDescent="0.2">
      <c r="A19" s="915" t="s">
        <v>958</v>
      </c>
    </row>
    <row r="20" spans="1:2" s="326" customFormat="1" x14ac:dyDescent="0.2">
      <c r="A20" s="915" t="s">
        <v>959</v>
      </c>
    </row>
    <row r="21" spans="1:2" s="326" customFormat="1" x14ac:dyDescent="0.2">
      <c r="A21" s="915" t="s">
        <v>960</v>
      </c>
    </row>
    <row r="22" spans="1:2" s="326" customFormat="1" x14ac:dyDescent="0.2">
      <c r="A22" s="915" t="s">
        <v>961</v>
      </c>
    </row>
    <row r="23" spans="1:2" s="326" customFormat="1" x14ac:dyDescent="0.2">
      <c r="A23" s="915" t="s">
        <v>962</v>
      </c>
    </row>
    <row r="24" spans="1:2" s="326" customFormat="1" x14ac:dyDescent="0.2">
      <c r="A24" s="915" t="s">
        <v>971</v>
      </c>
    </row>
    <row r="25" spans="1:2" s="326" customFormat="1" x14ac:dyDescent="0.2">
      <c r="A25" s="915"/>
      <c r="B25" s="326" t="s">
        <v>970</v>
      </c>
    </row>
    <row r="26" spans="1:2" s="326" customFormat="1" x14ac:dyDescent="0.2">
      <c r="A26" s="915" t="s">
        <v>963</v>
      </c>
    </row>
    <row r="27" spans="1:2" s="326" customFormat="1" x14ac:dyDescent="0.2">
      <c r="A27" s="915" t="s">
        <v>964</v>
      </c>
    </row>
    <row r="28" spans="1:2" x14ac:dyDescent="0.2">
      <c r="A28" s="325" t="s">
        <v>965</v>
      </c>
    </row>
    <row r="29" spans="1:2" x14ac:dyDescent="0.2">
      <c r="A29" s="325" t="s">
        <v>966</v>
      </c>
    </row>
    <row r="30" spans="1:2" x14ac:dyDescent="0.2">
      <c r="A30" s="325" t="s">
        <v>973</v>
      </c>
    </row>
    <row r="31" spans="1:2" x14ac:dyDescent="0.2">
      <c r="B31" s="325" t="s">
        <v>972</v>
      </c>
    </row>
  </sheetData>
  <sheetProtection algorithmName="SHA-512" hashValue="aU+SQ/p/C5cdQETBw5WbVk8/yXnuHAPHR4yYWlr1A2HAX2ypqkCwLXoeickQyp3MitOvx0+DyGkZEuh8CPskCg==" saltValue="6uubD1I1tmIgLtxjYelidg==" spinCount="100000" sheet="1" objects="1" scenarios="1"/>
  <mergeCells count="22">
    <mergeCell ref="A7:B7"/>
    <mergeCell ref="C7:I7"/>
    <mergeCell ref="A3:B3"/>
    <mergeCell ref="H3:I3"/>
    <mergeCell ref="A4:B4"/>
    <mergeCell ref="C4:I4"/>
    <mergeCell ref="A5:I5"/>
    <mergeCell ref="A12:C12"/>
    <mergeCell ref="B13:C13"/>
    <mergeCell ref="B14:C14"/>
    <mergeCell ref="A8:B8"/>
    <mergeCell ref="C8:I8"/>
    <mergeCell ref="A9:B9"/>
    <mergeCell ref="C9:I9"/>
    <mergeCell ref="A10:A11"/>
    <mergeCell ref="B10:C11"/>
    <mergeCell ref="D10:D11"/>
    <mergeCell ref="E10:E11"/>
    <mergeCell ref="F10:F11"/>
    <mergeCell ref="G10:G11"/>
    <mergeCell ref="H10:H11"/>
    <mergeCell ref="I10:I11"/>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41.pielikums Jūrmalas pilsētas domes
2018.gada 24.maija saistošajiem noteikumiem Nr.22
(protokols Nr.8,  9.punkts)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6" sqref="T6"/>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1104</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1105</v>
      </c>
      <c r="D6" s="1386"/>
      <c r="E6" s="1386"/>
      <c r="F6" s="1386"/>
      <c r="G6" s="1386"/>
      <c r="H6" s="1386"/>
      <c r="I6" s="1386"/>
      <c r="J6" s="1386"/>
      <c r="K6" s="1386"/>
      <c r="L6" s="1386"/>
      <c r="M6" s="1386"/>
      <c r="N6" s="1386"/>
      <c r="O6" s="1386"/>
      <c r="P6" s="1387"/>
      <c r="Q6" s="754"/>
    </row>
    <row r="7" spans="1:17" ht="38.25" customHeight="1" x14ac:dyDescent="0.2">
      <c r="A7" s="9" t="s">
        <v>152</v>
      </c>
      <c r="B7" s="10"/>
      <c r="C7" s="1391" t="s">
        <v>1106</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1107</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3475</v>
      </c>
      <c r="D20" s="35">
        <f>SUM(D21,D24,D25,D41,D43)</f>
        <v>6234</v>
      </c>
      <c r="E20" s="758">
        <f t="shared" ref="E20:F20" si="0">SUM(E21,E24,E25,E41,E43)</f>
        <v>-2759</v>
      </c>
      <c r="F20" s="759">
        <f t="shared" si="0"/>
        <v>3475</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thickTop="1" x14ac:dyDescent="0.2">
      <c r="A21" s="40"/>
      <c r="B21" s="41" t="s">
        <v>178</v>
      </c>
      <c r="C21" s="42">
        <f t="shared" ref="C21:C84" si="4">F21+I21+L21+O21</f>
        <v>1419</v>
      </c>
      <c r="D21" s="43">
        <f>SUM(D22:D23)</f>
        <v>0</v>
      </c>
      <c r="E21" s="760">
        <f t="shared" ref="E21" si="5">SUM(E22:E23)</f>
        <v>1419</v>
      </c>
      <c r="F21" s="761">
        <f>SUM(F22:F23)</f>
        <v>1419</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84" x14ac:dyDescent="0.2">
      <c r="A22" s="48"/>
      <c r="B22" s="49" t="s">
        <v>179</v>
      </c>
      <c r="C22" s="50">
        <f t="shared" si="4"/>
        <v>1419</v>
      </c>
      <c r="D22" s="51"/>
      <c r="E22" s="762">
        <v>1419</v>
      </c>
      <c r="F22" s="763">
        <f>D22+E22</f>
        <v>1419</v>
      </c>
      <c r="G22" s="51"/>
      <c r="H22" s="53"/>
      <c r="I22" s="54">
        <f>G22+H22</f>
        <v>0</v>
      </c>
      <c r="J22" s="53"/>
      <c r="K22" s="52"/>
      <c r="L22" s="54">
        <f>J22+K22</f>
        <v>0</v>
      </c>
      <c r="M22" s="55"/>
      <c r="N22" s="52"/>
      <c r="O22" s="54">
        <f>M22+N22</f>
        <v>0</v>
      </c>
      <c r="P22" s="1146" t="s">
        <v>1108</v>
      </c>
    </row>
    <row r="23" spans="1:16" hidden="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36.75" thickBot="1" x14ac:dyDescent="0.25">
      <c r="A24" s="65">
        <v>19300</v>
      </c>
      <c r="B24" s="65" t="s">
        <v>181</v>
      </c>
      <c r="C24" s="66">
        <f>F24+I24</f>
        <v>1240</v>
      </c>
      <c r="D24" s="67">
        <v>4666</v>
      </c>
      <c r="E24" s="766">
        <v>-3426</v>
      </c>
      <c r="F24" s="767">
        <f>D24+E24</f>
        <v>1240</v>
      </c>
      <c r="G24" s="67"/>
      <c r="H24" s="68"/>
      <c r="I24" s="69">
        <f>G24+H24</f>
        <v>0</v>
      </c>
      <c r="J24" s="70" t="s">
        <v>182</v>
      </c>
      <c r="K24" s="71" t="s">
        <v>182</v>
      </c>
      <c r="L24" s="73" t="s">
        <v>182</v>
      </c>
      <c r="M24" s="72" t="s">
        <v>182</v>
      </c>
      <c r="N24" s="71" t="s">
        <v>182</v>
      </c>
      <c r="O24" s="73" t="s">
        <v>182</v>
      </c>
      <c r="P24" s="638" t="s">
        <v>1109</v>
      </c>
    </row>
    <row r="25" spans="1:16" s="29" customFormat="1" ht="36.75" thickTop="1" x14ac:dyDescent="0.2">
      <c r="A25" s="75">
        <v>18630</v>
      </c>
      <c r="B25" s="76" t="s">
        <v>183</v>
      </c>
      <c r="C25" s="77">
        <f>F25</f>
        <v>816</v>
      </c>
      <c r="D25" s="78">
        <v>1568</v>
      </c>
      <c r="E25" s="768">
        <v>-752</v>
      </c>
      <c r="F25" s="769">
        <f>D25+E25</f>
        <v>816</v>
      </c>
      <c r="G25" s="80" t="s">
        <v>182</v>
      </c>
      <c r="H25" s="81" t="s">
        <v>182</v>
      </c>
      <c r="I25" s="82" t="s">
        <v>182</v>
      </c>
      <c r="J25" s="81" t="s">
        <v>182</v>
      </c>
      <c r="K25" s="83" t="s">
        <v>182</v>
      </c>
      <c r="L25" s="82" t="s">
        <v>182</v>
      </c>
      <c r="M25" s="84" t="s">
        <v>182</v>
      </c>
      <c r="N25" s="83" t="s">
        <v>182</v>
      </c>
      <c r="O25" s="82" t="s">
        <v>182</v>
      </c>
      <c r="P25" s="867" t="s">
        <v>1110</v>
      </c>
    </row>
    <row r="26" spans="1:16" s="29" customFormat="1" ht="36" hidden="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 hidden="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idden="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idden="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 hidden="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 hidden="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 hidden="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idden="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idden="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 hidden="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 hidden="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idden="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idden="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 hidden="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 hidden="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3475</v>
      </c>
      <c r="D50" s="175">
        <f>SUM(D51,D283)</f>
        <v>6234</v>
      </c>
      <c r="E50" s="794">
        <f t="shared" ref="E50:F50" si="19">SUM(E51,E283)</f>
        <v>-2759</v>
      </c>
      <c r="F50" s="795">
        <f t="shared" si="19"/>
        <v>3475</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2835</v>
      </c>
      <c r="D51" s="183">
        <f>SUM(D52,D194)</f>
        <v>4666</v>
      </c>
      <c r="E51" s="796">
        <f t="shared" ref="E51:F51" si="23">SUM(E52,E194)</f>
        <v>-1831</v>
      </c>
      <c r="F51" s="797">
        <f t="shared" si="23"/>
        <v>2835</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2835</v>
      </c>
      <c r="D52" s="190">
        <f>SUM(D53,D75,D173,D187)</f>
        <v>4666</v>
      </c>
      <c r="E52" s="798">
        <f t="shared" ref="E52:F52" si="27">SUM(E53,E75,E173,E187)</f>
        <v>-1831</v>
      </c>
      <c r="F52" s="799">
        <f t="shared" si="27"/>
        <v>2835</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14">
        <v>1210</v>
      </c>
      <c r="B68" s="1" t="s">
        <v>217</v>
      </c>
      <c r="C68" s="89">
        <f t="shared" si="4"/>
        <v>0</v>
      </c>
      <c r="D68" s="216"/>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2835</v>
      </c>
      <c r="D75" s="198">
        <f>SUM(D76,D83,D130,D164,D165,D172)</f>
        <v>4666</v>
      </c>
      <c r="E75" s="800">
        <f t="shared" ref="E75:F75" si="66">SUM(E76,E83,E130,E164,E165,E172)</f>
        <v>-1831</v>
      </c>
      <c r="F75" s="801">
        <f t="shared" si="66"/>
        <v>2835</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x14ac:dyDescent="0.2">
      <c r="A76" s="76">
        <v>2100</v>
      </c>
      <c r="B76" s="203" t="s">
        <v>117</v>
      </c>
      <c r="C76" s="77">
        <f t="shared" si="4"/>
        <v>2035</v>
      </c>
      <c r="D76" s="204">
        <f>SUM(D77,D80)</f>
        <v>3866</v>
      </c>
      <c r="E76" s="802">
        <f t="shared" ref="E76:F76" si="70">SUM(E77,E80)</f>
        <v>-1831</v>
      </c>
      <c r="F76" s="769">
        <f t="shared" si="70"/>
        <v>2035</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1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x14ac:dyDescent="0.2">
      <c r="A80" s="224">
        <v>2120</v>
      </c>
      <c r="B80" s="3" t="s">
        <v>120</v>
      </c>
      <c r="C80" s="98">
        <f t="shared" si="4"/>
        <v>2035</v>
      </c>
      <c r="D80" s="225">
        <f>SUM(D81:D82)</f>
        <v>3866</v>
      </c>
      <c r="E80" s="808">
        <f t="shared" ref="E80:F80" si="82">SUM(E81:E82)</f>
        <v>-1831</v>
      </c>
      <c r="F80" s="765">
        <f t="shared" si="82"/>
        <v>2035</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x14ac:dyDescent="0.2">
      <c r="A81" s="58">
        <v>2121</v>
      </c>
      <c r="B81" s="3" t="s">
        <v>4</v>
      </c>
      <c r="C81" s="98">
        <f t="shared" si="4"/>
        <v>815</v>
      </c>
      <c r="D81" s="220">
        <v>815</v>
      </c>
      <c r="E81" s="807"/>
      <c r="F81" s="765">
        <f t="shared" ref="F81:F82" si="86">D81+E81</f>
        <v>815</v>
      </c>
      <c r="G81" s="220"/>
      <c r="H81" s="103"/>
      <c r="I81" s="221">
        <f t="shared" ref="I81:I82" si="87">G81+H81</f>
        <v>0</v>
      </c>
      <c r="J81" s="103"/>
      <c r="K81" s="104"/>
      <c r="L81" s="221">
        <f t="shared" ref="L81:L82" si="88">J81+K81</f>
        <v>0</v>
      </c>
      <c r="M81" s="222"/>
      <c r="N81" s="104"/>
      <c r="O81" s="221">
        <f t="shared" ref="O81:O82" si="89">M81+N81</f>
        <v>0</v>
      </c>
      <c r="P81" s="223"/>
    </row>
    <row r="82" spans="1:16" ht="24" x14ac:dyDescent="0.2">
      <c r="A82" s="58">
        <v>2122</v>
      </c>
      <c r="B82" s="3" t="s">
        <v>119</v>
      </c>
      <c r="C82" s="98">
        <f t="shared" si="4"/>
        <v>1220</v>
      </c>
      <c r="D82" s="220">
        <v>3051</v>
      </c>
      <c r="E82" s="807">
        <v>-1831</v>
      </c>
      <c r="F82" s="765">
        <f t="shared" si="86"/>
        <v>1220</v>
      </c>
      <c r="G82" s="220"/>
      <c r="H82" s="103"/>
      <c r="I82" s="221">
        <f t="shared" si="87"/>
        <v>0</v>
      </c>
      <c r="J82" s="103"/>
      <c r="K82" s="104"/>
      <c r="L82" s="221">
        <f t="shared" si="88"/>
        <v>0</v>
      </c>
      <c r="M82" s="222"/>
      <c r="N82" s="104"/>
      <c r="O82" s="221">
        <f t="shared" si="89"/>
        <v>0</v>
      </c>
      <c r="P82" s="223" t="s">
        <v>1111</v>
      </c>
    </row>
    <row r="83" spans="1:16" x14ac:dyDescent="0.2">
      <c r="A83" s="76">
        <v>2200</v>
      </c>
      <c r="B83" s="203" t="s">
        <v>5</v>
      </c>
      <c r="C83" s="77">
        <f t="shared" si="4"/>
        <v>800</v>
      </c>
      <c r="D83" s="204">
        <f>SUM(D84,D89,D95,D103,D112,D116,D122,D128)</f>
        <v>800</v>
      </c>
      <c r="E83" s="802">
        <f t="shared" ref="E83:F83" si="90">SUM(E84,E89,E95,E103,E112,E116,E122,E128)</f>
        <v>0</v>
      </c>
      <c r="F83" s="769">
        <f t="shared" si="90"/>
        <v>800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800</v>
      </c>
      <c r="D122" s="225">
        <f>SUM(D123:D127)</f>
        <v>800</v>
      </c>
      <c r="E122" s="808">
        <f t="shared" ref="E122:F122" si="143">SUM(E123:E127)</f>
        <v>0</v>
      </c>
      <c r="F122" s="765">
        <f t="shared" si="143"/>
        <v>800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x14ac:dyDescent="0.2">
      <c r="A127" s="58">
        <v>2279</v>
      </c>
      <c r="B127" s="3" t="s">
        <v>32</v>
      </c>
      <c r="C127" s="98">
        <f t="shared" si="98"/>
        <v>800</v>
      </c>
      <c r="D127" s="220">
        <v>800</v>
      </c>
      <c r="E127" s="807"/>
      <c r="F127" s="765">
        <f t="shared" si="147"/>
        <v>800</v>
      </c>
      <c r="G127" s="220"/>
      <c r="H127" s="103"/>
      <c r="I127" s="221">
        <f t="shared" si="148"/>
        <v>0</v>
      </c>
      <c r="J127" s="103"/>
      <c r="K127" s="104"/>
      <c r="L127" s="221">
        <f t="shared" si="149"/>
        <v>0</v>
      </c>
      <c r="M127" s="222"/>
      <c r="N127" s="104"/>
      <c r="O127" s="221">
        <f t="shared" si="150"/>
        <v>0</v>
      </c>
      <c r="P127" s="223"/>
    </row>
    <row r="128" spans="1:16" ht="24" hidden="1" x14ac:dyDescent="0.2">
      <c r="A128" s="111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14">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1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1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1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14">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1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14">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14">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1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1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1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14">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14">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x14ac:dyDescent="0.2">
      <c r="A283" s="2"/>
      <c r="B283" s="3" t="s">
        <v>112</v>
      </c>
      <c r="C283" s="98">
        <f t="shared" si="368"/>
        <v>640</v>
      </c>
      <c r="D283" s="225">
        <f>SUM(D284:D285)</f>
        <v>1568</v>
      </c>
      <c r="E283" s="808">
        <f t="shared" ref="E283:F283" si="374">SUM(E284:E285)</f>
        <v>-928</v>
      </c>
      <c r="F283" s="765">
        <f t="shared" si="374"/>
        <v>640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60" x14ac:dyDescent="0.2">
      <c r="A285" s="2" t="s">
        <v>115</v>
      </c>
      <c r="B285" s="285" t="s">
        <v>116</v>
      </c>
      <c r="C285" s="89">
        <f t="shared" si="368"/>
        <v>640</v>
      </c>
      <c r="D285" s="216">
        <v>1568</v>
      </c>
      <c r="E285" s="805">
        <v>-928</v>
      </c>
      <c r="F285" s="806">
        <f t="shared" si="378"/>
        <v>640</v>
      </c>
      <c r="G285" s="216"/>
      <c r="H285" s="94"/>
      <c r="I285" s="217">
        <f t="shared" si="379"/>
        <v>0</v>
      </c>
      <c r="J285" s="94"/>
      <c r="K285" s="95"/>
      <c r="L285" s="217">
        <f t="shared" si="380"/>
        <v>0</v>
      </c>
      <c r="M285" s="218"/>
      <c r="N285" s="95"/>
      <c r="O285" s="217">
        <f t="shared" si="381"/>
        <v>0</v>
      </c>
      <c r="P285" s="635" t="s">
        <v>1112</v>
      </c>
    </row>
    <row r="286" spans="1:16" ht="12.75" thickBot="1" x14ac:dyDescent="0.25">
      <c r="A286" s="286"/>
      <c r="B286" s="286" t="s">
        <v>300</v>
      </c>
      <c r="C286" s="287">
        <f t="shared" si="368"/>
        <v>3475</v>
      </c>
      <c r="D286" s="288">
        <f t="shared" ref="D286:O286" si="382">SUM(D283,D269,D230,D195,D187,D173,D75,D53)</f>
        <v>6234</v>
      </c>
      <c r="E286" s="820">
        <f t="shared" si="382"/>
        <v>-2759</v>
      </c>
      <c r="F286" s="821">
        <f t="shared" si="382"/>
        <v>3475</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thickTop="1" thickBot="1" x14ac:dyDescent="0.25">
      <c r="A287" s="1348" t="s">
        <v>301</v>
      </c>
      <c r="B287" s="1349"/>
      <c r="C287" s="293">
        <f t="shared" si="368"/>
        <v>-779</v>
      </c>
      <c r="D287" s="294">
        <f>SUM(D24,D25,D41)-D51</f>
        <v>1568</v>
      </c>
      <c r="E287" s="822">
        <f t="shared" ref="E287:F287" si="383">SUM(E24,E25,E41)-E51</f>
        <v>-2347</v>
      </c>
      <c r="F287" s="823">
        <f t="shared" si="383"/>
        <v>-779</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thickTop="1" x14ac:dyDescent="0.2">
      <c r="A288" s="1350" t="s">
        <v>302</v>
      </c>
      <c r="B288" s="1351"/>
      <c r="C288" s="299">
        <f t="shared" si="368"/>
        <v>779</v>
      </c>
      <c r="D288" s="300">
        <f t="shared" ref="D288:O288" si="387">SUM(D289,D290)-D297+D298</f>
        <v>-1568</v>
      </c>
      <c r="E288" s="824">
        <f t="shared" si="387"/>
        <v>2347</v>
      </c>
      <c r="F288" s="825">
        <f t="shared" si="387"/>
        <v>779</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2.75" thickBot="1" x14ac:dyDescent="0.25">
      <c r="A289" s="173" t="s">
        <v>303</v>
      </c>
      <c r="B289" s="173" t="s">
        <v>304</v>
      </c>
      <c r="C289" s="174">
        <f t="shared" si="368"/>
        <v>779</v>
      </c>
      <c r="D289" s="175">
        <f t="shared" ref="D289:O289" si="388">D21-D283</f>
        <v>-1568</v>
      </c>
      <c r="E289" s="794">
        <f t="shared" si="388"/>
        <v>2347</v>
      </c>
      <c r="F289" s="795">
        <f t="shared" si="388"/>
        <v>779</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F2xUdhpDZrfGrKTSRAzsMyDrovocP/CIGYR28AMTOFaZeWok1LGv71/qdxCMJetb7c9HW4RXXPZ0JDZdWsCyiQ==" saltValue="wzQ2TvHoU6Hw+3Nm7NwtMQ==" spinCount="100000" sheet="1" objects="1" scenarios="1" formatCells="0" formatColumns="0" formatRows="0"/>
  <autoFilter ref="A18:P298">
    <filterColumn colId="2">
      <filters blank="1">
        <filter val="1 220"/>
        <filter val="1 240"/>
        <filter val="1 419"/>
        <filter val="2 035"/>
        <filter val="2 835"/>
        <filter val="3 475"/>
        <filter val="640"/>
        <filter val="779"/>
        <filter val="-779"/>
        <filter val="800"/>
        <filter val="815"/>
        <filter val="81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2018.gada 24.maija saistošajiem noteikumiem Nr.22
(protokols Nr.8,  9.punkts)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42"/>
  <sheetViews>
    <sheetView view="pageLayout" zoomScaleNormal="100" workbookViewId="0">
      <selection activeCell="M6" sqref="M6"/>
    </sheetView>
  </sheetViews>
  <sheetFormatPr defaultColWidth="9.140625" defaultRowHeight="12" outlineLevelCol="1" x14ac:dyDescent="0.2"/>
  <cols>
    <col min="1" max="1" width="3.85546875" style="325" customWidth="1"/>
    <col min="2" max="2" width="17" style="326" customWidth="1"/>
    <col min="3" max="3" width="22.5703125" style="326" customWidth="1"/>
    <col min="4" max="4" width="10.5703125" style="327" customWidth="1"/>
    <col min="5" max="5" width="11.42578125" style="326" hidden="1" customWidth="1" outlineLevel="1"/>
    <col min="6" max="6" width="11.28515625" style="326" hidden="1" customWidth="1" outlineLevel="1"/>
    <col min="7" max="7" width="13.85546875" style="326" customWidth="1" collapsed="1"/>
    <col min="8" max="8" width="27.7109375" style="326" hidden="1" customWidth="1" outlineLevel="1"/>
    <col min="9" max="9" width="18.140625" style="326" customWidth="1" collapsed="1"/>
    <col min="10" max="16384" width="9.140625" style="326"/>
  </cols>
  <sheetData>
    <row r="1" spans="1:13" x14ac:dyDescent="0.2">
      <c r="I1" s="328" t="s">
        <v>339</v>
      </c>
    </row>
    <row r="2" spans="1:13" x14ac:dyDescent="0.2">
      <c r="I2" s="328" t="s">
        <v>340</v>
      </c>
    </row>
    <row r="3" spans="1:13" x14ac:dyDescent="0.2">
      <c r="A3" s="1456" t="s">
        <v>149</v>
      </c>
      <c r="B3" s="1456"/>
      <c r="C3" s="1456" t="s">
        <v>333</v>
      </c>
      <c r="D3" s="1456"/>
      <c r="E3" s="1456"/>
      <c r="F3" s="1456"/>
      <c r="G3" s="1456"/>
      <c r="H3" s="1456"/>
      <c r="I3" s="1456"/>
    </row>
    <row r="4" spans="1:13" x14ac:dyDescent="0.2">
      <c r="A4" s="1456" t="s">
        <v>150</v>
      </c>
      <c r="B4" s="1456"/>
      <c r="C4" s="1456">
        <v>90000056357</v>
      </c>
      <c r="D4" s="1456"/>
      <c r="E4" s="1456"/>
      <c r="F4" s="1456"/>
      <c r="G4" s="1456"/>
      <c r="H4" s="1456"/>
      <c r="I4" s="1456"/>
    </row>
    <row r="5" spans="1:13" ht="15.75" x14ac:dyDescent="0.25">
      <c r="A5" s="1457" t="s">
        <v>341</v>
      </c>
      <c r="B5" s="1457"/>
      <c r="C5" s="1457"/>
      <c r="D5" s="1457"/>
      <c r="E5" s="1457"/>
      <c r="F5" s="1457"/>
      <c r="G5" s="1457"/>
      <c r="H5" s="1457"/>
      <c r="I5" s="1457"/>
    </row>
    <row r="6" spans="1:13" ht="15.75" x14ac:dyDescent="0.25">
      <c r="A6" s="329"/>
      <c r="B6" s="330"/>
      <c r="C6" s="330"/>
      <c r="D6" s="330"/>
      <c r="E6" s="330"/>
      <c r="F6" s="330"/>
      <c r="G6" s="330"/>
      <c r="H6" s="330"/>
      <c r="I6" s="330"/>
    </row>
    <row r="7" spans="1:13" ht="15.75" x14ac:dyDescent="0.25">
      <c r="A7" s="1456" t="s">
        <v>342</v>
      </c>
      <c r="B7" s="1456"/>
      <c r="C7" s="1458" t="s">
        <v>343</v>
      </c>
      <c r="D7" s="1458"/>
      <c r="E7" s="1458"/>
      <c r="F7" s="1458"/>
      <c r="G7" s="1458"/>
      <c r="H7" s="1458"/>
      <c r="I7" s="1458"/>
    </row>
    <row r="8" spans="1:13" x14ac:dyDescent="0.2">
      <c r="A8" s="1456" t="s">
        <v>344</v>
      </c>
      <c r="B8" s="1456"/>
      <c r="C8" s="1456" t="s">
        <v>345</v>
      </c>
      <c r="D8" s="1456"/>
      <c r="E8" s="1456"/>
      <c r="F8" s="1456"/>
      <c r="G8" s="1456"/>
      <c r="H8" s="1456"/>
      <c r="I8" s="1456"/>
    </row>
    <row r="9" spans="1:13" x14ac:dyDescent="0.2">
      <c r="A9" s="1456" t="s">
        <v>145</v>
      </c>
      <c r="B9" s="1456"/>
      <c r="C9" s="1459" t="s">
        <v>336</v>
      </c>
      <c r="D9" s="1459"/>
      <c r="E9" s="1459"/>
      <c r="F9" s="1459"/>
      <c r="G9" s="1459"/>
      <c r="H9" s="1459"/>
      <c r="I9" s="1459"/>
    </row>
    <row r="10" spans="1:13" ht="12" customHeight="1" x14ac:dyDescent="0.2">
      <c r="A10" s="1419" t="s">
        <v>146</v>
      </c>
      <c r="B10" s="1419" t="s">
        <v>346</v>
      </c>
      <c r="C10" s="1419"/>
      <c r="D10" s="1418" t="s">
        <v>147</v>
      </c>
      <c r="E10" s="1419" t="s">
        <v>347</v>
      </c>
      <c r="F10" s="1460" t="s">
        <v>348</v>
      </c>
      <c r="G10" s="1419" t="s">
        <v>349</v>
      </c>
      <c r="H10" s="1420" t="s">
        <v>174</v>
      </c>
      <c r="I10" s="1418" t="s">
        <v>350</v>
      </c>
    </row>
    <row r="11" spans="1:13" ht="36.75" customHeight="1" x14ac:dyDescent="0.2">
      <c r="A11" s="1419"/>
      <c r="B11" s="1419"/>
      <c r="C11" s="1419"/>
      <c r="D11" s="1418"/>
      <c r="E11" s="1419"/>
      <c r="F11" s="1461"/>
      <c r="G11" s="1419"/>
      <c r="H11" s="1421"/>
      <c r="I11" s="1418"/>
    </row>
    <row r="12" spans="1:13" ht="12.75" customHeight="1" x14ac:dyDescent="0.2">
      <c r="A12" s="1473" t="s">
        <v>351</v>
      </c>
      <c r="B12" s="1474"/>
      <c r="C12" s="1475"/>
      <c r="D12" s="331"/>
      <c r="E12" s="332">
        <f>SUM(E13:E143)</f>
        <v>36101</v>
      </c>
      <c r="F12" s="332">
        <f t="shared" ref="F12:G12" si="0">SUM(F13:F143)</f>
        <v>0</v>
      </c>
      <c r="G12" s="332">
        <f t="shared" si="0"/>
        <v>36101</v>
      </c>
      <c r="H12" s="332"/>
      <c r="I12" s="332"/>
    </row>
    <row r="13" spans="1:13" ht="12.75" customHeight="1" x14ac:dyDescent="0.2">
      <c r="A13" s="333"/>
      <c r="B13" s="1476" t="s">
        <v>352</v>
      </c>
      <c r="C13" s="1477"/>
      <c r="D13" s="334"/>
      <c r="E13" s="335"/>
      <c r="F13" s="335"/>
      <c r="G13" s="335"/>
      <c r="H13" s="335"/>
      <c r="I13" s="335"/>
      <c r="M13" s="336"/>
    </row>
    <row r="14" spans="1:13" ht="12" customHeight="1" x14ac:dyDescent="0.2">
      <c r="A14" s="1429">
        <v>1</v>
      </c>
      <c r="B14" s="1466" t="s">
        <v>353</v>
      </c>
      <c r="C14" s="1467"/>
      <c r="D14" s="337">
        <v>2314</v>
      </c>
      <c r="E14" s="335">
        <v>214</v>
      </c>
      <c r="F14" s="335"/>
      <c r="G14" s="335">
        <f>SUM(E14:F14)</f>
        <v>214</v>
      </c>
      <c r="H14" s="335"/>
      <c r="I14" s="1479" t="s">
        <v>354</v>
      </c>
      <c r="M14" s="336"/>
    </row>
    <row r="15" spans="1:13" ht="12.75" customHeight="1" x14ac:dyDescent="0.2">
      <c r="A15" s="1478"/>
      <c r="B15" s="1471"/>
      <c r="C15" s="1472"/>
      <c r="D15" s="337">
        <v>2363</v>
      </c>
      <c r="E15" s="335">
        <v>430</v>
      </c>
      <c r="F15" s="335"/>
      <c r="G15" s="335">
        <f t="shared" ref="G15:G80" si="1">SUM(E15:F15)</f>
        <v>430</v>
      </c>
      <c r="H15" s="335"/>
      <c r="I15" s="1480"/>
      <c r="M15" s="336"/>
    </row>
    <row r="16" spans="1:13" ht="12.75" customHeight="1" x14ac:dyDescent="0.2">
      <c r="A16" s="1478"/>
      <c r="B16" s="1471"/>
      <c r="C16" s="1472"/>
      <c r="D16" s="337">
        <v>2264</v>
      </c>
      <c r="E16" s="335">
        <v>1100</v>
      </c>
      <c r="F16" s="335"/>
      <c r="G16" s="335">
        <f t="shared" si="1"/>
        <v>1100</v>
      </c>
      <c r="H16" s="335"/>
      <c r="I16" s="1480"/>
      <c r="M16" s="336"/>
    </row>
    <row r="17" spans="1:13" ht="12.75" customHeight="1" x14ac:dyDescent="0.2">
      <c r="A17" s="1478"/>
      <c r="B17" s="1471"/>
      <c r="C17" s="1472"/>
      <c r="D17" s="337">
        <v>1150</v>
      </c>
      <c r="E17" s="335">
        <v>236</v>
      </c>
      <c r="F17" s="335"/>
      <c r="G17" s="335">
        <f t="shared" si="1"/>
        <v>236</v>
      </c>
      <c r="H17" s="335"/>
      <c r="I17" s="1480"/>
      <c r="M17" s="336"/>
    </row>
    <row r="18" spans="1:13" ht="12.75" customHeight="1" x14ac:dyDescent="0.2">
      <c r="A18" s="1430"/>
      <c r="B18" s="1468"/>
      <c r="C18" s="1469"/>
      <c r="D18" s="337">
        <v>1210</v>
      </c>
      <c r="E18" s="335">
        <v>57</v>
      </c>
      <c r="F18" s="335"/>
      <c r="G18" s="335">
        <f t="shared" si="1"/>
        <v>57</v>
      </c>
      <c r="H18" s="335"/>
      <c r="I18" s="1481"/>
      <c r="M18" s="336"/>
    </row>
    <row r="19" spans="1:13" x14ac:dyDescent="0.2">
      <c r="A19" s="338">
        <v>2</v>
      </c>
      <c r="B19" s="1462" t="s">
        <v>355</v>
      </c>
      <c r="C19" s="1463"/>
      <c r="D19" s="337">
        <v>2314</v>
      </c>
      <c r="E19" s="335">
        <v>50</v>
      </c>
      <c r="F19" s="335"/>
      <c r="G19" s="335">
        <f t="shared" si="1"/>
        <v>50</v>
      </c>
      <c r="H19" s="335"/>
      <c r="I19" s="339" t="s">
        <v>356</v>
      </c>
      <c r="M19" s="336"/>
    </row>
    <row r="20" spans="1:13" ht="12" customHeight="1" x14ac:dyDescent="0.2">
      <c r="A20" s="1464">
        <v>3</v>
      </c>
      <c r="B20" s="1466" t="s">
        <v>357</v>
      </c>
      <c r="C20" s="1467"/>
      <c r="D20" s="340">
        <v>2314</v>
      </c>
      <c r="E20" s="335">
        <v>250</v>
      </c>
      <c r="F20" s="335"/>
      <c r="G20" s="335">
        <f t="shared" si="1"/>
        <v>250</v>
      </c>
      <c r="H20" s="335"/>
      <c r="I20" s="1433" t="s">
        <v>356</v>
      </c>
      <c r="M20" s="336"/>
    </row>
    <row r="21" spans="1:13" ht="12.75" customHeight="1" x14ac:dyDescent="0.2">
      <c r="A21" s="1465"/>
      <c r="B21" s="1468"/>
      <c r="C21" s="1469"/>
      <c r="D21" s="340">
        <v>2363</v>
      </c>
      <c r="E21" s="335">
        <v>200</v>
      </c>
      <c r="F21" s="335"/>
      <c r="G21" s="335">
        <f t="shared" si="1"/>
        <v>200</v>
      </c>
      <c r="H21" s="335"/>
      <c r="I21" s="1434"/>
      <c r="M21" s="336"/>
    </row>
    <row r="22" spans="1:13" ht="12" customHeight="1" x14ac:dyDescent="0.2">
      <c r="A22" s="1464">
        <v>4</v>
      </c>
      <c r="B22" s="1466" t="s">
        <v>358</v>
      </c>
      <c r="C22" s="1467"/>
      <c r="D22" s="340">
        <v>1150</v>
      </c>
      <c r="E22" s="335">
        <v>420</v>
      </c>
      <c r="F22" s="335"/>
      <c r="G22" s="335">
        <f t="shared" si="1"/>
        <v>420</v>
      </c>
      <c r="H22" s="335"/>
      <c r="I22" s="1433" t="s">
        <v>359</v>
      </c>
      <c r="M22" s="336"/>
    </row>
    <row r="23" spans="1:13" ht="12.75" customHeight="1" x14ac:dyDescent="0.2">
      <c r="A23" s="1470"/>
      <c r="B23" s="1471"/>
      <c r="C23" s="1472"/>
      <c r="D23" s="340">
        <v>1210</v>
      </c>
      <c r="E23" s="335">
        <v>102</v>
      </c>
      <c r="F23" s="335"/>
      <c r="G23" s="335">
        <f t="shared" si="1"/>
        <v>102</v>
      </c>
      <c r="H23" s="335"/>
      <c r="I23" s="1438"/>
      <c r="M23" s="336"/>
    </row>
    <row r="24" spans="1:13" ht="12.75" customHeight="1" x14ac:dyDescent="0.2">
      <c r="A24" s="1470"/>
      <c r="B24" s="1471"/>
      <c r="C24" s="1472"/>
      <c r="D24" s="340">
        <v>2314</v>
      </c>
      <c r="E24" s="335">
        <f>200+75</f>
        <v>275</v>
      </c>
      <c r="F24" s="335"/>
      <c r="G24" s="335">
        <f t="shared" si="1"/>
        <v>275</v>
      </c>
      <c r="H24" s="335"/>
      <c r="I24" s="1438"/>
      <c r="M24" s="336"/>
    </row>
    <row r="25" spans="1:13" ht="12.75" customHeight="1" x14ac:dyDescent="0.2">
      <c r="A25" s="1464">
        <v>5</v>
      </c>
      <c r="B25" s="1466" t="s">
        <v>360</v>
      </c>
      <c r="C25" s="1467"/>
      <c r="D25" s="340">
        <v>1150</v>
      </c>
      <c r="E25" s="335">
        <v>190</v>
      </c>
      <c r="F25" s="335"/>
      <c r="G25" s="335">
        <f t="shared" si="1"/>
        <v>190</v>
      </c>
      <c r="H25" s="335"/>
      <c r="I25" s="1433" t="s">
        <v>359</v>
      </c>
    </row>
    <row r="26" spans="1:13" ht="12.75" customHeight="1" x14ac:dyDescent="0.2">
      <c r="A26" s="1470"/>
      <c r="B26" s="1471"/>
      <c r="C26" s="1472"/>
      <c r="D26" s="340">
        <v>1210</v>
      </c>
      <c r="E26" s="335">
        <v>46</v>
      </c>
      <c r="F26" s="335"/>
      <c r="G26" s="335">
        <f t="shared" si="1"/>
        <v>46</v>
      </c>
      <c r="H26" s="335"/>
      <c r="I26" s="1438"/>
      <c r="M26" s="336"/>
    </row>
    <row r="27" spans="1:13" ht="12.75" customHeight="1" x14ac:dyDescent="0.2">
      <c r="A27" s="1470"/>
      <c r="B27" s="1471"/>
      <c r="C27" s="1472"/>
      <c r="D27" s="340">
        <v>2363</v>
      </c>
      <c r="E27" s="335">
        <v>80</v>
      </c>
      <c r="F27" s="335"/>
      <c r="G27" s="335">
        <f t="shared" si="1"/>
        <v>80</v>
      </c>
      <c r="H27" s="335"/>
      <c r="I27" s="1438"/>
      <c r="M27" s="336"/>
    </row>
    <row r="28" spans="1:13" ht="12.75" customHeight="1" x14ac:dyDescent="0.2">
      <c r="A28" s="1465"/>
      <c r="B28" s="1468"/>
      <c r="C28" s="1469"/>
      <c r="D28" s="340">
        <v>2314</v>
      </c>
      <c r="E28" s="335">
        <v>150</v>
      </c>
      <c r="F28" s="335"/>
      <c r="G28" s="335">
        <f t="shared" si="1"/>
        <v>150</v>
      </c>
      <c r="H28" s="335"/>
      <c r="I28" s="1434"/>
      <c r="M28" s="336"/>
    </row>
    <row r="29" spans="1:13" ht="12.75" customHeight="1" x14ac:dyDescent="0.2">
      <c r="A29" s="1464">
        <v>6</v>
      </c>
      <c r="B29" s="1466" t="s">
        <v>361</v>
      </c>
      <c r="C29" s="1467"/>
      <c r="D29" s="340">
        <v>1150</v>
      </c>
      <c r="E29" s="335">
        <v>140</v>
      </c>
      <c r="F29" s="335"/>
      <c r="G29" s="335">
        <f t="shared" si="1"/>
        <v>140</v>
      </c>
      <c r="H29" s="335"/>
      <c r="I29" s="1433" t="s">
        <v>359</v>
      </c>
      <c r="M29" s="336"/>
    </row>
    <row r="30" spans="1:13" ht="12.75" customHeight="1" x14ac:dyDescent="0.2">
      <c r="A30" s="1470"/>
      <c r="B30" s="1471"/>
      <c r="C30" s="1472"/>
      <c r="D30" s="340">
        <v>1210</v>
      </c>
      <c r="E30" s="335">
        <v>34</v>
      </c>
      <c r="F30" s="335"/>
      <c r="G30" s="335">
        <f t="shared" si="1"/>
        <v>34</v>
      </c>
      <c r="H30" s="335"/>
      <c r="I30" s="1438"/>
      <c r="M30" s="336"/>
    </row>
    <row r="31" spans="1:13" ht="12.75" customHeight="1" x14ac:dyDescent="0.2">
      <c r="A31" s="1465"/>
      <c r="B31" s="1468"/>
      <c r="C31" s="1469"/>
      <c r="D31" s="340">
        <v>2314</v>
      </c>
      <c r="E31" s="335">
        <v>100</v>
      </c>
      <c r="F31" s="335"/>
      <c r="G31" s="335">
        <f t="shared" si="1"/>
        <v>100</v>
      </c>
      <c r="H31" s="335"/>
      <c r="I31" s="1434"/>
      <c r="M31" s="336"/>
    </row>
    <row r="32" spans="1:13" ht="12.75" customHeight="1" x14ac:dyDescent="0.2">
      <c r="A32" s="1464">
        <v>7</v>
      </c>
      <c r="B32" s="1466" t="s">
        <v>362</v>
      </c>
      <c r="C32" s="1467"/>
      <c r="D32" s="340">
        <v>2314</v>
      </c>
      <c r="E32" s="335">
        <v>200</v>
      </c>
      <c r="F32" s="335"/>
      <c r="G32" s="335">
        <f t="shared" si="1"/>
        <v>200</v>
      </c>
      <c r="H32" s="335"/>
      <c r="I32" s="1433" t="s">
        <v>359</v>
      </c>
      <c r="M32" s="336"/>
    </row>
    <row r="33" spans="1:13" ht="12.75" customHeight="1" x14ac:dyDescent="0.2">
      <c r="A33" s="1465"/>
      <c r="B33" s="1468"/>
      <c r="C33" s="1469"/>
      <c r="D33" s="340">
        <v>2264</v>
      </c>
      <c r="E33" s="335">
        <v>150</v>
      </c>
      <c r="F33" s="335"/>
      <c r="G33" s="335">
        <f t="shared" si="1"/>
        <v>150</v>
      </c>
      <c r="H33" s="335"/>
      <c r="I33" s="1434"/>
      <c r="M33" s="336"/>
    </row>
    <row r="34" spans="1:13" ht="12.75" customHeight="1" x14ac:dyDescent="0.2">
      <c r="A34" s="1464">
        <v>8</v>
      </c>
      <c r="B34" s="1466" t="s">
        <v>363</v>
      </c>
      <c r="C34" s="1467"/>
      <c r="D34" s="340">
        <v>2264</v>
      </c>
      <c r="E34" s="335">
        <v>150</v>
      </c>
      <c r="F34" s="335"/>
      <c r="G34" s="335">
        <f t="shared" si="1"/>
        <v>150</v>
      </c>
      <c r="H34" s="335"/>
      <c r="I34" s="1433" t="s">
        <v>359</v>
      </c>
      <c r="M34" s="336"/>
    </row>
    <row r="35" spans="1:13" ht="12.75" customHeight="1" x14ac:dyDescent="0.2">
      <c r="A35" s="1465"/>
      <c r="B35" s="1468"/>
      <c r="C35" s="1469"/>
      <c r="D35" s="340">
        <v>2314</v>
      </c>
      <c r="E35" s="335">
        <v>150</v>
      </c>
      <c r="F35" s="335"/>
      <c r="G35" s="335">
        <f t="shared" si="1"/>
        <v>150</v>
      </c>
      <c r="H35" s="335"/>
      <c r="I35" s="1434"/>
      <c r="M35" s="336"/>
    </row>
    <row r="36" spans="1:13" ht="12.75" customHeight="1" x14ac:dyDescent="0.2">
      <c r="A36" s="1464">
        <v>9</v>
      </c>
      <c r="B36" s="1466" t="s">
        <v>364</v>
      </c>
      <c r="C36" s="1467"/>
      <c r="D36" s="340">
        <v>2314</v>
      </c>
      <c r="E36" s="335">
        <v>150</v>
      </c>
      <c r="F36" s="335"/>
      <c r="G36" s="335">
        <f t="shared" si="1"/>
        <v>150</v>
      </c>
      <c r="H36" s="335"/>
      <c r="I36" s="1433" t="s">
        <v>359</v>
      </c>
      <c r="M36" s="336"/>
    </row>
    <row r="37" spans="1:13" ht="12.75" customHeight="1" x14ac:dyDescent="0.2">
      <c r="A37" s="1470"/>
      <c r="B37" s="1471"/>
      <c r="C37" s="1472"/>
      <c r="D37" s="340">
        <v>1150</v>
      </c>
      <c r="E37" s="335">
        <v>140</v>
      </c>
      <c r="F37" s="335"/>
      <c r="G37" s="335">
        <f t="shared" si="1"/>
        <v>140</v>
      </c>
      <c r="H37" s="335"/>
      <c r="I37" s="1438"/>
      <c r="M37" s="336"/>
    </row>
    <row r="38" spans="1:13" ht="12.75" customHeight="1" x14ac:dyDescent="0.2">
      <c r="A38" s="1465"/>
      <c r="B38" s="1468"/>
      <c r="C38" s="1469"/>
      <c r="D38" s="340">
        <v>1210</v>
      </c>
      <c r="E38" s="335">
        <v>34</v>
      </c>
      <c r="F38" s="335"/>
      <c r="G38" s="335">
        <f t="shared" si="1"/>
        <v>34</v>
      </c>
      <c r="H38" s="335"/>
      <c r="I38" s="1434"/>
    </row>
    <row r="39" spans="1:13" ht="12.75" customHeight="1" x14ac:dyDescent="0.2">
      <c r="A39" s="1464">
        <v>10</v>
      </c>
      <c r="B39" s="1466" t="s">
        <v>365</v>
      </c>
      <c r="C39" s="1467"/>
      <c r="D39" s="340">
        <v>2264</v>
      </c>
      <c r="E39" s="335">
        <v>150</v>
      </c>
      <c r="F39" s="335"/>
      <c r="G39" s="341">
        <f t="shared" si="1"/>
        <v>150</v>
      </c>
      <c r="H39" s="335"/>
      <c r="I39" s="1433" t="s">
        <v>359</v>
      </c>
      <c r="M39" s="336"/>
    </row>
    <row r="40" spans="1:13" ht="12.75" customHeight="1" x14ac:dyDescent="0.2">
      <c r="A40" s="1465"/>
      <c r="B40" s="1468"/>
      <c r="C40" s="1469"/>
      <c r="D40" s="340">
        <v>2314</v>
      </c>
      <c r="E40" s="335">
        <f>180+30</f>
        <v>210</v>
      </c>
      <c r="F40" s="335"/>
      <c r="G40" s="341">
        <f t="shared" si="1"/>
        <v>210</v>
      </c>
      <c r="H40" s="335"/>
      <c r="I40" s="1434"/>
    </row>
    <row r="41" spans="1:13" ht="12.75" customHeight="1" x14ac:dyDescent="0.2">
      <c r="A41" s="1464">
        <v>11</v>
      </c>
      <c r="B41" s="1466" t="s">
        <v>366</v>
      </c>
      <c r="C41" s="1467"/>
      <c r="D41" s="340">
        <v>2314</v>
      </c>
      <c r="E41" s="335">
        <v>160</v>
      </c>
      <c r="F41" s="335"/>
      <c r="G41" s="341">
        <f t="shared" si="1"/>
        <v>160</v>
      </c>
      <c r="H41" s="335"/>
      <c r="I41" s="1433" t="s">
        <v>359</v>
      </c>
    </row>
    <row r="42" spans="1:13" ht="12.75" customHeight="1" x14ac:dyDescent="0.2">
      <c r="A42" s="1470"/>
      <c r="B42" s="1471"/>
      <c r="C42" s="1472"/>
      <c r="D42" s="340">
        <v>1150</v>
      </c>
      <c r="E42" s="335">
        <v>150</v>
      </c>
      <c r="F42" s="335"/>
      <c r="G42" s="341">
        <f t="shared" si="1"/>
        <v>150</v>
      </c>
      <c r="H42" s="335"/>
      <c r="I42" s="1438"/>
    </row>
    <row r="43" spans="1:13" ht="12.75" customHeight="1" x14ac:dyDescent="0.2">
      <c r="A43" s="1470"/>
      <c r="B43" s="1471"/>
      <c r="C43" s="1472"/>
      <c r="D43" s="340">
        <v>1210</v>
      </c>
      <c r="E43" s="335">
        <v>37</v>
      </c>
      <c r="F43" s="335"/>
      <c r="G43" s="341">
        <f t="shared" si="1"/>
        <v>37</v>
      </c>
      <c r="H43" s="335"/>
      <c r="I43" s="1438"/>
    </row>
    <row r="44" spans="1:13" ht="12.75" customHeight="1" x14ac:dyDescent="0.2">
      <c r="A44" s="1465"/>
      <c r="B44" s="1468"/>
      <c r="C44" s="1469"/>
      <c r="D44" s="340">
        <v>2363</v>
      </c>
      <c r="E44" s="335">
        <v>40</v>
      </c>
      <c r="F44" s="335"/>
      <c r="G44" s="341">
        <f t="shared" si="1"/>
        <v>40</v>
      </c>
      <c r="H44" s="335"/>
      <c r="I44" s="1434"/>
    </row>
    <row r="45" spans="1:13" x14ac:dyDescent="0.2">
      <c r="A45" s="342">
        <v>12</v>
      </c>
      <c r="B45" s="1462" t="s">
        <v>367</v>
      </c>
      <c r="C45" s="1463"/>
      <c r="D45" s="340">
        <v>2314</v>
      </c>
      <c r="E45" s="335">
        <v>150</v>
      </c>
      <c r="F45" s="335"/>
      <c r="G45" s="341">
        <f t="shared" si="1"/>
        <v>150</v>
      </c>
      <c r="H45" s="335"/>
      <c r="I45" s="339" t="s">
        <v>359</v>
      </c>
    </row>
    <row r="46" spans="1:13" ht="21.75" customHeight="1" x14ac:dyDescent="0.2">
      <c r="A46" s="342">
        <v>13</v>
      </c>
      <c r="B46" s="1462" t="s">
        <v>368</v>
      </c>
      <c r="C46" s="1463"/>
      <c r="D46" s="340">
        <v>2314</v>
      </c>
      <c r="E46" s="335">
        <v>150</v>
      </c>
      <c r="F46" s="335"/>
      <c r="G46" s="341">
        <f t="shared" si="1"/>
        <v>150</v>
      </c>
      <c r="H46" s="335"/>
      <c r="I46" s="339" t="s">
        <v>359</v>
      </c>
    </row>
    <row r="47" spans="1:13" x14ac:dyDescent="0.2">
      <c r="A47" s="342">
        <v>14</v>
      </c>
      <c r="B47" s="1462" t="s">
        <v>369</v>
      </c>
      <c r="C47" s="1463"/>
      <c r="D47" s="340">
        <v>2314</v>
      </c>
      <c r="E47" s="335">
        <v>70</v>
      </c>
      <c r="F47" s="335"/>
      <c r="G47" s="341">
        <f t="shared" si="1"/>
        <v>70</v>
      </c>
      <c r="H47" s="335"/>
      <c r="I47" s="339" t="s">
        <v>359</v>
      </c>
    </row>
    <row r="48" spans="1:13" ht="12.75" customHeight="1" x14ac:dyDescent="0.2">
      <c r="A48" s="342">
        <v>15</v>
      </c>
      <c r="B48" s="1462" t="s">
        <v>370</v>
      </c>
      <c r="C48" s="1463"/>
      <c r="D48" s="340">
        <v>2314</v>
      </c>
      <c r="E48" s="335">
        <v>60</v>
      </c>
      <c r="F48" s="335"/>
      <c r="G48" s="341">
        <f t="shared" si="1"/>
        <v>60</v>
      </c>
      <c r="H48" s="335"/>
      <c r="I48" s="339" t="s">
        <v>359</v>
      </c>
    </row>
    <row r="49" spans="1:9" ht="12.75" customHeight="1" x14ac:dyDescent="0.2">
      <c r="A49" s="342">
        <v>16</v>
      </c>
      <c r="B49" s="1462" t="s">
        <v>371</v>
      </c>
      <c r="C49" s="1463"/>
      <c r="D49" s="340">
        <v>2314</v>
      </c>
      <c r="E49" s="335">
        <v>50</v>
      </c>
      <c r="F49" s="335"/>
      <c r="G49" s="341">
        <f t="shared" si="1"/>
        <v>50</v>
      </c>
      <c r="H49" s="335"/>
      <c r="I49" s="339" t="s">
        <v>359</v>
      </c>
    </row>
    <row r="50" spans="1:9" ht="12.75" customHeight="1" x14ac:dyDescent="0.2">
      <c r="A50" s="342">
        <v>17</v>
      </c>
      <c r="B50" s="1462" t="s">
        <v>372</v>
      </c>
      <c r="C50" s="1463"/>
      <c r="D50" s="340">
        <v>2314</v>
      </c>
      <c r="E50" s="335">
        <v>60</v>
      </c>
      <c r="F50" s="335"/>
      <c r="G50" s="335">
        <f t="shared" si="1"/>
        <v>60</v>
      </c>
      <c r="H50" s="335"/>
      <c r="I50" s="339" t="s">
        <v>359</v>
      </c>
    </row>
    <row r="51" spans="1:9" ht="12.75" customHeight="1" x14ac:dyDescent="0.2">
      <c r="A51" s="342">
        <v>18</v>
      </c>
      <c r="B51" s="1462" t="s">
        <v>373</v>
      </c>
      <c r="C51" s="1463"/>
      <c r="D51" s="340">
        <v>2314</v>
      </c>
      <c r="E51" s="335">
        <v>100</v>
      </c>
      <c r="F51" s="335"/>
      <c r="G51" s="335">
        <f t="shared" si="1"/>
        <v>100</v>
      </c>
      <c r="H51" s="335"/>
      <c r="I51" s="339" t="s">
        <v>359</v>
      </c>
    </row>
    <row r="52" spans="1:9" ht="12.75" customHeight="1" x14ac:dyDescent="0.2">
      <c r="A52" s="342">
        <v>19</v>
      </c>
      <c r="B52" s="1462" t="s">
        <v>374</v>
      </c>
      <c r="C52" s="1463"/>
      <c r="D52" s="340">
        <v>2314</v>
      </c>
      <c r="E52" s="335">
        <v>60</v>
      </c>
      <c r="F52" s="335"/>
      <c r="G52" s="335">
        <f t="shared" si="1"/>
        <v>60</v>
      </c>
      <c r="H52" s="335"/>
      <c r="I52" s="339" t="s">
        <v>359</v>
      </c>
    </row>
    <row r="53" spans="1:9" ht="12.75" customHeight="1" x14ac:dyDescent="0.2">
      <c r="A53" s="342">
        <v>20</v>
      </c>
      <c r="B53" s="1462" t="s">
        <v>375</v>
      </c>
      <c r="C53" s="1463"/>
      <c r="D53" s="340">
        <v>2314</v>
      </c>
      <c r="E53" s="335">
        <v>80</v>
      </c>
      <c r="F53" s="335"/>
      <c r="G53" s="335">
        <f t="shared" si="1"/>
        <v>80</v>
      </c>
      <c r="H53" s="335"/>
      <c r="I53" s="339" t="s">
        <v>359</v>
      </c>
    </row>
    <row r="54" spans="1:9" ht="12" customHeight="1" x14ac:dyDescent="0.2">
      <c r="A54" s="1464">
        <v>21</v>
      </c>
      <c r="B54" s="1466" t="s">
        <v>376</v>
      </c>
      <c r="C54" s="1467"/>
      <c r="D54" s="340">
        <v>2363</v>
      </c>
      <c r="E54" s="335">
        <v>300</v>
      </c>
      <c r="F54" s="335"/>
      <c r="G54" s="335">
        <f t="shared" si="1"/>
        <v>300</v>
      </c>
      <c r="H54" s="335"/>
      <c r="I54" s="1433" t="s">
        <v>377</v>
      </c>
    </row>
    <row r="55" spans="1:9" ht="12.75" customHeight="1" x14ac:dyDescent="0.2">
      <c r="A55" s="1465"/>
      <c r="B55" s="1468"/>
      <c r="C55" s="1469"/>
      <c r="D55" s="340">
        <v>2314</v>
      </c>
      <c r="E55" s="335">
        <v>200</v>
      </c>
      <c r="F55" s="335"/>
      <c r="G55" s="335">
        <f t="shared" si="1"/>
        <v>200</v>
      </c>
      <c r="H55" s="335"/>
      <c r="I55" s="1434"/>
    </row>
    <row r="56" spans="1:9" ht="12.75" customHeight="1" x14ac:dyDescent="0.2">
      <c r="A56" s="342">
        <v>22</v>
      </c>
      <c r="B56" s="1462" t="s">
        <v>378</v>
      </c>
      <c r="C56" s="1463"/>
      <c r="D56" s="340">
        <v>2314</v>
      </c>
      <c r="E56" s="335">
        <v>50</v>
      </c>
      <c r="F56" s="335"/>
      <c r="G56" s="335">
        <f t="shared" si="1"/>
        <v>50</v>
      </c>
      <c r="H56" s="335"/>
      <c r="I56" s="339" t="s">
        <v>359</v>
      </c>
    </row>
    <row r="57" spans="1:9" ht="12.75" customHeight="1" x14ac:dyDescent="0.2">
      <c r="A57" s="342">
        <v>23</v>
      </c>
      <c r="B57" s="1462" t="s">
        <v>379</v>
      </c>
      <c r="C57" s="1463"/>
      <c r="D57" s="340">
        <v>2314</v>
      </c>
      <c r="E57" s="335">
        <v>120</v>
      </c>
      <c r="F57" s="335"/>
      <c r="G57" s="335">
        <f t="shared" si="1"/>
        <v>120</v>
      </c>
      <c r="H57" s="335"/>
      <c r="I57" s="339" t="s">
        <v>359</v>
      </c>
    </row>
    <row r="58" spans="1:9" x14ac:dyDescent="0.2">
      <c r="A58" s="1464">
        <v>24</v>
      </c>
      <c r="B58" s="1466" t="s">
        <v>380</v>
      </c>
      <c r="C58" s="1467"/>
      <c r="D58" s="340">
        <v>2279</v>
      </c>
      <c r="E58" s="341">
        <v>100</v>
      </c>
      <c r="F58" s="341"/>
      <c r="G58" s="335">
        <f t="shared" si="1"/>
        <v>100</v>
      </c>
      <c r="H58" s="341"/>
      <c r="I58" s="1433" t="s">
        <v>381</v>
      </c>
    </row>
    <row r="59" spans="1:9" x14ac:dyDescent="0.2">
      <c r="A59" s="1470"/>
      <c r="B59" s="1471"/>
      <c r="C59" s="1472"/>
      <c r="D59" s="340">
        <v>1150</v>
      </c>
      <c r="E59" s="341">
        <v>1500</v>
      </c>
      <c r="F59" s="341"/>
      <c r="G59" s="335">
        <f t="shared" si="1"/>
        <v>1500</v>
      </c>
      <c r="H59" s="341"/>
      <c r="I59" s="1438"/>
    </row>
    <row r="60" spans="1:9" x14ac:dyDescent="0.2">
      <c r="A60" s="1470"/>
      <c r="B60" s="1471"/>
      <c r="C60" s="1472"/>
      <c r="D60" s="340">
        <v>1210</v>
      </c>
      <c r="E60" s="341">
        <v>75</v>
      </c>
      <c r="F60" s="341"/>
      <c r="G60" s="335">
        <f t="shared" si="1"/>
        <v>75</v>
      </c>
      <c r="H60" s="341"/>
      <c r="I60" s="1438"/>
    </row>
    <row r="61" spans="1:9" x14ac:dyDescent="0.2">
      <c r="A61" s="1470"/>
      <c r="B61" s="1471"/>
      <c r="C61" s="1472"/>
      <c r="D61" s="340">
        <v>2264</v>
      </c>
      <c r="E61" s="341">
        <v>2000</v>
      </c>
      <c r="F61" s="341"/>
      <c r="G61" s="335">
        <f t="shared" si="1"/>
        <v>2000</v>
      </c>
      <c r="H61" s="341"/>
      <c r="I61" s="1438"/>
    </row>
    <row r="62" spans="1:9" x14ac:dyDescent="0.2">
      <c r="A62" s="1470"/>
      <c r="B62" s="1471"/>
      <c r="C62" s="1472"/>
      <c r="D62" s="340">
        <v>2370</v>
      </c>
      <c r="E62" s="341">
        <f>700-75</f>
        <v>625</v>
      </c>
      <c r="F62" s="341"/>
      <c r="G62" s="335">
        <f t="shared" si="1"/>
        <v>625</v>
      </c>
      <c r="H62" s="341"/>
      <c r="I62" s="1438"/>
    </row>
    <row r="63" spans="1:9" x14ac:dyDescent="0.2">
      <c r="A63" s="1470"/>
      <c r="B63" s="1471"/>
      <c r="C63" s="1472"/>
      <c r="D63" s="340">
        <v>2223</v>
      </c>
      <c r="E63" s="341">
        <v>120</v>
      </c>
      <c r="F63" s="341"/>
      <c r="G63" s="335">
        <f t="shared" si="1"/>
        <v>120</v>
      </c>
      <c r="H63" s="341"/>
      <c r="I63" s="1438"/>
    </row>
    <row r="64" spans="1:9" x14ac:dyDescent="0.2">
      <c r="A64" s="1470"/>
      <c r="B64" s="1471"/>
      <c r="C64" s="1472"/>
      <c r="D64" s="340">
        <v>2314</v>
      </c>
      <c r="E64" s="341">
        <v>80</v>
      </c>
      <c r="F64" s="341"/>
      <c r="G64" s="335">
        <f t="shared" si="1"/>
        <v>80</v>
      </c>
      <c r="H64" s="341"/>
      <c r="I64" s="1438"/>
    </row>
    <row r="65" spans="1:9" x14ac:dyDescent="0.2">
      <c r="A65" s="1465"/>
      <c r="B65" s="1468"/>
      <c r="C65" s="1469"/>
      <c r="D65" s="340">
        <v>2239</v>
      </c>
      <c r="E65" s="341">
        <v>120</v>
      </c>
      <c r="F65" s="341"/>
      <c r="G65" s="335">
        <f t="shared" si="1"/>
        <v>120</v>
      </c>
      <c r="H65" s="341"/>
      <c r="I65" s="1434"/>
    </row>
    <row r="66" spans="1:9" ht="12.75" customHeight="1" x14ac:dyDescent="0.2">
      <c r="A66" s="1464">
        <v>25</v>
      </c>
      <c r="B66" s="1466" t="s">
        <v>382</v>
      </c>
      <c r="C66" s="1467"/>
      <c r="D66" s="340">
        <v>2314</v>
      </c>
      <c r="E66" s="335">
        <v>150</v>
      </c>
      <c r="F66" s="341"/>
      <c r="G66" s="335">
        <f t="shared" si="1"/>
        <v>150</v>
      </c>
      <c r="H66" s="335"/>
      <c r="I66" s="1433" t="s">
        <v>356</v>
      </c>
    </row>
    <row r="67" spans="1:9" ht="14.25" customHeight="1" x14ac:dyDescent="0.2">
      <c r="A67" s="1465"/>
      <c r="B67" s="1468"/>
      <c r="C67" s="1469"/>
      <c r="D67" s="340">
        <v>2370</v>
      </c>
      <c r="E67" s="335">
        <v>350</v>
      </c>
      <c r="F67" s="341"/>
      <c r="G67" s="341">
        <f t="shared" si="1"/>
        <v>350</v>
      </c>
      <c r="H67" s="335"/>
      <c r="I67" s="1438"/>
    </row>
    <row r="68" spans="1:9" x14ac:dyDescent="0.2">
      <c r="A68" s="342">
        <v>26</v>
      </c>
      <c r="B68" s="1462" t="s">
        <v>383</v>
      </c>
      <c r="C68" s="1463"/>
      <c r="D68" s="340">
        <v>2370</v>
      </c>
      <c r="E68" s="335">
        <v>200</v>
      </c>
      <c r="F68" s="341"/>
      <c r="G68" s="341">
        <f t="shared" si="1"/>
        <v>200</v>
      </c>
      <c r="H68" s="335"/>
      <c r="I68" s="343" t="s">
        <v>356</v>
      </c>
    </row>
    <row r="69" spans="1:9" ht="13.5" customHeight="1" x14ac:dyDescent="0.2">
      <c r="A69" s="1464">
        <v>27</v>
      </c>
      <c r="B69" s="1424" t="s">
        <v>384</v>
      </c>
      <c r="C69" s="1425"/>
      <c r="D69" s="340">
        <v>1150</v>
      </c>
      <c r="E69" s="341">
        <f>300-15</f>
        <v>285</v>
      </c>
      <c r="F69" s="341"/>
      <c r="G69" s="341">
        <f t="shared" si="1"/>
        <v>285</v>
      </c>
      <c r="H69" s="341"/>
      <c r="I69" s="1433" t="s">
        <v>356</v>
      </c>
    </row>
    <row r="70" spans="1:9" ht="13.5" customHeight="1" x14ac:dyDescent="0.2">
      <c r="A70" s="1465"/>
      <c r="B70" s="1431"/>
      <c r="C70" s="1432"/>
      <c r="D70" s="340">
        <v>1210</v>
      </c>
      <c r="E70" s="341">
        <v>15</v>
      </c>
      <c r="F70" s="341"/>
      <c r="G70" s="341">
        <f t="shared" si="1"/>
        <v>15</v>
      </c>
      <c r="H70" s="341"/>
      <c r="I70" s="1434"/>
    </row>
    <row r="71" spans="1:9" ht="13.5" customHeight="1" x14ac:dyDescent="0.2">
      <c r="A71" s="1464">
        <v>28</v>
      </c>
      <c r="B71" s="1466" t="s">
        <v>385</v>
      </c>
      <c r="C71" s="1467"/>
      <c r="D71" s="340">
        <v>2370</v>
      </c>
      <c r="E71" s="335">
        <v>700</v>
      </c>
      <c r="F71" s="341"/>
      <c r="G71" s="341">
        <f t="shared" si="1"/>
        <v>700</v>
      </c>
      <c r="H71" s="335"/>
      <c r="I71" s="1433" t="s">
        <v>356</v>
      </c>
    </row>
    <row r="72" spans="1:9" ht="12.75" customHeight="1" x14ac:dyDescent="0.2">
      <c r="A72" s="1470"/>
      <c r="B72" s="1471"/>
      <c r="C72" s="1472"/>
      <c r="D72" s="340">
        <v>2314</v>
      </c>
      <c r="E72" s="335">
        <v>350</v>
      </c>
      <c r="F72" s="335"/>
      <c r="G72" s="341">
        <f t="shared" si="1"/>
        <v>350</v>
      </c>
      <c r="H72" s="335"/>
      <c r="I72" s="1438"/>
    </row>
    <row r="73" spans="1:9" ht="12.75" customHeight="1" x14ac:dyDescent="0.2">
      <c r="A73" s="1470"/>
      <c r="B73" s="1471"/>
      <c r="C73" s="1472"/>
      <c r="D73" s="340">
        <v>1150</v>
      </c>
      <c r="E73" s="335">
        <v>100</v>
      </c>
      <c r="F73" s="335"/>
      <c r="G73" s="341">
        <f t="shared" si="1"/>
        <v>100</v>
      </c>
      <c r="H73" s="335"/>
      <c r="I73" s="1438"/>
    </row>
    <row r="74" spans="1:9" x14ac:dyDescent="0.2">
      <c r="A74" s="1465"/>
      <c r="B74" s="1468"/>
      <c r="C74" s="1469"/>
      <c r="D74" s="340">
        <v>1210</v>
      </c>
      <c r="E74" s="335">
        <v>25</v>
      </c>
      <c r="F74" s="335"/>
      <c r="G74" s="341">
        <f t="shared" si="1"/>
        <v>25</v>
      </c>
      <c r="H74" s="335"/>
      <c r="I74" s="1434"/>
    </row>
    <row r="75" spans="1:9" x14ac:dyDescent="0.2">
      <c r="A75" s="1464">
        <v>29</v>
      </c>
      <c r="B75" s="1466" t="s">
        <v>386</v>
      </c>
      <c r="C75" s="1467"/>
      <c r="D75" s="340">
        <v>2314</v>
      </c>
      <c r="E75" s="341">
        <v>200</v>
      </c>
      <c r="F75" s="341"/>
      <c r="G75" s="341">
        <f t="shared" si="1"/>
        <v>200</v>
      </c>
      <c r="H75" s="341"/>
      <c r="I75" s="1433" t="s">
        <v>356</v>
      </c>
    </row>
    <row r="76" spans="1:9" ht="25.5" customHeight="1" x14ac:dyDescent="0.2">
      <c r="A76" s="1465"/>
      <c r="B76" s="1468"/>
      <c r="C76" s="1469"/>
      <c r="D76" s="340">
        <v>2370</v>
      </c>
      <c r="E76" s="341">
        <v>150</v>
      </c>
      <c r="F76" s="341"/>
      <c r="G76" s="341">
        <f t="shared" si="1"/>
        <v>150</v>
      </c>
      <c r="H76" s="341"/>
      <c r="I76" s="1434"/>
    </row>
    <row r="77" spans="1:9" ht="14.25" customHeight="1" x14ac:dyDescent="0.2">
      <c r="A77" s="1464">
        <v>30</v>
      </c>
      <c r="B77" s="1466" t="s">
        <v>387</v>
      </c>
      <c r="C77" s="1467"/>
      <c r="D77" s="340">
        <v>1150</v>
      </c>
      <c r="E77" s="335">
        <v>172</v>
      </c>
      <c r="F77" s="335"/>
      <c r="G77" s="341">
        <f t="shared" si="1"/>
        <v>172</v>
      </c>
      <c r="H77" s="335"/>
      <c r="I77" s="1433" t="s">
        <v>388</v>
      </c>
    </row>
    <row r="78" spans="1:9" ht="11.25" customHeight="1" x14ac:dyDescent="0.2">
      <c r="A78" s="1470"/>
      <c r="B78" s="1471"/>
      <c r="C78" s="1472"/>
      <c r="D78" s="340">
        <v>1210</v>
      </c>
      <c r="E78" s="335">
        <v>42</v>
      </c>
      <c r="F78" s="335"/>
      <c r="G78" s="341">
        <f t="shared" si="1"/>
        <v>42</v>
      </c>
      <c r="H78" s="335"/>
      <c r="I78" s="1438"/>
    </row>
    <row r="79" spans="1:9" ht="12" customHeight="1" x14ac:dyDescent="0.2">
      <c r="A79" s="1470"/>
      <c r="B79" s="1471"/>
      <c r="C79" s="1472"/>
      <c r="D79" s="340">
        <v>2264</v>
      </c>
      <c r="E79" s="335">
        <v>250</v>
      </c>
      <c r="F79" s="335"/>
      <c r="G79" s="341">
        <f t="shared" si="1"/>
        <v>250</v>
      </c>
      <c r="H79" s="335"/>
      <c r="I79" s="1438"/>
    </row>
    <row r="80" spans="1:9" ht="12" customHeight="1" x14ac:dyDescent="0.2">
      <c r="A80" s="1470"/>
      <c r="B80" s="1471"/>
      <c r="C80" s="1472"/>
      <c r="D80" s="340">
        <v>2314</v>
      </c>
      <c r="E80" s="335">
        <v>150</v>
      </c>
      <c r="F80" s="335"/>
      <c r="G80" s="341">
        <f t="shared" si="1"/>
        <v>150</v>
      </c>
      <c r="H80" s="335"/>
      <c r="I80" s="1438"/>
    </row>
    <row r="81" spans="1:9" ht="12" customHeight="1" x14ac:dyDescent="0.2">
      <c r="A81" s="1465"/>
      <c r="B81" s="1468"/>
      <c r="C81" s="1469"/>
      <c r="D81" s="340">
        <v>2311</v>
      </c>
      <c r="E81" s="335">
        <v>50</v>
      </c>
      <c r="F81" s="335"/>
      <c r="G81" s="341">
        <f t="shared" ref="G81:G143" si="2">SUM(E81:F81)</f>
        <v>50</v>
      </c>
      <c r="H81" s="335"/>
      <c r="I81" s="1434"/>
    </row>
    <row r="82" spans="1:9" ht="12.75" customHeight="1" x14ac:dyDescent="0.2">
      <c r="A82" s="1464">
        <v>31</v>
      </c>
      <c r="B82" s="1466" t="s">
        <v>389</v>
      </c>
      <c r="C82" s="1467"/>
      <c r="D82" s="340">
        <v>2279</v>
      </c>
      <c r="E82" s="335">
        <v>110</v>
      </c>
      <c r="F82" s="335"/>
      <c r="G82" s="341">
        <f t="shared" si="2"/>
        <v>110</v>
      </c>
      <c r="H82" s="335"/>
      <c r="I82" s="1433" t="s">
        <v>388</v>
      </c>
    </row>
    <row r="83" spans="1:9" ht="12.75" customHeight="1" x14ac:dyDescent="0.2">
      <c r="A83" s="1465"/>
      <c r="B83" s="1468"/>
      <c r="C83" s="1469"/>
      <c r="D83" s="340">
        <v>2314</v>
      </c>
      <c r="E83" s="335">
        <v>150</v>
      </c>
      <c r="F83" s="335"/>
      <c r="G83" s="335">
        <f t="shared" si="2"/>
        <v>150</v>
      </c>
      <c r="H83" s="335"/>
      <c r="I83" s="1434"/>
    </row>
    <row r="84" spans="1:9" ht="12.75" customHeight="1" x14ac:dyDescent="0.2">
      <c r="A84" s="1464">
        <v>32</v>
      </c>
      <c r="B84" s="1466" t="s">
        <v>390</v>
      </c>
      <c r="C84" s="1467"/>
      <c r="D84" s="340">
        <v>2279</v>
      </c>
      <c r="E84" s="335">
        <v>110</v>
      </c>
      <c r="F84" s="335"/>
      <c r="G84" s="335">
        <f t="shared" si="2"/>
        <v>110</v>
      </c>
      <c r="H84" s="335"/>
      <c r="I84" s="1433" t="s">
        <v>388</v>
      </c>
    </row>
    <row r="85" spans="1:9" ht="20.25" customHeight="1" x14ac:dyDescent="0.2">
      <c r="A85" s="1465"/>
      <c r="B85" s="1468"/>
      <c r="C85" s="1469"/>
      <c r="D85" s="340">
        <v>2314</v>
      </c>
      <c r="E85" s="335">
        <v>150</v>
      </c>
      <c r="F85" s="335"/>
      <c r="G85" s="335">
        <f t="shared" si="2"/>
        <v>150</v>
      </c>
      <c r="H85" s="335"/>
      <c r="I85" s="1434"/>
    </row>
    <row r="86" spans="1:9" ht="12.75" customHeight="1" x14ac:dyDescent="0.2">
      <c r="A86" s="1464">
        <v>33</v>
      </c>
      <c r="B86" s="1466" t="s">
        <v>391</v>
      </c>
      <c r="C86" s="1467"/>
      <c r="D86" s="340">
        <v>2311</v>
      </c>
      <c r="E86" s="335">
        <v>110</v>
      </c>
      <c r="F86" s="335"/>
      <c r="G86" s="335">
        <f t="shared" si="2"/>
        <v>110</v>
      </c>
      <c r="H86" s="335"/>
      <c r="I86" s="1433" t="s">
        <v>388</v>
      </c>
    </row>
    <row r="87" spans="1:9" ht="12.75" customHeight="1" x14ac:dyDescent="0.2">
      <c r="A87" s="1465"/>
      <c r="B87" s="1468"/>
      <c r="C87" s="1469"/>
      <c r="D87" s="340">
        <v>2314</v>
      </c>
      <c r="E87" s="335">
        <v>150</v>
      </c>
      <c r="F87" s="335"/>
      <c r="G87" s="335">
        <f t="shared" si="2"/>
        <v>150</v>
      </c>
      <c r="H87" s="335"/>
      <c r="I87" s="1434"/>
    </row>
    <row r="88" spans="1:9" ht="12.75" customHeight="1" x14ac:dyDescent="0.2">
      <c r="A88" s="342">
        <v>34</v>
      </c>
      <c r="B88" s="1462" t="s">
        <v>392</v>
      </c>
      <c r="C88" s="1463"/>
      <c r="D88" s="340">
        <v>2314</v>
      </c>
      <c r="E88" s="335">
        <v>80</v>
      </c>
      <c r="F88" s="335"/>
      <c r="G88" s="335">
        <f t="shared" si="2"/>
        <v>80</v>
      </c>
      <c r="H88" s="335"/>
      <c r="I88" s="339" t="s">
        <v>359</v>
      </c>
    </row>
    <row r="89" spans="1:9" ht="12.75" customHeight="1" x14ac:dyDescent="0.2">
      <c r="A89" s="342">
        <v>35</v>
      </c>
      <c r="B89" s="1462" t="s">
        <v>393</v>
      </c>
      <c r="C89" s="1463"/>
      <c r="D89" s="340">
        <v>2314</v>
      </c>
      <c r="E89" s="335">
        <v>80</v>
      </c>
      <c r="F89" s="335"/>
      <c r="G89" s="335">
        <f t="shared" si="2"/>
        <v>80</v>
      </c>
      <c r="H89" s="335"/>
      <c r="I89" s="339" t="s">
        <v>359</v>
      </c>
    </row>
    <row r="90" spans="1:9" ht="12.75" customHeight="1" x14ac:dyDescent="0.2">
      <c r="A90" s="342">
        <v>36</v>
      </c>
      <c r="B90" s="1462" t="s">
        <v>394</v>
      </c>
      <c r="C90" s="1463"/>
      <c r="D90" s="340">
        <v>2314</v>
      </c>
      <c r="E90" s="335">
        <v>110</v>
      </c>
      <c r="F90" s="335"/>
      <c r="G90" s="335">
        <f t="shared" si="2"/>
        <v>110</v>
      </c>
      <c r="H90" s="335"/>
      <c r="I90" s="339" t="s">
        <v>359</v>
      </c>
    </row>
    <row r="91" spans="1:9" ht="12.75" customHeight="1" x14ac:dyDescent="0.2">
      <c r="A91" s="1464">
        <v>37</v>
      </c>
      <c r="B91" s="1424" t="s">
        <v>395</v>
      </c>
      <c r="C91" s="1425"/>
      <c r="D91" s="340">
        <v>2262</v>
      </c>
      <c r="E91" s="335">
        <v>300</v>
      </c>
      <c r="F91" s="335"/>
      <c r="G91" s="335">
        <f t="shared" si="2"/>
        <v>300</v>
      </c>
      <c r="H91" s="335"/>
      <c r="I91" s="1433" t="s">
        <v>359</v>
      </c>
    </row>
    <row r="92" spans="1:9" ht="12.75" customHeight="1" x14ac:dyDescent="0.2">
      <c r="A92" s="1470"/>
      <c r="B92" s="1447"/>
      <c r="C92" s="1448"/>
      <c r="D92" s="340">
        <v>2363</v>
      </c>
      <c r="E92" s="335">
        <v>120</v>
      </c>
      <c r="F92" s="335"/>
      <c r="G92" s="335">
        <f t="shared" si="2"/>
        <v>120</v>
      </c>
      <c r="H92" s="335"/>
      <c r="I92" s="1438"/>
    </row>
    <row r="93" spans="1:9" ht="12.75" customHeight="1" x14ac:dyDescent="0.2">
      <c r="A93" s="1465"/>
      <c r="B93" s="1431"/>
      <c r="C93" s="1432"/>
      <c r="D93" s="340">
        <v>2314</v>
      </c>
      <c r="E93" s="335">
        <v>190</v>
      </c>
      <c r="F93" s="335"/>
      <c r="G93" s="335">
        <f t="shared" si="2"/>
        <v>190</v>
      </c>
      <c r="H93" s="335"/>
      <c r="I93" s="1434"/>
    </row>
    <row r="94" spans="1:9" ht="25.5" customHeight="1" x14ac:dyDescent="0.2">
      <c r="A94" s="344"/>
      <c r="B94" s="1482" t="s">
        <v>396</v>
      </c>
      <c r="C94" s="1483"/>
      <c r="D94" s="340"/>
      <c r="E94" s="335"/>
      <c r="F94" s="335"/>
      <c r="G94" s="335"/>
      <c r="H94" s="335"/>
      <c r="I94" s="339"/>
    </row>
    <row r="95" spans="1:9" ht="12.75" customHeight="1" x14ac:dyDescent="0.2">
      <c r="A95" s="1464">
        <v>38</v>
      </c>
      <c r="B95" s="1466" t="s">
        <v>397</v>
      </c>
      <c r="C95" s="1467"/>
      <c r="D95" s="340">
        <v>2363</v>
      </c>
      <c r="E95" s="335">
        <v>80</v>
      </c>
      <c r="F95" s="335"/>
      <c r="G95" s="335">
        <f t="shared" si="2"/>
        <v>80</v>
      </c>
      <c r="H95" s="335"/>
      <c r="I95" s="1433" t="s">
        <v>359</v>
      </c>
    </row>
    <row r="96" spans="1:9" ht="12.75" customHeight="1" x14ac:dyDescent="0.2">
      <c r="A96" s="1465"/>
      <c r="B96" s="1468"/>
      <c r="C96" s="1469"/>
      <c r="D96" s="340">
        <v>2314</v>
      </c>
      <c r="E96" s="335">
        <v>180</v>
      </c>
      <c r="F96" s="335"/>
      <c r="G96" s="335">
        <f t="shared" si="2"/>
        <v>180</v>
      </c>
      <c r="H96" s="335"/>
      <c r="I96" s="1434"/>
    </row>
    <row r="97" spans="1:9" ht="13.5" customHeight="1" x14ac:dyDescent="0.2">
      <c r="A97" s="1464">
        <v>39</v>
      </c>
      <c r="B97" s="1466" t="s">
        <v>398</v>
      </c>
      <c r="C97" s="1467"/>
      <c r="D97" s="340">
        <v>2322</v>
      </c>
      <c r="E97" s="341">
        <v>40</v>
      </c>
      <c r="F97" s="341"/>
      <c r="G97" s="335">
        <f t="shared" si="2"/>
        <v>40</v>
      </c>
      <c r="H97" s="341"/>
      <c r="I97" s="1433" t="s">
        <v>359</v>
      </c>
    </row>
    <row r="98" spans="1:9" ht="12" customHeight="1" x14ac:dyDescent="0.2">
      <c r="A98" s="1470"/>
      <c r="B98" s="1471"/>
      <c r="C98" s="1472"/>
      <c r="D98" s="340">
        <v>2370</v>
      </c>
      <c r="E98" s="341">
        <v>150</v>
      </c>
      <c r="F98" s="341"/>
      <c r="G98" s="335">
        <f t="shared" si="2"/>
        <v>150</v>
      </c>
      <c r="H98" s="341"/>
      <c r="I98" s="1438"/>
    </row>
    <row r="99" spans="1:9" ht="12" customHeight="1" x14ac:dyDescent="0.2">
      <c r="A99" s="1465"/>
      <c r="B99" s="1468"/>
      <c r="C99" s="1469"/>
      <c r="D99" s="340">
        <v>2279</v>
      </c>
      <c r="E99" s="335">
        <v>125</v>
      </c>
      <c r="F99" s="341"/>
      <c r="G99" s="335">
        <f t="shared" si="2"/>
        <v>125</v>
      </c>
      <c r="H99" s="335"/>
      <c r="I99" s="1434"/>
    </row>
    <row r="100" spans="1:9" ht="12.75" customHeight="1" x14ac:dyDescent="0.2">
      <c r="A100" s="1464">
        <v>40</v>
      </c>
      <c r="B100" s="1466" t="s">
        <v>399</v>
      </c>
      <c r="C100" s="1467"/>
      <c r="D100" s="340">
        <v>2279</v>
      </c>
      <c r="E100" s="335">
        <f>40-30</f>
        <v>10</v>
      </c>
      <c r="F100" s="341"/>
      <c r="G100" s="335">
        <f t="shared" si="2"/>
        <v>10</v>
      </c>
      <c r="H100" s="335"/>
      <c r="I100" s="1433" t="s">
        <v>359</v>
      </c>
    </row>
    <row r="101" spans="1:9" ht="12.75" customHeight="1" x14ac:dyDescent="0.2">
      <c r="A101" s="1465"/>
      <c r="B101" s="1468"/>
      <c r="C101" s="1469"/>
      <c r="D101" s="340">
        <v>2262</v>
      </c>
      <c r="E101" s="335">
        <v>200</v>
      </c>
      <c r="F101" s="341"/>
      <c r="G101" s="335">
        <f t="shared" si="2"/>
        <v>200</v>
      </c>
      <c r="H101" s="335"/>
      <c r="I101" s="1434"/>
    </row>
    <row r="102" spans="1:9" ht="12.75" customHeight="1" x14ac:dyDescent="0.2">
      <c r="A102" s="342">
        <v>41</v>
      </c>
      <c r="B102" s="1462" t="s">
        <v>400</v>
      </c>
      <c r="C102" s="1463"/>
      <c r="D102" s="340">
        <v>2262</v>
      </c>
      <c r="E102" s="335">
        <v>200</v>
      </c>
      <c r="F102" s="341"/>
      <c r="G102" s="335">
        <f t="shared" si="2"/>
        <v>200</v>
      </c>
      <c r="H102" s="335"/>
      <c r="I102" s="339" t="s">
        <v>359</v>
      </c>
    </row>
    <row r="103" spans="1:9" ht="12.75" customHeight="1" x14ac:dyDescent="0.2">
      <c r="A103" s="1464">
        <v>42</v>
      </c>
      <c r="B103" s="1466" t="s">
        <v>401</v>
      </c>
      <c r="C103" s="1467"/>
      <c r="D103" s="340">
        <v>2262</v>
      </c>
      <c r="E103" s="335">
        <v>200</v>
      </c>
      <c r="F103" s="341"/>
      <c r="G103" s="335">
        <f t="shared" si="2"/>
        <v>200</v>
      </c>
      <c r="H103" s="335"/>
      <c r="I103" s="1433" t="s">
        <v>359</v>
      </c>
    </row>
    <row r="104" spans="1:9" ht="12.75" customHeight="1" x14ac:dyDescent="0.2">
      <c r="A104" s="1465"/>
      <c r="B104" s="1468"/>
      <c r="C104" s="1469"/>
      <c r="D104" s="340">
        <v>2279</v>
      </c>
      <c r="E104" s="335">
        <f>45-45</f>
        <v>0</v>
      </c>
      <c r="F104" s="341"/>
      <c r="G104" s="335">
        <f t="shared" si="2"/>
        <v>0</v>
      </c>
      <c r="H104" s="335"/>
      <c r="I104" s="1434"/>
    </row>
    <row r="105" spans="1:9" ht="12.75" customHeight="1" x14ac:dyDescent="0.2">
      <c r="A105" s="1464">
        <v>43</v>
      </c>
      <c r="B105" s="1466" t="s">
        <v>402</v>
      </c>
      <c r="C105" s="1467"/>
      <c r="D105" s="340">
        <v>2262</v>
      </c>
      <c r="E105" s="335">
        <v>400</v>
      </c>
      <c r="F105" s="341"/>
      <c r="G105" s="335">
        <f t="shared" si="2"/>
        <v>400</v>
      </c>
      <c r="H105" s="335"/>
      <c r="I105" s="1433" t="s">
        <v>359</v>
      </c>
    </row>
    <row r="106" spans="1:9" ht="12.75" customHeight="1" x14ac:dyDescent="0.2">
      <c r="A106" s="1465"/>
      <c r="B106" s="1468"/>
      <c r="C106" s="1469"/>
      <c r="D106" s="340">
        <v>2279</v>
      </c>
      <c r="E106" s="335">
        <f>30-30</f>
        <v>0</v>
      </c>
      <c r="F106" s="341"/>
      <c r="G106" s="335">
        <f t="shared" si="2"/>
        <v>0</v>
      </c>
      <c r="H106" s="335"/>
      <c r="I106" s="1434"/>
    </row>
    <row r="107" spans="1:9" ht="12.75" customHeight="1" x14ac:dyDescent="0.2">
      <c r="A107" s="1464">
        <v>44</v>
      </c>
      <c r="B107" s="1466" t="s">
        <v>403</v>
      </c>
      <c r="C107" s="1467"/>
      <c r="D107" s="340">
        <v>2262</v>
      </c>
      <c r="E107" s="335">
        <v>1000</v>
      </c>
      <c r="F107" s="341"/>
      <c r="G107" s="335">
        <f t="shared" si="2"/>
        <v>1000</v>
      </c>
      <c r="H107" s="335"/>
      <c r="I107" s="1433" t="s">
        <v>359</v>
      </c>
    </row>
    <row r="108" spans="1:9" ht="12.75" customHeight="1" x14ac:dyDescent="0.2">
      <c r="A108" s="1470"/>
      <c r="B108" s="1471"/>
      <c r="C108" s="1472"/>
      <c r="D108" s="340">
        <v>2279</v>
      </c>
      <c r="E108" s="335">
        <v>120</v>
      </c>
      <c r="F108" s="341"/>
      <c r="G108" s="335">
        <f t="shared" si="2"/>
        <v>120</v>
      </c>
      <c r="H108" s="335"/>
      <c r="I108" s="1438"/>
    </row>
    <row r="109" spans="1:9" ht="12.75" customHeight="1" x14ac:dyDescent="0.2">
      <c r="A109" s="1465"/>
      <c r="B109" s="1468"/>
      <c r="C109" s="1469"/>
      <c r="D109" s="340">
        <v>2363</v>
      </c>
      <c r="E109" s="335">
        <v>500</v>
      </c>
      <c r="F109" s="335"/>
      <c r="G109" s="335">
        <f t="shared" si="2"/>
        <v>500</v>
      </c>
      <c r="H109" s="335"/>
      <c r="I109" s="1434"/>
    </row>
    <row r="110" spans="1:9" ht="12.75" customHeight="1" x14ac:dyDescent="0.2">
      <c r="A110" s="1464">
        <v>45</v>
      </c>
      <c r="B110" s="1466" t="s">
        <v>404</v>
      </c>
      <c r="C110" s="1467"/>
      <c r="D110" s="340">
        <v>2363</v>
      </c>
      <c r="E110" s="335">
        <v>250</v>
      </c>
      <c r="F110" s="335"/>
      <c r="G110" s="335">
        <f t="shared" si="2"/>
        <v>250</v>
      </c>
      <c r="H110" s="335"/>
      <c r="I110" s="1433" t="s">
        <v>359</v>
      </c>
    </row>
    <row r="111" spans="1:9" ht="12.75" customHeight="1" x14ac:dyDescent="0.2">
      <c r="A111" s="1470"/>
      <c r="B111" s="1471"/>
      <c r="C111" s="1472"/>
      <c r="D111" s="340">
        <v>2314</v>
      </c>
      <c r="E111" s="335">
        <v>350</v>
      </c>
      <c r="F111" s="335"/>
      <c r="G111" s="335">
        <f t="shared" si="2"/>
        <v>350</v>
      </c>
      <c r="H111" s="335"/>
      <c r="I111" s="1438"/>
    </row>
    <row r="112" spans="1:9" ht="12.75" customHeight="1" x14ac:dyDescent="0.2">
      <c r="A112" s="1470"/>
      <c r="B112" s="1471"/>
      <c r="C112" s="1472"/>
      <c r="D112" s="340">
        <v>1150</v>
      </c>
      <c r="E112" s="335">
        <v>420</v>
      </c>
      <c r="F112" s="335"/>
      <c r="G112" s="335">
        <f t="shared" si="2"/>
        <v>420</v>
      </c>
      <c r="H112" s="335"/>
      <c r="I112" s="1438"/>
    </row>
    <row r="113" spans="1:9" ht="12.75" customHeight="1" x14ac:dyDescent="0.2">
      <c r="A113" s="1465"/>
      <c r="B113" s="1468"/>
      <c r="C113" s="1469"/>
      <c r="D113" s="340">
        <v>1210</v>
      </c>
      <c r="E113" s="335">
        <v>102</v>
      </c>
      <c r="F113" s="335"/>
      <c r="G113" s="335">
        <f t="shared" si="2"/>
        <v>102</v>
      </c>
      <c r="H113" s="335"/>
      <c r="I113" s="1434"/>
    </row>
    <row r="114" spans="1:9" ht="12.75" customHeight="1" x14ac:dyDescent="0.2">
      <c r="A114" s="1464">
        <v>46</v>
      </c>
      <c r="B114" s="1466" t="s">
        <v>405</v>
      </c>
      <c r="C114" s="1467"/>
      <c r="D114" s="340">
        <v>2262</v>
      </c>
      <c r="E114" s="335">
        <v>900</v>
      </c>
      <c r="F114" s="335"/>
      <c r="G114" s="335">
        <f t="shared" si="2"/>
        <v>900</v>
      </c>
      <c r="H114" s="335"/>
      <c r="I114" s="1433" t="s">
        <v>359</v>
      </c>
    </row>
    <row r="115" spans="1:9" ht="12.75" customHeight="1" x14ac:dyDescent="0.2">
      <c r="A115" s="1470"/>
      <c r="B115" s="1471"/>
      <c r="C115" s="1472"/>
      <c r="D115" s="340">
        <v>2363</v>
      </c>
      <c r="E115" s="345">
        <v>875</v>
      </c>
      <c r="F115" s="345"/>
      <c r="G115" s="335">
        <f t="shared" si="2"/>
        <v>875</v>
      </c>
      <c r="H115" s="345"/>
      <c r="I115" s="1438"/>
    </row>
    <row r="116" spans="1:9" ht="12.75" customHeight="1" x14ac:dyDescent="0.2">
      <c r="A116" s="1470"/>
      <c r="B116" s="1471"/>
      <c r="C116" s="1472"/>
      <c r="D116" s="340">
        <v>2231</v>
      </c>
      <c r="E116" s="345">
        <v>160</v>
      </c>
      <c r="F116" s="345"/>
      <c r="G116" s="335">
        <f t="shared" si="2"/>
        <v>160</v>
      </c>
      <c r="H116" s="345"/>
      <c r="I116" s="1438"/>
    </row>
    <row r="117" spans="1:9" ht="12.75" customHeight="1" x14ac:dyDescent="0.2">
      <c r="A117" s="1465"/>
      <c r="B117" s="1468"/>
      <c r="C117" s="1469"/>
      <c r="D117" s="340">
        <v>2279</v>
      </c>
      <c r="E117" s="345">
        <v>60</v>
      </c>
      <c r="F117" s="345"/>
      <c r="G117" s="335">
        <f t="shared" si="2"/>
        <v>60</v>
      </c>
      <c r="H117" s="345"/>
      <c r="I117" s="1434"/>
    </row>
    <row r="118" spans="1:9" ht="12.75" customHeight="1" x14ac:dyDescent="0.2">
      <c r="A118" s="1464">
        <v>47</v>
      </c>
      <c r="B118" s="1466" t="s">
        <v>406</v>
      </c>
      <c r="C118" s="1467"/>
      <c r="D118" s="340">
        <v>2262</v>
      </c>
      <c r="E118" s="345">
        <v>900</v>
      </c>
      <c r="F118" s="345"/>
      <c r="G118" s="335">
        <f t="shared" si="2"/>
        <v>900</v>
      </c>
      <c r="H118" s="345"/>
      <c r="I118" s="1484" t="s">
        <v>359</v>
      </c>
    </row>
    <row r="119" spans="1:9" ht="12.75" customHeight="1" x14ac:dyDescent="0.2">
      <c r="A119" s="1470"/>
      <c r="B119" s="1471"/>
      <c r="C119" s="1472"/>
      <c r="D119" s="340">
        <v>2363</v>
      </c>
      <c r="E119" s="345">
        <v>680</v>
      </c>
      <c r="F119" s="345"/>
      <c r="G119" s="335">
        <f t="shared" si="2"/>
        <v>680</v>
      </c>
      <c r="H119" s="345"/>
      <c r="I119" s="1485"/>
    </row>
    <row r="120" spans="1:9" ht="12.75" customHeight="1" x14ac:dyDescent="0.2">
      <c r="A120" s="1470"/>
      <c r="B120" s="1471"/>
      <c r="C120" s="1472"/>
      <c r="D120" s="340">
        <v>2279</v>
      </c>
      <c r="E120" s="345">
        <v>80</v>
      </c>
      <c r="F120" s="345"/>
      <c r="G120" s="335">
        <f t="shared" si="2"/>
        <v>80</v>
      </c>
      <c r="H120" s="345"/>
      <c r="I120" s="1485"/>
    </row>
    <row r="121" spans="1:9" ht="12.75" customHeight="1" x14ac:dyDescent="0.2">
      <c r="A121" s="1465"/>
      <c r="B121" s="1468"/>
      <c r="C121" s="1469"/>
      <c r="D121" s="340">
        <v>2231</v>
      </c>
      <c r="E121" s="345">
        <v>120</v>
      </c>
      <c r="F121" s="345"/>
      <c r="G121" s="335">
        <f t="shared" si="2"/>
        <v>120</v>
      </c>
      <c r="H121" s="345"/>
      <c r="I121" s="1486"/>
    </row>
    <row r="122" spans="1:9" ht="12.75" customHeight="1" x14ac:dyDescent="0.2">
      <c r="A122" s="1464">
        <v>48</v>
      </c>
      <c r="B122" s="1466" t="s">
        <v>407</v>
      </c>
      <c r="C122" s="1467"/>
      <c r="D122" s="340">
        <v>1150</v>
      </c>
      <c r="E122" s="345">
        <f>800-39</f>
        <v>761</v>
      </c>
      <c r="F122" s="345"/>
      <c r="G122" s="335">
        <f t="shared" si="2"/>
        <v>761</v>
      </c>
      <c r="H122" s="345"/>
      <c r="I122" s="1484" t="s">
        <v>408</v>
      </c>
    </row>
    <row r="123" spans="1:9" ht="12.75" customHeight="1" x14ac:dyDescent="0.2">
      <c r="A123" s="1470"/>
      <c r="B123" s="1471"/>
      <c r="C123" s="1472"/>
      <c r="D123" s="340">
        <v>1210</v>
      </c>
      <c r="E123" s="345">
        <v>39</v>
      </c>
      <c r="F123" s="345"/>
      <c r="G123" s="335">
        <f t="shared" si="2"/>
        <v>39</v>
      </c>
      <c r="H123" s="345"/>
      <c r="I123" s="1485"/>
    </row>
    <row r="124" spans="1:9" ht="12.75" customHeight="1" x14ac:dyDescent="0.2">
      <c r="A124" s="1470"/>
      <c r="B124" s="1471"/>
      <c r="C124" s="1472"/>
      <c r="D124" s="340">
        <v>2219</v>
      </c>
      <c r="E124" s="345">
        <v>160</v>
      </c>
      <c r="F124" s="345"/>
      <c r="G124" s="335">
        <f t="shared" si="2"/>
        <v>160</v>
      </c>
      <c r="H124" s="345"/>
      <c r="I124" s="1485"/>
    </row>
    <row r="125" spans="1:9" ht="12.75" customHeight="1" x14ac:dyDescent="0.2">
      <c r="A125" s="1470"/>
      <c r="B125" s="1471"/>
      <c r="C125" s="1472"/>
      <c r="D125" s="340">
        <v>2279</v>
      </c>
      <c r="E125" s="345">
        <v>100</v>
      </c>
      <c r="F125" s="345"/>
      <c r="G125" s="335">
        <f t="shared" si="2"/>
        <v>100</v>
      </c>
      <c r="H125" s="345"/>
      <c r="I125" s="1485"/>
    </row>
    <row r="126" spans="1:9" ht="12.75" customHeight="1" x14ac:dyDescent="0.2">
      <c r="A126" s="1470"/>
      <c r="B126" s="1471"/>
      <c r="C126" s="1472"/>
      <c r="D126" s="340">
        <v>2311</v>
      </c>
      <c r="E126" s="345">
        <v>100</v>
      </c>
      <c r="F126" s="345"/>
      <c r="G126" s="335">
        <f t="shared" si="2"/>
        <v>100</v>
      </c>
      <c r="H126" s="345"/>
      <c r="I126" s="1485"/>
    </row>
    <row r="127" spans="1:9" ht="12.75" customHeight="1" x14ac:dyDescent="0.2">
      <c r="A127" s="1470"/>
      <c r="B127" s="1471"/>
      <c r="C127" s="1472"/>
      <c r="D127" s="340">
        <v>2314</v>
      </c>
      <c r="E127" s="345">
        <v>1100</v>
      </c>
      <c r="F127" s="345"/>
      <c r="G127" s="335">
        <f t="shared" si="2"/>
        <v>1100</v>
      </c>
      <c r="H127" s="345"/>
      <c r="I127" s="1485"/>
    </row>
    <row r="128" spans="1:9" ht="12.75" customHeight="1" x14ac:dyDescent="0.2">
      <c r="A128" s="1470"/>
      <c r="B128" s="1471"/>
      <c r="C128" s="1472"/>
      <c r="D128" s="340">
        <v>2231</v>
      </c>
      <c r="E128" s="345">
        <v>300</v>
      </c>
      <c r="F128" s="345"/>
      <c r="G128" s="335">
        <f t="shared" si="2"/>
        <v>300</v>
      </c>
      <c r="H128" s="345"/>
      <c r="I128" s="1485"/>
    </row>
    <row r="129" spans="1:9" ht="12.75" customHeight="1" x14ac:dyDescent="0.2">
      <c r="A129" s="1465"/>
      <c r="B129" s="1468"/>
      <c r="C129" s="1469"/>
      <c r="D129" s="340">
        <v>2314</v>
      </c>
      <c r="E129" s="345">
        <v>1000</v>
      </c>
      <c r="F129" s="345"/>
      <c r="G129" s="335">
        <f t="shared" si="2"/>
        <v>1000</v>
      </c>
      <c r="H129" s="345"/>
      <c r="I129" s="1486"/>
    </row>
    <row r="130" spans="1:9" ht="12.75" customHeight="1" x14ac:dyDescent="0.2">
      <c r="A130" s="1464">
        <v>49</v>
      </c>
      <c r="B130" s="1466" t="s">
        <v>409</v>
      </c>
      <c r="C130" s="1467"/>
      <c r="D130" s="340">
        <v>1150</v>
      </c>
      <c r="E130" s="345">
        <f>3090-148</f>
        <v>2942</v>
      </c>
      <c r="F130" s="345"/>
      <c r="G130" s="341">
        <f t="shared" si="2"/>
        <v>2942</v>
      </c>
      <c r="H130" s="345"/>
      <c r="I130" s="1484" t="s">
        <v>359</v>
      </c>
    </row>
    <row r="131" spans="1:9" ht="12.75" customHeight="1" x14ac:dyDescent="0.2">
      <c r="A131" s="1470"/>
      <c r="B131" s="1471"/>
      <c r="C131" s="1472"/>
      <c r="D131" s="340">
        <v>1210</v>
      </c>
      <c r="E131" s="345">
        <v>148</v>
      </c>
      <c r="F131" s="345"/>
      <c r="G131" s="341">
        <f t="shared" si="2"/>
        <v>148</v>
      </c>
      <c r="H131" s="345"/>
      <c r="I131" s="1485"/>
    </row>
    <row r="132" spans="1:9" ht="12.75" customHeight="1" x14ac:dyDescent="0.2">
      <c r="A132" s="1470"/>
      <c r="B132" s="1471"/>
      <c r="C132" s="1472"/>
      <c r="D132" s="340">
        <v>2314</v>
      </c>
      <c r="E132" s="345">
        <v>375</v>
      </c>
      <c r="F132" s="345"/>
      <c r="G132" s="341">
        <f t="shared" si="2"/>
        <v>375</v>
      </c>
      <c r="H132" s="345"/>
      <c r="I132" s="1485"/>
    </row>
    <row r="133" spans="1:9" ht="12.75" customHeight="1" x14ac:dyDescent="0.2">
      <c r="A133" s="1470"/>
      <c r="B133" s="1471"/>
      <c r="C133" s="1472"/>
      <c r="D133" s="340">
        <v>6422</v>
      </c>
      <c r="E133" s="345">
        <v>2000</v>
      </c>
      <c r="F133" s="345"/>
      <c r="G133" s="341">
        <f t="shared" si="2"/>
        <v>2000</v>
      </c>
      <c r="H133" s="345"/>
      <c r="I133" s="1485"/>
    </row>
    <row r="134" spans="1:9" ht="12.75" customHeight="1" x14ac:dyDescent="0.2">
      <c r="A134" s="1465"/>
      <c r="B134" s="1468"/>
      <c r="C134" s="1469"/>
      <c r="D134" s="340">
        <v>2231</v>
      </c>
      <c r="E134" s="345">
        <v>625</v>
      </c>
      <c r="F134" s="345"/>
      <c r="G134" s="341">
        <f t="shared" si="2"/>
        <v>625</v>
      </c>
      <c r="H134" s="345"/>
      <c r="I134" s="1486"/>
    </row>
    <row r="135" spans="1:9" x14ac:dyDescent="0.2">
      <c r="A135" s="342">
        <v>50</v>
      </c>
      <c r="B135" s="1462" t="s">
        <v>410</v>
      </c>
      <c r="C135" s="1463"/>
      <c r="D135" s="340">
        <v>2314</v>
      </c>
      <c r="E135" s="61">
        <v>150</v>
      </c>
      <c r="F135" s="61"/>
      <c r="G135" s="341">
        <f t="shared" si="2"/>
        <v>150</v>
      </c>
      <c r="H135" s="61"/>
      <c r="I135" s="346" t="s">
        <v>359</v>
      </c>
    </row>
    <row r="136" spans="1:9" ht="12" customHeight="1" x14ac:dyDescent="0.2">
      <c r="A136" s="1464">
        <v>51</v>
      </c>
      <c r="B136" s="1466" t="s">
        <v>411</v>
      </c>
      <c r="C136" s="1467"/>
      <c r="D136" s="340">
        <v>1150</v>
      </c>
      <c r="E136" s="345">
        <v>236</v>
      </c>
      <c r="F136" s="345"/>
      <c r="G136" s="341">
        <f t="shared" si="2"/>
        <v>236</v>
      </c>
      <c r="H136" s="345"/>
      <c r="I136" s="1484" t="s">
        <v>359</v>
      </c>
    </row>
    <row r="137" spans="1:9" x14ac:dyDescent="0.2">
      <c r="A137" s="1470"/>
      <c r="B137" s="1471"/>
      <c r="C137" s="1472"/>
      <c r="D137" s="340">
        <v>1210</v>
      </c>
      <c r="E137" s="345">
        <v>56</v>
      </c>
      <c r="F137" s="345"/>
      <c r="G137" s="341">
        <f t="shared" si="2"/>
        <v>56</v>
      </c>
      <c r="H137" s="345"/>
      <c r="I137" s="1485"/>
    </row>
    <row r="138" spans="1:9" x14ac:dyDescent="0.2">
      <c r="A138" s="1465"/>
      <c r="B138" s="1468"/>
      <c r="C138" s="1469"/>
      <c r="D138" s="340">
        <v>2314</v>
      </c>
      <c r="E138" s="345">
        <v>100</v>
      </c>
      <c r="F138" s="345"/>
      <c r="G138" s="341">
        <f t="shared" si="2"/>
        <v>100</v>
      </c>
      <c r="H138" s="345"/>
      <c r="I138" s="1486"/>
    </row>
    <row r="139" spans="1:9" ht="12.75" customHeight="1" x14ac:dyDescent="0.2">
      <c r="A139" s="1464">
        <v>52</v>
      </c>
      <c r="B139" s="1466" t="s">
        <v>412</v>
      </c>
      <c r="C139" s="1467"/>
      <c r="D139" s="340">
        <v>1150</v>
      </c>
      <c r="E139" s="345">
        <v>236</v>
      </c>
      <c r="F139" s="345"/>
      <c r="G139" s="341">
        <f t="shared" si="2"/>
        <v>236</v>
      </c>
      <c r="H139" s="345"/>
      <c r="I139" s="1484" t="s">
        <v>359</v>
      </c>
    </row>
    <row r="140" spans="1:9" ht="12.75" customHeight="1" x14ac:dyDescent="0.2">
      <c r="A140" s="1470"/>
      <c r="B140" s="1471"/>
      <c r="C140" s="1472"/>
      <c r="D140" s="340">
        <v>1210</v>
      </c>
      <c r="E140" s="345">
        <v>57</v>
      </c>
      <c r="F140" s="345"/>
      <c r="G140" s="341">
        <f t="shared" si="2"/>
        <v>57</v>
      </c>
      <c r="H140" s="345"/>
      <c r="I140" s="1486"/>
    </row>
    <row r="141" spans="1:9" ht="24.75" customHeight="1" x14ac:dyDescent="0.2">
      <c r="A141" s="342">
        <v>53</v>
      </c>
      <c r="B141" s="1462" t="s">
        <v>413</v>
      </c>
      <c r="C141" s="1463"/>
      <c r="D141" s="340">
        <v>2314</v>
      </c>
      <c r="E141" s="61">
        <v>400</v>
      </c>
      <c r="F141" s="61"/>
      <c r="G141" s="341">
        <f t="shared" si="2"/>
        <v>400</v>
      </c>
      <c r="H141" s="61"/>
      <c r="I141" s="346" t="s">
        <v>359</v>
      </c>
    </row>
    <row r="142" spans="1:9" ht="12.75" customHeight="1" x14ac:dyDescent="0.2">
      <c r="A142" s="1464">
        <v>54</v>
      </c>
      <c r="B142" s="1487" t="s">
        <v>414</v>
      </c>
      <c r="C142" s="1488"/>
      <c r="D142" s="340">
        <v>2279</v>
      </c>
      <c r="E142" s="345">
        <v>200</v>
      </c>
      <c r="F142" s="345"/>
      <c r="G142" s="341">
        <f t="shared" si="2"/>
        <v>200</v>
      </c>
      <c r="H142" s="345"/>
      <c r="I142" s="1484" t="s">
        <v>356</v>
      </c>
    </row>
    <row r="143" spans="1:9" ht="12.75" customHeight="1" x14ac:dyDescent="0.2">
      <c r="A143" s="1465"/>
      <c r="B143" s="1489"/>
      <c r="C143" s="1490"/>
      <c r="D143" s="340">
        <v>2314</v>
      </c>
      <c r="E143" s="345">
        <v>200</v>
      </c>
      <c r="F143" s="345"/>
      <c r="G143" s="341">
        <f t="shared" si="2"/>
        <v>200</v>
      </c>
      <c r="H143" s="345"/>
      <c r="I143" s="1486"/>
    </row>
    <row r="144" spans="1:9" x14ac:dyDescent="0.2">
      <c r="A144" s="347"/>
      <c r="B144" s="348"/>
      <c r="C144" s="348"/>
      <c r="D144" s="349"/>
      <c r="E144" s="348"/>
      <c r="F144" s="348"/>
      <c r="G144" s="348"/>
      <c r="H144" s="348"/>
      <c r="I144" s="348"/>
    </row>
    <row r="145" spans="1:9" x14ac:dyDescent="0.2">
      <c r="A145" s="1493" t="s">
        <v>344</v>
      </c>
      <c r="B145" s="1493"/>
      <c r="C145" s="1493" t="s">
        <v>415</v>
      </c>
      <c r="D145" s="1493"/>
      <c r="E145" s="1493"/>
      <c r="F145" s="1493"/>
      <c r="G145" s="1493"/>
      <c r="H145" s="1493"/>
      <c r="I145" s="1493"/>
    </row>
    <row r="146" spans="1:9" x14ac:dyDescent="0.2">
      <c r="A146" s="1494" t="s">
        <v>145</v>
      </c>
      <c r="B146" s="1494"/>
      <c r="C146" s="1459" t="s">
        <v>336</v>
      </c>
      <c r="D146" s="1459"/>
      <c r="E146" s="1459"/>
      <c r="F146" s="1459"/>
      <c r="G146" s="1459"/>
      <c r="H146" s="1459"/>
      <c r="I146" s="1459"/>
    </row>
    <row r="147" spans="1:9" ht="12" customHeight="1" x14ac:dyDescent="0.2">
      <c r="A147" s="1419" t="s">
        <v>146</v>
      </c>
      <c r="B147" s="1419" t="s">
        <v>346</v>
      </c>
      <c r="C147" s="1419"/>
      <c r="D147" s="1418" t="s">
        <v>147</v>
      </c>
      <c r="E147" s="1419" t="s">
        <v>347</v>
      </c>
      <c r="F147" s="1460" t="s">
        <v>348</v>
      </c>
      <c r="G147" s="1419" t="s">
        <v>349</v>
      </c>
      <c r="H147" s="1420" t="s">
        <v>174</v>
      </c>
      <c r="I147" s="1418" t="s">
        <v>350</v>
      </c>
    </row>
    <row r="148" spans="1:9" ht="36.75" customHeight="1" x14ac:dyDescent="0.2">
      <c r="A148" s="1419"/>
      <c r="B148" s="1419"/>
      <c r="C148" s="1419"/>
      <c r="D148" s="1418"/>
      <c r="E148" s="1419"/>
      <c r="F148" s="1461"/>
      <c r="G148" s="1419"/>
      <c r="H148" s="1421"/>
      <c r="I148" s="1418"/>
    </row>
    <row r="149" spans="1:9" x14ac:dyDescent="0.2">
      <c r="A149" s="1473" t="s">
        <v>351</v>
      </c>
      <c r="B149" s="1474"/>
      <c r="C149" s="1475"/>
      <c r="D149" s="331"/>
      <c r="E149" s="332">
        <f>SUM(E150:E231)</f>
        <v>15920</v>
      </c>
      <c r="F149" s="332">
        <f t="shared" ref="F149:G149" si="3">SUM(F150:F231)</f>
        <v>0</v>
      </c>
      <c r="G149" s="332">
        <f t="shared" si="3"/>
        <v>15920</v>
      </c>
      <c r="H149" s="332"/>
      <c r="I149" s="332"/>
    </row>
    <row r="150" spans="1:9" x14ac:dyDescent="0.2">
      <c r="A150" s="333"/>
      <c r="B150" s="1491"/>
      <c r="C150" s="1492"/>
      <c r="D150" s="334"/>
      <c r="E150" s="335"/>
      <c r="F150" s="335"/>
      <c r="G150" s="335"/>
      <c r="H150" s="335"/>
      <c r="I150" s="335"/>
    </row>
    <row r="151" spans="1:9" x14ac:dyDescent="0.2">
      <c r="A151" s="338">
        <v>1</v>
      </c>
      <c r="B151" s="1441" t="s">
        <v>416</v>
      </c>
      <c r="C151" s="1442"/>
      <c r="D151" s="337">
        <v>2314</v>
      </c>
      <c r="E151" s="341">
        <v>85</v>
      </c>
      <c r="F151" s="341"/>
      <c r="G151" s="341">
        <f>SUM(E151:F151)</f>
        <v>85</v>
      </c>
      <c r="H151" s="341"/>
      <c r="I151" s="339" t="s">
        <v>359</v>
      </c>
    </row>
    <row r="152" spans="1:9" ht="12.75" customHeight="1" x14ac:dyDescent="0.2">
      <c r="A152" s="1478">
        <v>2</v>
      </c>
      <c r="B152" s="1447" t="s">
        <v>417</v>
      </c>
      <c r="C152" s="1448"/>
      <c r="D152" s="337">
        <v>2279</v>
      </c>
      <c r="E152" s="341">
        <v>15</v>
      </c>
      <c r="F152" s="341"/>
      <c r="G152" s="341">
        <f t="shared" ref="G152:G219" si="4">SUM(E152:F152)</f>
        <v>15</v>
      </c>
      <c r="H152" s="341"/>
      <c r="I152" s="1438" t="s">
        <v>359</v>
      </c>
    </row>
    <row r="153" spans="1:9" ht="12.75" customHeight="1" x14ac:dyDescent="0.2">
      <c r="A153" s="1430"/>
      <c r="B153" s="1431"/>
      <c r="C153" s="1432"/>
      <c r="D153" s="337">
        <v>2262</v>
      </c>
      <c r="E153" s="341">
        <v>210</v>
      </c>
      <c r="F153" s="341"/>
      <c r="G153" s="341">
        <f t="shared" si="4"/>
        <v>210</v>
      </c>
      <c r="H153" s="341"/>
      <c r="I153" s="1434"/>
    </row>
    <row r="154" spans="1:9" ht="12.75" customHeight="1" x14ac:dyDescent="0.2">
      <c r="A154" s="1429">
        <v>3</v>
      </c>
      <c r="B154" s="1424" t="s">
        <v>418</v>
      </c>
      <c r="C154" s="1425"/>
      <c r="D154" s="337">
        <v>2314</v>
      </c>
      <c r="E154" s="341">
        <v>110</v>
      </c>
      <c r="F154" s="341"/>
      <c r="G154" s="341">
        <f t="shared" si="4"/>
        <v>110</v>
      </c>
      <c r="H154" s="341"/>
      <c r="I154" s="1433" t="s">
        <v>359</v>
      </c>
    </row>
    <row r="155" spans="1:9" ht="12.75" customHeight="1" x14ac:dyDescent="0.2">
      <c r="A155" s="1478"/>
      <c r="B155" s="1447"/>
      <c r="C155" s="1448"/>
      <c r="D155" s="337">
        <v>1150</v>
      </c>
      <c r="E155" s="341">
        <v>86</v>
      </c>
      <c r="F155" s="341"/>
      <c r="G155" s="341">
        <f t="shared" si="4"/>
        <v>86</v>
      </c>
      <c r="H155" s="341"/>
      <c r="I155" s="1438"/>
    </row>
    <row r="156" spans="1:9" ht="12.75" customHeight="1" x14ac:dyDescent="0.2">
      <c r="A156" s="1430"/>
      <c r="B156" s="1431"/>
      <c r="C156" s="1432"/>
      <c r="D156" s="337">
        <v>1210</v>
      </c>
      <c r="E156" s="341">
        <v>21</v>
      </c>
      <c r="F156" s="341"/>
      <c r="G156" s="341">
        <f t="shared" si="4"/>
        <v>21</v>
      </c>
      <c r="H156" s="341"/>
      <c r="I156" s="1434"/>
    </row>
    <row r="157" spans="1:9" ht="12.75" customHeight="1" x14ac:dyDescent="0.2">
      <c r="A157" s="1478">
        <v>4</v>
      </c>
      <c r="B157" s="1447" t="s">
        <v>419</v>
      </c>
      <c r="C157" s="1448"/>
      <c r="D157" s="337">
        <v>2279</v>
      </c>
      <c r="E157" s="341">
        <v>15</v>
      </c>
      <c r="F157" s="341"/>
      <c r="G157" s="341">
        <f t="shared" si="4"/>
        <v>15</v>
      </c>
      <c r="H157" s="341"/>
      <c r="I157" s="1438" t="s">
        <v>359</v>
      </c>
    </row>
    <row r="158" spans="1:9" ht="12.75" customHeight="1" x14ac:dyDescent="0.2">
      <c r="A158" s="1478"/>
      <c r="B158" s="1447"/>
      <c r="C158" s="1448"/>
      <c r="D158" s="337">
        <v>2262</v>
      </c>
      <c r="E158" s="341">
        <f>210-210</f>
        <v>0</v>
      </c>
      <c r="F158" s="341"/>
      <c r="G158" s="341">
        <f t="shared" si="4"/>
        <v>0</v>
      </c>
      <c r="H158" s="341"/>
      <c r="I158" s="1438"/>
    </row>
    <row r="159" spans="1:9" ht="12.75" customHeight="1" x14ac:dyDescent="0.2">
      <c r="A159" s="1429">
        <v>5</v>
      </c>
      <c r="B159" s="1424" t="s">
        <v>420</v>
      </c>
      <c r="C159" s="1425"/>
      <c r="D159" s="337">
        <v>2314</v>
      </c>
      <c r="E159" s="341">
        <v>140</v>
      </c>
      <c r="F159" s="341"/>
      <c r="G159" s="341">
        <f t="shared" si="4"/>
        <v>140</v>
      </c>
      <c r="H159" s="341"/>
      <c r="I159" s="1433" t="s">
        <v>359</v>
      </c>
    </row>
    <row r="160" spans="1:9" ht="12.75" customHeight="1" x14ac:dyDescent="0.2">
      <c r="A160" s="1478"/>
      <c r="B160" s="1447"/>
      <c r="C160" s="1448"/>
      <c r="D160" s="337">
        <v>1150</v>
      </c>
      <c r="E160" s="341">
        <v>86</v>
      </c>
      <c r="F160" s="341"/>
      <c r="G160" s="341">
        <f t="shared" si="4"/>
        <v>86</v>
      </c>
      <c r="H160" s="341"/>
      <c r="I160" s="1438"/>
    </row>
    <row r="161" spans="1:9" ht="12.75" customHeight="1" x14ac:dyDescent="0.2">
      <c r="A161" s="1430"/>
      <c r="B161" s="1431"/>
      <c r="C161" s="1432"/>
      <c r="D161" s="337">
        <v>1210</v>
      </c>
      <c r="E161" s="341">
        <v>21</v>
      </c>
      <c r="F161" s="341"/>
      <c r="G161" s="341">
        <f t="shared" si="4"/>
        <v>21</v>
      </c>
      <c r="H161" s="341"/>
      <c r="I161" s="1434"/>
    </row>
    <row r="162" spans="1:9" ht="12.75" customHeight="1" x14ac:dyDescent="0.2">
      <c r="A162" s="338">
        <v>6</v>
      </c>
      <c r="B162" s="1441" t="s">
        <v>421</v>
      </c>
      <c r="C162" s="1442"/>
      <c r="D162" s="337">
        <v>2262</v>
      </c>
      <c r="E162" s="341">
        <v>300</v>
      </c>
      <c r="F162" s="341"/>
      <c r="G162" s="341">
        <f t="shared" si="4"/>
        <v>300</v>
      </c>
      <c r="H162" s="341"/>
      <c r="I162" s="339" t="s">
        <v>359</v>
      </c>
    </row>
    <row r="163" spans="1:9" ht="12.95" customHeight="1" x14ac:dyDescent="0.2">
      <c r="A163" s="1429">
        <v>7</v>
      </c>
      <c r="B163" s="1424" t="s">
        <v>422</v>
      </c>
      <c r="C163" s="1425"/>
      <c r="D163" s="337">
        <v>1150</v>
      </c>
      <c r="E163" s="341">
        <v>84</v>
      </c>
      <c r="F163" s="341"/>
      <c r="G163" s="341">
        <f t="shared" si="4"/>
        <v>84</v>
      </c>
      <c r="H163" s="341"/>
      <c r="I163" s="1433" t="s">
        <v>359</v>
      </c>
    </row>
    <row r="164" spans="1:9" ht="12.95" customHeight="1" x14ac:dyDescent="0.2">
      <c r="A164" s="1478"/>
      <c r="B164" s="1447"/>
      <c r="C164" s="1448"/>
      <c r="D164" s="337">
        <v>1210</v>
      </c>
      <c r="E164" s="341">
        <v>21</v>
      </c>
      <c r="F164" s="341"/>
      <c r="G164" s="341">
        <f t="shared" si="4"/>
        <v>21</v>
      </c>
      <c r="H164" s="341"/>
      <c r="I164" s="1438"/>
    </row>
    <row r="165" spans="1:9" ht="12.95" customHeight="1" x14ac:dyDescent="0.2">
      <c r="A165" s="1430"/>
      <c r="B165" s="1431"/>
      <c r="C165" s="1432"/>
      <c r="D165" s="337">
        <v>2314</v>
      </c>
      <c r="E165" s="341">
        <v>260</v>
      </c>
      <c r="F165" s="341"/>
      <c r="G165" s="341">
        <f t="shared" si="4"/>
        <v>260</v>
      </c>
      <c r="H165" s="341"/>
      <c r="I165" s="1434"/>
    </row>
    <row r="166" spans="1:9" ht="12.95" customHeight="1" x14ac:dyDescent="0.2">
      <c r="A166" s="1429">
        <v>8</v>
      </c>
      <c r="B166" s="1424" t="s">
        <v>423</v>
      </c>
      <c r="C166" s="1425"/>
      <c r="D166" s="337">
        <v>1150</v>
      </c>
      <c r="E166" s="341">
        <v>84</v>
      </c>
      <c r="F166" s="341"/>
      <c r="G166" s="341">
        <f t="shared" si="4"/>
        <v>84</v>
      </c>
      <c r="H166" s="341"/>
      <c r="I166" s="1433" t="s">
        <v>359</v>
      </c>
    </row>
    <row r="167" spans="1:9" ht="12.95" customHeight="1" x14ac:dyDescent="0.2">
      <c r="A167" s="1478"/>
      <c r="B167" s="1447"/>
      <c r="C167" s="1448"/>
      <c r="D167" s="337">
        <v>1210</v>
      </c>
      <c r="E167" s="341">
        <v>21</v>
      </c>
      <c r="F167" s="341"/>
      <c r="G167" s="341">
        <f t="shared" si="4"/>
        <v>21</v>
      </c>
      <c r="H167" s="341"/>
      <c r="I167" s="1438"/>
    </row>
    <row r="168" spans="1:9" ht="12.95" customHeight="1" x14ac:dyDescent="0.2">
      <c r="A168" s="1430"/>
      <c r="B168" s="1431"/>
      <c r="C168" s="1432"/>
      <c r="D168" s="337">
        <v>2314</v>
      </c>
      <c r="E168" s="341">
        <v>110</v>
      </c>
      <c r="F168" s="341"/>
      <c r="G168" s="341">
        <f t="shared" si="4"/>
        <v>110</v>
      </c>
      <c r="H168" s="341"/>
      <c r="I168" s="1434"/>
    </row>
    <row r="169" spans="1:9" ht="30.75" customHeight="1" x14ac:dyDescent="0.2">
      <c r="A169" s="338">
        <v>9</v>
      </c>
      <c r="B169" s="1441" t="s">
        <v>424</v>
      </c>
      <c r="C169" s="1442"/>
      <c r="D169" s="337">
        <v>2314</v>
      </c>
      <c r="E169" s="341">
        <v>140</v>
      </c>
      <c r="F169" s="341"/>
      <c r="G169" s="341">
        <f t="shared" si="4"/>
        <v>140</v>
      </c>
      <c r="H169" s="341"/>
      <c r="I169" s="339" t="s">
        <v>359</v>
      </c>
    </row>
    <row r="170" spans="1:9" ht="12.75" customHeight="1" x14ac:dyDescent="0.2">
      <c r="A170" s="1429">
        <v>10</v>
      </c>
      <c r="B170" s="1424" t="s">
        <v>425</v>
      </c>
      <c r="C170" s="1425"/>
      <c r="D170" s="337">
        <v>2314</v>
      </c>
      <c r="E170" s="341">
        <v>140</v>
      </c>
      <c r="F170" s="341"/>
      <c r="G170" s="341">
        <f t="shared" si="4"/>
        <v>140</v>
      </c>
      <c r="H170" s="341"/>
      <c r="I170" s="1433" t="s">
        <v>359</v>
      </c>
    </row>
    <row r="171" spans="1:9" ht="12.75" customHeight="1" x14ac:dyDescent="0.2">
      <c r="A171" s="1478"/>
      <c r="B171" s="1447"/>
      <c r="C171" s="1448"/>
      <c r="D171" s="337">
        <v>1150</v>
      </c>
      <c r="E171" s="341">
        <v>86</v>
      </c>
      <c r="F171" s="341"/>
      <c r="G171" s="341">
        <f t="shared" si="4"/>
        <v>86</v>
      </c>
      <c r="H171" s="341"/>
      <c r="I171" s="1438"/>
    </row>
    <row r="172" spans="1:9" ht="12.75" customHeight="1" x14ac:dyDescent="0.2">
      <c r="A172" s="1430"/>
      <c r="B172" s="1431"/>
      <c r="C172" s="1432"/>
      <c r="D172" s="337">
        <v>1210</v>
      </c>
      <c r="E172" s="341">
        <v>21</v>
      </c>
      <c r="F172" s="341"/>
      <c r="G172" s="341">
        <f t="shared" si="4"/>
        <v>21</v>
      </c>
      <c r="H172" s="341"/>
      <c r="I172" s="1434"/>
    </row>
    <row r="173" spans="1:9" ht="12.75" customHeight="1" x14ac:dyDescent="0.2">
      <c r="A173" s="1429">
        <v>11</v>
      </c>
      <c r="B173" s="1424" t="s">
        <v>426</v>
      </c>
      <c r="C173" s="1425"/>
      <c r="D173" s="337">
        <v>1150</v>
      </c>
      <c r="E173" s="341">
        <f>1130+24</f>
        <v>1154</v>
      </c>
      <c r="F173" s="341"/>
      <c r="G173" s="341">
        <f t="shared" si="4"/>
        <v>1154</v>
      </c>
      <c r="H173" s="341"/>
      <c r="I173" s="1433" t="s">
        <v>359</v>
      </c>
    </row>
    <row r="174" spans="1:9" ht="12.75" customHeight="1" x14ac:dyDescent="0.2">
      <c r="A174" s="1478"/>
      <c r="B174" s="1447"/>
      <c r="C174" s="1448"/>
      <c r="D174" s="337">
        <v>1210</v>
      </c>
      <c r="E174" s="341">
        <f>273+6</f>
        <v>279</v>
      </c>
      <c r="F174" s="341"/>
      <c r="G174" s="341">
        <f t="shared" si="4"/>
        <v>279</v>
      </c>
      <c r="H174" s="341"/>
      <c r="I174" s="1438"/>
    </row>
    <row r="175" spans="1:9" ht="12.75" customHeight="1" x14ac:dyDescent="0.2">
      <c r="A175" s="1478"/>
      <c r="B175" s="1447"/>
      <c r="C175" s="1448"/>
      <c r="D175" s="337">
        <v>2262</v>
      </c>
      <c r="E175" s="341">
        <f>30-30</f>
        <v>0</v>
      </c>
      <c r="F175" s="341"/>
      <c r="G175" s="341">
        <f t="shared" si="4"/>
        <v>0</v>
      </c>
      <c r="H175" s="341"/>
      <c r="I175" s="1438"/>
    </row>
    <row r="176" spans="1:9" ht="12.75" customHeight="1" x14ac:dyDescent="0.2">
      <c r="A176" s="1430"/>
      <c r="B176" s="1431"/>
      <c r="C176" s="1432"/>
      <c r="D176" s="337">
        <v>2314</v>
      </c>
      <c r="E176" s="341">
        <v>385</v>
      </c>
      <c r="F176" s="341"/>
      <c r="G176" s="341">
        <f t="shared" si="4"/>
        <v>385</v>
      </c>
      <c r="H176" s="341"/>
      <c r="I176" s="1434"/>
    </row>
    <row r="177" spans="1:9" ht="12.75" customHeight="1" x14ac:dyDescent="0.2">
      <c r="A177" s="1429">
        <v>12</v>
      </c>
      <c r="B177" s="1424" t="s">
        <v>427</v>
      </c>
      <c r="C177" s="1425"/>
      <c r="D177" s="337">
        <v>1150</v>
      </c>
      <c r="E177" s="341">
        <v>177</v>
      </c>
      <c r="F177" s="341"/>
      <c r="G177" s="341">
        <f t="shared" si="4"/>
        <v>177</v>
      </c>
      <c r="H177" s="341"/>
      <c r="I177" s="1433" t="s">
        <v>359</v>
      </c>
    </row>
    <row r="178" spans="1:9" ht="12.75" customHeight="1" x14ac:dyDescent="0.2">
      <c r="A178" s="1478"/>
      <c r="B178" s="1447"/>
      <c r="C178" s="1448"/>
      <c r="D178" s="337">
        <v>1210</v>
      </c>
      <c r="E178" s="341">
        <v>43</v>
      </c>
      <c r="F178" s="341"/>
      <c r="G178" s="341">
        <f t="shared" si="4"/>
        <v>43</v>
      </c>
      <c r="H178" s="341"/>
      <c r="I178" s="1438"/>
    </row>
    <row r="179" spans="1:9" ht="12.75" customHeight="1" x14ac:dyDescent="0.2">
      <c r="A179" s="1430"/>
      <c r="B179" s="1431"/>
      <c r="C179" s="1432"/>
      <c r="D179" s="337">
        <v>2314</v>
      </c>
      <c r="E179" s="341">
        <v>160</v>
      </c>
      <c r="F179" s="341"/>
      <c r="G179" s="341">
        <f t="shared" si="4"/>
        <v>160</v>
      </c>
      <c r="H179" s="341"/>
      <c r="I179" s="1434"/>
    </row>
    <row r="180" spans="1:9" ht="12.75" customHeight="1" x14ac:dyDescent="0.2">
      <c r="A180" s="1429">
        <v>13</v>
      </c>
      <c r="B180" s="1424" t="s">
        <v>428</v>
      </c>
      <c r="C180" s="1425"/>
      <c r="D180" s="337">
        <v>1150</v>
      </c>
      <c r="E180" s="341">
        <f>1130+24</f>
        <v>1154</v>
      </c>
      <c r="F180" s="341"/>
      <c r="G180" s="341">
        <f t="shared" si="4"/>
        <v>1154</v>
      </c>
      <c r="H180" s="341"/>
      <c r="I180" s="1433" t="s">
        <v>359</v>
      </c>
    </row>
    <row r="181" spans="1:9" ht="12.75" customHeight="1" x14ac:dyDescent="0.2">
      <c r="A181" s="1478"/>
      <c r="B181" s="1447"/>
      <c r="C181" s="1448"/>
      <c r="D181" s="337">
        <v>1210</v>
      </c>
      <c r="E181" s="341">
        <f>273+6</f>
        <v>279</v>
      </c>
      <c r="F181" s="341"/>
      <c r="G181" s="341">
        <f t="shared" si="4"/>
        <v>279</v>
      </c>
      <c r="H181" s="341"/>
      <c r="I181" s="1438"/>
    </row>
    <row r="182" spans="1:9" ht="12.75" customHeight="1" x14ac:dyDescent="0.2">
      <c r="A182" s="1478"/>
      <c r="B182" s="1447"/>
      <c r="C182" s="1448"/>
      <c r="D182" s="337">
        <v>2262</v>
      </c>
      <c r="E182" s="341">
        <f>30-30</f>
        <v>0</v>
      </c>
      <c r="F182" s="341"/>
      <c r="G182" s="341">
        <f t="shared" si="4"/>
        <v>0</v>
      </c>
      <c r="H182" s="341"/>
      <c r="I182" s="1438"/>
    </row>
    <row r="183" spans="1:9" ht="12.75" customHeight="1" x14ac:dyDescent="0.2">
      <c r="A183" s="1430"/>
      <c r="B183" s="1431"/>
      <c r="C183" s="1432"/>
      <c r="D183" s="337">
        <v>2314</v>
      </c>
      <c r="E183" s="341">
        <v>500</v>
      </c>
      <c r="F183" s="341"/>
      <c r="G183" s="341">
        <f t="shared" si="4"/>
        <v>500</v>
      </c>
      <c r="H183" s="341"/>
      <c r="I183" s="1434"/>
    </row>
    <row r="184" spans="1:9" ht="12.75" customHeight="1" x14ac:dyDescent="0.2">
      <c r="A184" s="1429">
        <v>14</v>
      </c>
      <c r="B184" s="1424" t="s">
        <v>429</v>
      </c>
      <c r="C184" s="1425"/>
      <c r="D184" s="337">
        <v>1150</v>
      </c>
      <c r="E184" s="341">
        <v>143</v>
      </c>
      <c r="F184" s="341"/>
      <c r="G184" s="341">
        <f t="shared" si="4"/>
        <v>143</v>
      </c>
      <c r="H184" s="341"/>
      <c r="I184" s="1433" t="s">
        <v>359</v>
      </c>
    </row>
    <row r="185" spans="1:9" ht="12.75" customHeight="1" x14ac:dyDescent="0.2">
      <c r="A185" s="1478"/>
      <c r="B185" s="1447"/>
      <c r="C185" s="1448"/>
      <c r="D185" s="337">
        <v>1210</v>
      </c>
      <c r="E185" s="341">
        <v>35</v>
      </c>
      <c r="F185" s="341"/>
      <c r="G185" s="341">
        <f t="shared" si="4"/>
        <v>35</v>
      </c>
      <c r="H185" s="341"/>
      <c r="I185" s="1438"/>
    </row>
    <row r="186" spans="1:9" ht="12.75" customHeight="1" x14ac:dyDescent="0.2">
      <c r="A186" s="1430"/>
      <c r="B186" s="1431"/>
      <c r="C186" s="1432"/>
      <c r="D186" s="337">
        <v>2314</v>
      </c>
      <c r="E186" s="341">
        <v>140</v>
      </c>
      <c r="F186" s="341"/>
      <c r="G186" s="341">
        <f t="shared" si="4"/>
        <v>140</v>
      </c>
      <c r="H186" s="341"/>
      <c r="I186" s="1434"/>
    </row>
    <row r="187" spans="1:9" ht="12.75" customHeight="1" x14ac:dyDescent="0.2">
      <c r="A187" s="1429">
        <v>15</v>
      </c>
      <c r="B187" s="1424" t="s">
        <v>430</v>
      </c>
      <c r="C187" s="1425"/>
      <c r="D187" s="337">
        <v>1150</v>
      </c>
      <c r="E187" s="341">
        <v>177</v>
      </c>
      <c r="F187" s="341"/>
      <c r="G187" s="341">
        <f t="shared" si="4"/>
        <v>177</v>
      </c>
      <c r="H187" s="341"/>
      <c r="I187" s="1433" t="s">
        <v>359</v>
      </c>
    </row>
    <row r="188" spans="1:9" ht="12.75" customHeight="1" x14ac:dyDescent="0.2">
      <c r="A188" s="1478"/>
      <c r="B188" s="1447"/>
      <c r="C188" s="1448"/>
      <c r="D188" s="337">
        <v>1210</v>
      </c>
      <c r="E188" s="341">
        <v>43</v>
      </c>
      <c r="F188" s="341"/>
      <c r="G188" s="341">
        <f t="shared" si="4"/>
        <v>43</v>
      </c>
      <c r="H188" s="341"/>
      <c r="I188" s="1438"/>
    </row>
    <row r="189" spans="1:9" ht="12.75" customHeight="1" x14ac:dyDescent="0.2">
      <c r="A189" s="1430"/>
      <c r="B189" s="1431"/>
      <c r="C189" s="1432"/>
      <c r="D189" s="337">
        <v>2314</v>
      </c>
      <c r="E189" s="341">
        <v>140</v>
      </c>
      <c r="F189" s="341"/>
      <c r="G189" s="341">
        <f t="shared" si="4"/>
        <v>140</v>
      </c>
      <c r="H189" s="341"/>
      <c r="I189" s="1434"/>
    </row>
    <row r="190" spans="1:9" ht="12.75" customHeight="1" x14ac:dyDescent="0.2">
      <c r="A190" s="1429">
        <v>16</v>
      </c>
      <c r="B190" s="1424" t="s">
        <v>431</v>
      </c>
      <c r="C190" s="1425"/>
      <c r="D190" s="337">
        <v>1150</v>
      </c>
      <c r="E190" s="341">
        <v>430</v>
      </c>
      <c r="F190" s="341"/>
      <c r="G190" s="341">
        <f t="shared" si="4"/>
        <v>430</v>
      </c>
      <c r="H190" s="341"/>
      <c r="I190" s="1433" t="s">
        <v>359</v>
      </c>
    </row>
    <row r="191" spans="1:9" ht="12.75" customHeight="1" x14ac:dyDescent="0.2">
      <c r="A191" s="1478"/>
      <c r="B191" s="1447"/>
      <c r="C191" s="1448"/>
      <c r="D191" s="337">
        <v>1210</v>
      </c>
      <c r="E191" s="341">
        <v>104</v>
      </c>
      <c r="F191" s="341"/>
      <c r="G191" s="341">
        <f t="shared" si="4"/>
        <v>104</v>
      </c>
      <c r="H191" s="341"/>
      <c r="I191" s="1438"/>
    </row>
    <row r="192" spans="1:9" ht="12.75" customHeight="1" x14ac:dyDescent="0.2">
      <c r="A192" s="1430"/>
      <c r="B192" s="1431"/>
      <c r="C192" s="1432"/>
      <c r="D192" s="337">
        <v>2314</v>
      </c>
      <c r="E192" s="341">
        <v>200</v>
      </c>
      <c r="F192" s="341"/>
      <c r="G192" s="341">
        <f t="shared" si="4"/>
        <v>200</v>
      </c>
      <c r="H192" s="341"/>
      <c r="I192" s="1434"/>
    </row>
    <row r="193" spans="1:9" ht="12.75" customHeight="1" x14ac:dyDescent="0.2">
      <c r="A193" s="1429">
        <v>17</v>
      </c>
      <c r="B193" s="1424" t="s">
        <v>432</v>
      </c>
      <c r="C193" s="1425"/>
      <c r="D193" s="337">
        <v>2314</v>
      </c>
      <c r="E193" s="341">
        <v>120</v>
      </c>
      <c r="F193" s="341"/>
      <c r="G193" s="341">
        <f t="shared" si="4"/>
        <v>120</v>
      </c>
      <c r="H193" s="341"/>
      <c r="I193" s="1433" t="s">
        <v>359</v>
      </c>
    </row>
    <row r="194" spans="1:9" ht="12.75" customHeight="1" x14ac:dyDescent="0.2">
      <c r="A194" s="1478"/>
      <c r="B194" s="1447"/>
      <c r="C194" s="1448"/>
      <c r="D194" s="337">
        <v>1150</v>
      </c>
      <c r="E194" s="341">
        <v>86</v>
      </c>
      <c r="F194" s="341"/>
      <c r="G194" s="341">
        <f t="shared" si="4"/>
        <v>86</v>
      </c>
      <c r="H194" s="341"/>
      <c r="I194" s="1438"/>
    </row>
    <row r="195" spans="1:9" ht="12.75" customHeight="1" x14ac:dyDescent="0.2">
      <c r="A195" s="1430"/>
      <c r="B195" s="1431"/>
      <c r="C195" s="1432"/>
      <c r="D195" s="337">
        <v>1210</v>
      </c>
      <c r="E195" s="341">
        <v>21</v>
      </c>
      <c r="F195" s="341"/>
      <c r="G195" s="341">
        <f t="shared" si="4"/>
        <v>21</v>
      </c>
      <c r="H195" s="341"/>
      <c r="I195" s="1434"/>
    </row>
    <row r="196" spans="1:9" ht="12.75" customHeight="1" x14ac:dyDescent="0.2">
      <c r="A196" s="1478">
        <v>18</v>
      </c>
      <c r="B196" s="1447" t="s">
        <v>433</v>
      </c>
      <c r="C196" s="1448"/>
      <c r="D196" s="337">
        <v>2279</v>
      </c>
      <c r="E196" s="341">
        <v>15</v>
      </c>
      <c r="F196" s="341"/>
      <c r="G196" s="341">
        <f t="shared" si="4"/>
        <v>15</v>
      </c>
      <c r="H196" s="341"/>
      <c r="I196" s="1438"/>
    </row>
    <row r="197" spans="1:9" ht="12.75" customHeight="1" x14ac:dyDescent="0.2">
      <c r="A197" s="1478"/>
      <c r="B197" s="1447"/>
      <c r="C197" s="1448"/>
      <c r="D197" s="337">
        <v>2262</v>
      </c>
      <c r="E197" s="341">
        <v>210</v>
      </c>
      <c r="F197" s="341"/>
      <c r="G197" s="341">
        <f t="shared" si="4"/>
        <v>210</v>
      </c>
      <c r="H197" s="341"/>
      <c r="I197" s="1438"/>
    </row>
    <row r="198" spans="1:9" ht="12.75" customHeight="1" x14ac:dyDescent="0.2">
      <c r="A198" s="1429">
        <v>19</v>
      </c>
      <c r="B198" s="1424" t="s">
        <v>434</v>
      </c>
      <c r="C198" s="1425"/>
      <c r="D198" s="337">
        <v>2314</v>
      </c>
      <c r="E198" s="341">
        <v>500</v>
      </c>
      <c r="F198" s="341"/>
      <c r="G198" s="341">
        <f t="shared" si="4"/>
        <v>500</v>
      </c>
      <c r="H198" s="341"/>
      <c r="I198" s="1433" t="s">
        <v>359</v>
      </c>
    </row>
    <row r="199" spans="1:9" ht="12.75" customHeight="1" x14ac:dyDescent="0.2">
      <c r="A199" s="1478"/>
      <c r="B199" s="1447"/>
      <c r="C199" s="1448"/>
      <c r="D199" s="337">
        <v>1150</v>
      </c>
      <c r="E199" s="341">
        <v>630</v>
      </c>
      <c r="F199" s="341"/>
      <c r="G199" s="341">
        <f t="shared" si="4"/>
        <v>630</v>
      </c>
      <c r="H199" s="341"/>
      <c r="I199" s="1438"/>
    </row>
    <row r="200" spans="1:9" ht="12.75" customHeight="1" x14ac:dyDescent="0.2">
      <c r="A200" s="1430"/>
      <c r="B200" s="1431"/>
      <c r="C200" s="1432"/>
      <c r="D200" s="337">
        <v>1210</v>
      </c>
      <c r="E200" s="341">
        <v>152</v>
      </c>
      <c r="F200" s="341"/>
      <c r="G200" s="341">
        <f t="shared" si="4"/>
        <v>152</v>
      </c>
      <c r="H200" s="341"/>
      <c r="I200" s="1434"/>
    </row>
    <row r="201" spans="1:9" ht="12.75" customHeight="1" x14ac:dyDescent="0.2">
      <c r="A201" s="1429">
        <v>20</v>
      </c>
      <c r="B201" s="1424" t="s">
        <v>435</v>
      </c>
      <c r="C201" s="1425"/>
      <c r="D201" s="337">
        <v>2314</v>
      </c>
      <c r="E201" s="341">
        <v>143</v>
      </c>
      <c r="F201" s="341"/>
      <c r="G201" s="341">
        <f t="shared" si="4"/>
        <v>143</v>
      </c>
      <c r="H201" s="341"/>
      <c r="I201" s="1433" t="s">
        <v>359</v>
      </c>
    </row>
    <row r="202" spans="1:9" ht="12.75" customHeight="1" x14ac:dyDescent="0.2">
      <c r="A202" s="1478"/>
      <c r="B202" s="1447"/>
      <c r="C202" s="1448"/>
      <c r="D202" s="337">
        <v>1150</v>
      </c>
      <c r="E202" s="341">
        <v>236</v>
      </c>
      <c r="F202" s="341"/>
      <c r="G202" s="341">
        <f t="shared" si="4"/>
        <v>236</v>
      </c>
      <c r="H202" s="341"/>
      <c r="I202" s="1438"/>
    </row>
    <row r="203" spans="1:9" ht="12.75" customHeight="1" x14ac:dyDescent="0.2">
      <c r="A203" s="1430"/>
      <c r="B203" s="1431"/>
      <c r="C203" s="1432"/>
      <c r="D203" s="337">
        <v>1210</v>
      </c>
      <c r="E203" s="341">
        <v>57</v>
      </c>
      <c r="F203" s="341"/>
      <c r="G203" s="341">
        <f t="shared" si="4"/>
        <v>57</v>
      </c>
      <c r="H203" s="341"/>
      <c r="I203" s="1434"/>
    </row>
    <row r="204" spans="1:9" ht="12.75" customHeight="1" x14ac:dyDescent="0.2">
      <c r="A204" s="1429">
        <v>21</v>
      </c>
      <c r="B204" s="1424" t="s">
        <v>436</v>
      </c>
      <c r="C204" s="1425"/>
      <c r="D204" s="337">
        <v>2314</v>
      </c>
      <c r="E204" s="341">
        <v>140</v>
      </c>
      <c r="F204" s="341"/>
      <c r="G204" s="341">
        <f t="shared" si="4"/>
        <v>140</v>
      </c>
      <c r="H204" s="341"/>
      <c r="I204" s="1433" t="s">
        <v>359</v>
      </c>
    </row>
    <row r="205" spans="1:9" ht="12.75" customHeight="1" x14ac:dyDescent="0.2">
      <c r="A205" s="1478"/>
      <c r="B205" s="1447"/>
      <c r="C205" s="1448"/>
      <c r="D205" s="337">
        <v>1150</v>
      </c>
      <c r="E205" s="341">
        <v>86</v>
      </c>
      <c r="F205" s="341"/>
      <c r="G205" s="341">
        <f t="shared" si="4"/>
        <v>86</v>
      </c>
      <c r="H205" s="341"/>
      <c r="I205" s="1438"/>
    </row>
    <row r="206" spans="1:9" ht="12.75" customHeight="1" x14ac:dyDescent="0.2">
      <c r="A206" s="1430"/>
      <c r="B206" s="1431"/>
      <c r="C206" s="1432"/>
      <c r="D206" s="337">
        <v>1210</v>
      </c>
      <c r="E206" s="341">
        <v>21</v>
      </c>
      <c r="F206" s="341"/>
      <c r="G206" s="341">
        <f t="shared" si="4"/>
        <v>21</v>
      </c>
      <c r="H206" s="341"/>
      <c r="I206" s="1434"/>
    </row>
    <row r="207" spans="1:9" ht="12.75" customHeight="1" x14ac:dyDescent="0.2">
      <c r="A207" s="1429">
        <v>22</v>
      </c>
      <c r="B207" s="1424" t="s">
        <v>437</v>
      </c>
      <c r="C207" s="1425"/>
      <c r="D207" s="337">
        <v>2314</v>
      </c>
      <c r="E207" s="341">
        <v>130</v>
      </c>
      <c r="F207" s="341"/>
      <c r="G207" s="341">
        <f t="shared" si="4"/>
        <v>130</v>
      </c>
      <c r="H207" s="341"/>
      <c r="I207" s="1433" t="s">
        <v>359</v>
      </c>
    </row>
    <row r="208" spans="1:9" ht="12.75" customHeight="1" x14ac:dyDescent="0.2">
      <c r="A208" s="1478"/>
      <c r="B208" s="1447"/>
      <c r="C208" s="1448"/>
      <c r="D208" s="337">
        <v>1150</v>
      </c>
      <c r="E208" s="341">
        <v>86</v>
      </c>
      <c r="F208" s="341"/>
      <c r="G208" s="341">
        <f t="shared" si="4"/>
        <v>86</v>
      </c>
      <c r="H208" s="341"/>
      <c r="I208" s="1438"/>
    </row>
    <row r="209" spans="1:9" ht="12.75" customHeight="1" x14ac:dyDescent="0.2">
      <c r="A209" s="1430"/>
      <c r="B209" s="1431"/>
      <c r="C209" s="1432"/>
      <c r="D209" s="337">
        <v>1210</v>
      </c>
      <c r="E209" s="341">
        <v>21</v>
      </c>
      <c r="F209" s="341"/>
      <c r="G209" s="341">
        <f t="shared" si="4"/>
        <v>21</v>
      </c>
      <c r="H209" s="341"/>
      <c r="I209" s="1434"/>
    </row>
    <row r="210" spans="1:9" ht="12.75" customHeight="1" x14ac:dyDescent="0.2">
      <c r="A210" s="1429">
        <v>23</v>
      </c>
      <c r="B210" s="1424" t="s">
        <v>438</v>
      </c>
      <c r="C210" s="1425"/>
      <c r="D210" s="337">
        <v>2314</v>
      </c>
      <c r="E210" s="341">
        <v>170</v>
      </c>
      <c r="F210" s="341"/>
      <c r="G210" s="341">
        <f t="shared" si="4"/>
        <v>170</v>
      </c>
      <c r="H210" s="341"/>
      <c r="I210" s="1433" t="s">
        <v>359</v>
      </c>
    </row>
    <row r="211" spans="1:9" ht="12.75" customHeight="1" x14ac:dyDescent="0.2">
      <c r="A211" s="1478"/>
      <c r="B211" s="1447"/>
      <c r="C211" s="1448"/>
      <c r="D211" s="337">
        <v>1150</v>
      </c>
      <c r="E211" s="341">
        <v>86</v>
      </c>
      <c r="F211" s="341"/>
      <c r="G211" s="341">
        <f t="shared" si="4"/>
        <v>86</v>
      </c>
      <c r="H211" s="341"/>
      <c r="I211" s="1438"/>
    </row>
    <row r="212" spans="1:9" ht="12.75" customHeight="1" x14ac:dyDescent="0.2">
      <c r="A212" s="1430"/>
      <c r="B212" s="1431"/>
      <c r="C212" s="1432"/>
      <c r="D212" s="337">
        <v>1210</v>
      </c>
      <c r="E212" s="341">
        <v>21</v>
      </c>
      <c r="F212" s="341"/>
      <c r="G212" s="341">
        <f t="shared" si="4"/>
        <v>21</v>
      </c>
      <c r="H212" s="341"/>
      <c r="I212" s="1434"/>
    </row>
    <row r="213" spans="1:9" ht="12.75" customHeight="1" x14ac:dyDescent="0.2">
      <c r="A213" s="338">
        <v>24</v>
      </c>
      <c r="B213" s="1441" t="s">
        <v>439</v>
      </c>
      <c r="C213" s="1442"/>
      <c r="D213" s="337">
        <v>2314</v>
      </c>
      <c r="E213" s="341">
        <v>140</v>
      </c>
      <c r="F213" s="341"/>
      <c r="G213" s="341">
        <f t="shared" si="4"/>
        <v>140</v>
      </c>
      <c r="H213" s="341"/>
      <c r="I213" s="339" t="s">
        <v>359</v>
      </c>
    </row>
    <row r="214" spans="1:9" ht="12.75" customHeight="1" x14ac:dyDescent="0.2">
      <c r="A214" s="338">
        <v>25</v>
      </c>
      <c r="B214" s="1441" t="s">
        <v>440</v>
      </c>
      <c r="C214" s="1442"/>
      <c r="D214" s="337">
        <v>2314</v>
      </c>
      <c r="E214" s="341">
        <v>170</v>
      </c>
      <c r="F214" s="341"/>
      <c r="G214" s="341">
        <f t="shared" si="4"/>
        <v>170</v>
      </c>
      <c r="H214" s="341"/>
      <c r="I214" s="339" t="s">
        <v>359</v>
      </c>
    </row>
    <row r="215" spans="1:9" ht="12.75" customHeight="1" x14ac:dyDescent="0.2">
      <c r="A215" s="338">
        <v>26</v>
      </c>
      <c r="B215" s="1441" t="s">
        <v>441</v>
      </c>
      <c r="C215" s="1442"/>
      <c r="D215" s="337">
        <v>2314</v>
      </c>
      <c r="E215" s="341">
        <v>170</v>
      </c>
      <c r="F215" s="341"/>
      <c r="G215" s="341">
        <f t="shared" si="4"/>
        <v>170</v>
      </c>
      <c r="H215" s="341"/>
      <c r="I215" s="339" t="s">
        <v>359</v>
      </c>
    </row>
    <row r="216" spans="1:9" ht="12.75" customHeight="1" x14ac:dyDescent="0.2">
      <c r="A216" s="338">
        <v>27</v>
      </c>
      <c r="B216" s="1441" t="s">
        <v>442</v>
      </c>
      <c r="C216" s="1442"/>
      <c r="D216" s="337">
        <v>2314</v>
      </c>
      <c r="E216" s="341">
        <v>170</v>
      </c>
      <c r="F216" s="341"/>
      <c r="G216" s="341">
        <f t="shared" si="4"/>
        <v>170</v>
      </c>
      <c r="H216" s="341"/>
      <c r="I216" s="339" t="s">
        <v>359</v>
      </c>
    </row>
    <row r="217" spans="1:9" ht="12.75" customHeight="1" x14ac:dyDescent="0.2">
      <c r="A217" s="338">
        <v>28</v>
      </c>
      <c r="B217" s="1441" t="s">
        <v>443</v>
      </c>
      <c r="C217" s="1442"/>
      <c r="D217" s="337">
        <v>2314</v>
      </c>
      <c r="E217" s="341">
        <v>400</v>
      </c>
      <c r="F217" s="341"/>
      <c r="G217" s="341">
        <f t="shared" si="4"/>
        <v>400</v>
      </c>
      <c r="H217" s="341"/>
      <c r="I217" s="339" t="s">
        <v>359</v>
      </c>
    </row>
    <row r="218" spans="1:9" ht="12.75" customHeight="1" x14ac:dyDescent="0.2">
      <c r="A218" s="338">
        <v>29</v>
      </c>
      <c r="B218" s="1441" t="s">
        <v>444</v>
      </c>
      <c r="C218" s="1442"/>
      <c r="D218" s="337">
        <v>2314</v>
      </c>
      <c r="E218" s="341">
        <v>170</v>
      </c>
      <c r="F218" s="341"/>
      <c r="G218" s="341">
        <f t="shared" si="4"/>
        <v>170</v>
      </c>
      <c r="H218" s="341"/>
      <c r="I218" s="339" t="s">
        <v>359</v>
      </c>
    </row>
    <row r="219" spans="1:9" ht="12.75" customHeight="1" x14ac:dyDescent="0.2">
      <c r="A219" s="338">
        <v>30</v>
      </c>
      <c r="B219" s="1441" t="s">
        <v>445</v>
      </c>
      <c r="C219" s="1442"/>
      <c r="D219" s="337">
        <v>2314</v>
      </c>
      <c r="E219" s="341">
        <v>170</v>
      </c>
      <c r="F219" s="341"/>
      <c r="G219" s="341">
        <f t="shared" si="4"/>
        <v>170</v>
      </c>
      <c r="H219" s="341"/>
      <c r="I219" s="339" t="s">
        <v>359</v>
      </c>
    </row>
    <row r="220" spans="1:9" x14ac:dyDescent="0.2">
      <c r="A220" s="338">
        <v>31</v>
      </c>
      <c r="B220" s="1441" t="s">
        <v>446</v>
      </c>
      <c r="C220" s="1442"/>
      <c r="D220" s="337">
        <v>2314</v>
      </c>
      <c r="E220" s="341">
        <v>140</v>
      </c>
      <c r="F220" s="341"/>
      <c r="G220" s="341">
        <f t="shared" ref="G220:G231" si="5">SUM(E220:F220)</f>
        <v>140</v>
      </c>
      <c r="H220" s="341"/>
      <c r="I220" s="339" t="s">
        <v>359</v>
      </c>
    </row>
    <row r="221" spans="1:9" ht="12.75" customHeight="1" x14ac:dyDescent="0.2">
      <c r="A221" s="338">
        <v>32</v>
      </c>
      <c r="B221" s="1441" t="s">
        <v>447</v>
      </c>
      <c r="C221" s="1442"/>
      <c r="D221" s="337">
        <v>2314</v>
      </c>
      <c r="E221" s="341">
        <v>250</v>
      </c>
      <c r="F221" s="341"/>
      <c r="G221" s="341">
        <f t="shared" si="5"/>
        <v>250</v>
      </c>
      <c r="H221" s="341"/>
      <c r="I221" s="339" t="s">
        <v>359</v>
      </c>
    </row>
    <row r="222" spans="1:9" ht="12.75" customHeight="1" x14ac:dyDescent="0.2">
      <c r="A222" s="338">
        <v>33</v>
      </c>
      <c r="B222" s="1441" t="s">
        <v>448</v>
      </c>
      <c r="C222" s="1442"/>
      <c r="D222" s="337">
        <v>2314</v>
      </c>
      <c r="E222" s="341">
        <v>850</v>
      </c>
      <c r="F222" s="341"/>
      <c r="G222" s="341">
        <f t="shared" si="5"/>
        <v>850</v>
      </c>
      <c r="H222" s="341"/>
      <c r="I222" s="339" t="s">
        <v>359</v>
      </c>
    </row>
    <row r="223" spans="1:9" ht="12.75" customHeight="1" x14ac:dyDescent="0.2">
      <c r="A223" s="338">
        <v>34</v>
      </c>
      <c r="B223" s="1441" t="s">
        <v>449</v>
      </c>
      <c r="C223" s="1442"/>
      <c r="D223" s="337">
        <v>2314</v>
      </c>
      <c r="E223" s="341">
        <v>150</v>
      </c>
      <c r="F223" s="341"/>
      <c r="G223" s="341">
        <f t="shared" si="5"/>
        <v>150</v>
      </c>
      <c r="H223" s="341"/>
      <c r="I223" s="339" t="s">
        <v>359</v>
      </c>
    </row>
    <row r="224" spans="1:9" ht="12.75" customHeight="1" x14ac:dyDescent="0.2">
      <c r="A224" s="338">
        <v>35</v>
      </c>
      <c r="B224" s="1441" t="s">
        <v>450</v>
      </c>
      <c r="C224" s="1442"/>
      <c r="D224" s="337">
        <v>2314</v>
      </c>
      <c r="E224" s="341">
        <v>200</v>
      </c>
      <c r="F224" s="341"/>
      <c r="G224" s="341">
        <f t="shared" si="5"/>
        <v>200</v>
      </c>
      <c r="H224" s="341"/>
      <c r="I224" s="339" t="s">
        <v>359</v>
      </c>
    </row>
    <row r="225" spans="1:9" ht="12.75" customHeight="1" x14ac:dyDescent="0.2">
      <c r="A225" s="338">
        <v>36</v>
      </c>
      <c r="B225" s="1441" t="s">
        <v>451</v>
      </c>
      <c r="C225" s="1442"/>
      <c r="D225" s="337">
        <v>2314</v>
      </c>
      <c r="E225" s="341">
        <v>180</v>
      </c>
      <c r="F225" s="341"/>
      <c r="G225" s="341">
        <f t="shared" si="5"/>
        <v>180</v>
      </c>
      <c r="H225" s="341"/>
      <c r="I225" s="339" t="s">
        <v>359</v>
      </c>
    </row>
    <row r="226" spans="1:9" ht="26.25" customHeight="1" x14ac:dyDescent="0.2">
      <c r="A226" s="338">
        <v>37</v>
      </c>
      <c r="B226" s="1441" t="s">
        <v>452</v>
      </c>
      <c r="C226" s="1442"/>
      <c r="D226" s="337">
        <v>2314</v>
      </c>
      <c r="E226" s="341">
        <v>300</v>
      </c>
      <c r="F226" s="341"/>
      <c r="G226" s="341">
        <f t="shared" si="5"/>
        <v>300</v>
      </c>
      <c r="H226" s="341"/>
      <c r="I226" s="339" t="s">
        <v>453</v>
      </c>
    </row>
    <row r="227" spans="1:9" ht="12.75" customHeight="1" x14ac:dyDescent="0.2">
      <c r="A227" s="1429">
        <v>38</v>
      </c>
      <c r="B227" s="1424" t="s">
        <v>454</v>
      </c>
      <c r="C227" s="1425"/>
      <c r="D227" s="337">
        <v>2314</v>
      </c>
      <c r="E227" s="341">
        <v>1030</v>
      </c>
      <c r="F227" s="341"/>
      <c r="G227" s="341">
        <f t="shared" si="5"/>
        <v>1030</v>
      </c>
      <c r="H227" s="341"/>
      <c r="I227" s="1433" t="s">
        <v>359</v>
      </c>
    </row>
    <row r="228" spans="1:9" ht="12.75" customHeight="1" x14ac:dyDescent="0.2">
      <c r="A228" s="1478"/>
      <c r="B228" s="1447"/>
      <c r="C228" s="1448"/>
      <c r="D228" s="337">
        <v>2279</v>
      </c>
      <c r="E228" s="341">
        <v>80</v>
      </c>
      <c r="F228" s="341"/>
      <c r="G228" s="341">
        <f t="shared" si="5"/>
        <v>80</v>
      </c>
      <c r="H228" s="341"/>
      <c r="I228" s="1438"/>
    </row>
    <row r="229" spans="1:9" ht="12.75" customHeight="1" x14ac:dyDescent="0.2">
      <c r="A229" s="1478"/>
      <c r="B229" s="1447"/>
      <c r="C229" s="1448"/>
      <c r="D229" s="337">
        <v>1150</v>
      </c>
      <c r="E229" s="341">
        <v>280</v>
      </c>
      <c r="F229" s="341"/>
      <c r="G229" s="341">
        <f t="shared" si="5"/>
        <v>280</v>
      </c>
      <c r="H229" s="341"/>
      <c r="I229" s="1438"/>
    </row>
    <row r="230" spans="1:9" ht="12.75" customHeight="1" x14ac:dyDescent="0.2">
      <c r="A230" s="1478"/>
      <c r="B230" s="1447"/>
      <c r="C230" s="1448"/>
      <c r="D230" s="337">
        <v>1210</v>
      </c>
      <c r="E230" s="341">
        <v>68</v>
      </c>
      <c r="F230" s="341"/>
      <c r="G230" s="341">
        <f t="shared" si="5"/>
        <v>68</v>
      </c>
      <c r="H230" s="341"/>
      <c r="I230" s="1438"/>
    </row>
    <row r="231" spans="1:9" ht="12.75" customHeight="1" x14ac:dyDescent="0.2">
      <c r="A231" s="1430"/>
      <c r="B231" s="1431"/>
      <c r="C231" s="1432"/>
      <c r="D231" s="337">
        <v>2363</v>
      </c>
      <c r="E231" s="341">
        <v>472</v>
      </c>
      <c r="F231" s="341"/>
      <c r="G231" s="341">
        <f t="shared" si="5"/>
        <v>472</v>
      </c>
      <c r="H231" s="341"/>
      <c r="I231" s="1434"/>
    </row>
    <row r="232" spans="1:9" x14ac:dyDescent="0.2">
      <c r="A232" s="347"/>
      <c r="B232" s="348"/>
      <c r="C232" s="348"/>
      <c r="D232" s="349"/>
      <c r="E232" s="350"/>
      <c r="F232" s="350"/>
      <c r="G232" s="350"/>
      <c r="H232" s="350"/>
      <c r="I232" s="350"/>
    </row>
    <row r="233" spans="1:9" x14ac:dyDescent="0.2">
      <c r="A233" s="1493" t="s">
        <v>344</v>
      </c>
      <c r="B233" s="1493"/>
      <c r="C233" s="1493" t="s">
        <v>337</v>
      </c>
      <c r="D233" s="1493"/>
      <c r="E233" s="1493"/>
      <c r="F233" s="1493"/>
      <c r="G233" s="1493"/>
      <c r="H233" s="1493"/>
      <c r="I233" s="1493"/>
    </row>
    <row r="234" spans="1:9" x14ac:dyDescent="0.2">
      <c r="A234" s="1494" t="s">
        <v>145</v>
      </c>
      <c r="B234" s="1494"/>
      <c r="C234" s="1459" t="s">
        <v>336</v>
      </c>
      <c r="D234" s="1459"/>
      <c r="E234" s="1459"/>
      <c r="F234" s="1459"/>
      <c r="G234" s="1459"/>
      <c r="H234" s="1459"/>
      <c r="I234" s="1459"/>
    </row>
    <row r="235" spans="1:9" ht="12" customHeight="1" x14ac:dyDescent="0.2">
      <c r="A235" s="1419" t="s">
        <v>146</v>
      </c>
      <c r="B235" s="1419" t="s">
        <v>346</v>
      </c>
      <c r="C235" s="1419"/>
      <c r="D235" s="1418" t="s">
        <v>147</v>
      </c>
      <c r="E235" s="1419" t="s">
        <v>347</v>
      </c>
      <c r="F235" s="1460" t="s">
        <v>348</v>
      </c>
      <c r="G235" s="1419" t="s">
        <v>349</v>
      </c>
      <c r="H235" s="1420" t="s">
        <v>174</v>
      </c>
      <c r="I235" s="1418" t="s">
        <v>350</v>
      </c>
    </row>
    <row r="236" spans="1:9" ht="36" customHeight="1" x14ac:dyDescent="0.2">
      <c r="A236" s="1419"/>
      <c r="B236" s="1419"/>
      <c r="C236" s="1419"/>
      <c r="D236" s="1418"/>
      <c r="E236" s="1419"/>
      <c r="F236" s="1461"/>
      <c r="G236" s="1419"/>
      <c r="H236" s="1421"/>
      <c r="I236" s="1418"/>
    </row>
    <row r="237" spans="1:9" x14ac:dyDescent="0.2">
      <c r="A237" s="1473" t="s">
        <v>351</v>
      </c>
      <c r="B237" s="1474"/>
      <c r="C237" s="1475"/>
      <c r="D237" s="331"/>
      <c r="E237" s="332">
        <f>SUM(E238:E294)</f>
        <v>65626</v>
      </c>
      <c r="F237" s="332">
        <f t="shared" ref="F237:G237" si="6">SUM(F238:F294)</f>
        <v>2000</v>
      </c>
      <c r="G237" s="332">
        <f t="shared" si="6"/>
        <v>67626</v>
      </c>
      <c r="H237" s="332"/>
      <c r="I237" s="332"/>
    </row>
    <row r="238" spans="1:9" ht="12" customHeight="1" x14ac:dyDescent="0.2">
      <c r="A238" s="1429">
        <v>1</v>
      </c>
      <c r="B238" s="1424" t="s">
        <v>455</v>
      </c>
      <c r="C238" s="1425"/>
      <c r="D238" s="337">
        <v>2314</v>
      </c>
      <c r="E238" s="341">
        <v>100</v>
      </c>
      <c r="F238" s="341"/>
      <c r="G238" s="341">
        <f t="shared" ref="G238:G294" si="7">SUM(E238:F238)</f>
        <v>100</v>
      </c>
      <c r="H238" s="341"/>
      <c r="I238" s="1433" t="s">
        <v>456</v>
      </c>
    </row>
    <row r="239" spans="1:9" ht="12.75" customHeight="1" x14ac:dyDescent="0.2">
      <c r="A239" s="1430"/>
      <c r="B239" s="1431"/>
      <c r="C239" s="1432"/>
      <c r="D239" s="337">
        <v>2363</v>
      </c>
      <c r="E239" s="341">
        <v>100</v>
      </c>
      <c r="F239" s="341"/>
      <c r="G239" s="341">
        <f t="shared" si="7"/>
        <v>100</v>
      </c>
      <c r="H239" s="341"/>
      <c r="I239" s="1434"/>
    </row>
    <row r="240" spans="1:9" ht="36.75" customHeight="1" x14ac:dyDescent="0.2">
      <c r="A240" s="338">
        <v>2</v>
      </c>
      <c r="B240" s="1441" t="s">
        <v>457</v>
      </c>
      <c r="C240" s="1442"/>
      <c r="D240" s="337">
        <v>2314</v>
      </c>
      <c r="E240" s="341">
        <v>80</v>
      </c>
      <c r="F240" s="341"/>
      <c r="G240" s="341">
        <f t="shared" si="7"/>
        <v>80</v>
      </c>
      <c r="H240" s="341"/>
      <c r="I240" s="339" t="s">
        <v>458</v>
      </c>
    </row>
    <row r="241" spans="1:9" ht="12" customHeight="1" x14ac:dyDescent="0.2">
      <c r="A241" s="1429">
        <v>3</v>
      </c>
      <c r="B241" s="1424" t="s">
        <v>459</v>
      </c>
      <c r="C241" s="1425"/>
      <c r="D241" s="337">
        <v>2314</v>
      </c>
      <c r="E241" s="341">
        <v>150</v>
      </c>
      <c r="F241" s="341"/>
      <c r="G241" s="341">
        <f t="shared" si="7"/>
        <v>150</v>
      </c>
      <c r="H241" s="341"/>
      <c r="I241" s="1433" t="s">
        <v>377</v>
      </c>
    </row>
    <row r="242" spans="1:9" ht="12.75" customHeight="1" x14ac:dyDescent="0.2">
      <c r="A242" s="1430"/>
      <c r="B242" s="1431"/>
      <c r="C242" s="1432"/>
      <c r="D242" s="337">
        <v>2262</v>
      </c>
      <c r="E242" s="341">
        <v>300</v>
      </c>
      <c r="F242" s="341"/>
      <c r="G242" s="341">
        <f t="shared" si="7"/>
        <v>300</v>
      </c>
      <c r="H242" s="341"/>
      <c r="I242" s="1434"/>
    </row>
    <row r="243" spans="1:9" ht="12.75" customHeight="1" x14ac:dyDescent="0.2">
      <c r="A243" s="1429">
        <v>4</v>
      </c>
      <c r="B243" s="1424" t="s">
        <v>460</v>
      </c>
      <c r="C243" s="1425"/>
      <c r="D243" s="340">
        <v>2279</v>
      </c>
      <c r="E243" s="341">
        <v>260</v>
      </c>
      <c r="F243" s="341"/>
      <c r="G243" s="341">
        <f t="shared" si="7"/>
        <v>260</v>
      </c>
      <c r="H243" s="341"/>
      <c r="I243" s="1433" t="s">
        <v>359</v>
      </c>
    </row>
    <row r="244" spans="1:9" ht="12.75" customHeight="1" x14ac:dyDescent="0.2">
      <c r="A244" s="1478"/>
      <c r="B244" s="1447"/>
      <c r="C244" s="1448"/>
      <c r="D244" s="340">
        <v>2262</v>
      </c>
      <c r="E244" s="341">
        <v>600</v>
      </c>
      <c r="F244" s="341"/>
      <c r="G244" s="341">
        <f t="shared" si="7"/>
        <v>600</v>
      </c>
      <c r="H244" s="341"/>
      <c r="I244" s="1438"/>
    </row>
    <row r="245" spans="1:9" ht="12.75" customHeight="1" x14ac:dyDescent="0.2">
      <c r="A245" s="1478"/>
      <c r="B245" s="1447"/>
      <c r="C245" s="1448"/>
      <c r="D245" s="340">
        <v>2314</v>
      </c>
      <c r="E245" s="341">
        <v>300</v>
      </c>
      <c r="F245" s="341"/>
      <c r="G245" s="341">
        <f t="shared" si="7"/>
        <v>300</v>
      </c>
      <c r="H245" s="341"/>
      <c r="I245" s="1438"/>
    </row>
    <row r="246" spans="1:9" ht="12.75" customHeight="1" x14ac:dyDescent="0.2">
      <c r="A246" s="1478"/>
      <c r="B246" s="1447"/>
      <c r="C246" s="1448"/>
      <c r="D246" s="340">
        <v>2363</v>
      </c>
      <c r="E246" s="341">
        <v>900</v>
      </c>
      <c r="F246" s="341"/>
      <c r="G246" s="341">
        <f t="shared" si="7"/>
        <v>900</v>
      </c>
      <c r="H246" s="341"/>
      <c r="I246" s="1438"/>
    </row>
    <row r="247" spans="1:9" ht="12.75" customHeight="1" x14ac:dyDescent="0.2">
      <c r="A247" s="1478"/>
      <c r="B247" s="1447"/>
      <c r="C247" s="1448"/>
      <c r="D247" s="340">
        <v>1150</v>
      </c>
      <c r="E247" s="341">
        <v>1250</v>
      </c>
      <c r="F247" s="341"/>
      <c r="G247" s="341">
        <f t="shared" si="7"/>
        <v>1250</v>
      </c>
      <c r="H247" s="341"/>
      <c r="I247" s="1438"/>
    </row>
    <row r="248" spans="1:9" ht="12.75" customHeight="1" x14ac:dyDescent="0.2">
      <c r="A248" s="1430"/>
      <c r="B248" s="1431"/>
      <c r="C248" s="1432"/>
      <c r="D248" s="340">
        <v>1210</v>
      </c>
      <c r="E248" s="341">
        <v>302</v>
      </c>
      <c r="F248" s="341"/>
      <c r="G248" s="341">
        <f t="shared" si="7"/>
        <v>302</v>
      </c>
      <c r="H248" s="341"/>
      <c r="I248" s="1434"/>
    </row>
    <row r="249" spans="1:9" ht="67.5" customHeight="1" x14ac:dyDescent="0.2">
      <c r="A249" s="351">
        <v>5</v>
      </c>
      <c r="B249" s="1441" t="s">
        <v>461</v>
      </c>
      <c r="C249" s="1442"/>
      <c r="D249" s="340">
        <v>2279</v>
      </c>
      <c r="E249" s="341">
        <v>1200</v>
      </c>
      <c r="F249" s="341"/>
      <c r="G249" s="341">
        <f t="shared" si="7"/>
        <v>1200</v>
      </c>
      <c r="H249" s="341"/>
      <c r="I249" s="339" t="s">
        <v>458</v>
      </c>
    </row>
    <row r="250" spans="1:9" ht="12.75" customHeight="1" x14ac:dyDescent="0.2">
      <c r="A250" s="1429">
        <v>6</v>
      </c>
      <c r="B250" s="1424" t="s">
        <v>462</v>
      </c>
      <c r="C250" s="1425"/>
      <c r="D250" s="340">
        <v>2311</v>
      </c>
      <c r="E250" s="341">
        <f>100-13</f>
        <v>87</v>
      </c>
      <c r="F250" s="341"/>
      <c r="G250" s="341">
        <f t="shared" si="7"/>
        <v>87</v>
      </c>
      <c r="H250" s="341"/>
      <c r="I250" s="1433" t="s">
        <v>463</v>
      </c>
    </row>
    <row r="251" spans="1:9" ht="12.75" customHeight="1" x14ac:dyDescent="0.2">
      <c r="A251" s="1478"/>
      <c r="B251" s="1447"/>
      <c r="C251" s="1448"/>
      <c r="D251" s="340">
        <v>2231</v>
      </c>
      <c r="E251" s="341">
        <v>300</v>
      </c>
      <c r="F251" s="341"/>
      <c r="G251" s="341">
        <f t="shared" si="7"/>
        <v>300</v>
      </c>
      <c r="H251" s="341"/>
      <c r="I251" s="1438"/>
    </row>
    <row r="252" spans="1:9" ht="12.75" customHeight="1" x14ac:dyDescent="0.2">
      <c r="A252" s="1478"/>
      <c r="B252" s="1447"/>
      <c r="C252" s="1448"/>
      <c r="D252" s="340">
        <v>2314</v>
      </c>
      <c r="E252" s="341">
        <v>150</v>
      </c>
      <c r="F252" s="341"/>
      <c r="G252" s="341">
        <f t="shared" si="7"/>
        <v>150</v>
      </c>
      <c r="H252" s="341"/>
      <c r="I252" s="1438"/>
    </row>
    <row r="253" spans="1:9" ht="12.75" customHeight="1" x14ac:dyDescent="0.2">
      <c r="A253" s="1478"/>
      <c r="B253" s="1447"/>
      <c r="C253" s="1448"/>
      <c r="D253" s="340">
        <v>1150</v>
      </c>
      <c r="E253" s="341">
        <v>250</v>
      </c>
      <c r="F253" s="341"/>
      <c r="G253" s="341">
        <f t="shared" si="7"/>
        <v>250</v>
      </c>
      <c r="H253" s="341"/>
      <c r="I253" s="1438"/>
    </row>
    <row r="254" spans="1:9" ht="12.75" customHeight="1" x14ac:dyDescent="0.2">
      <c r="A254" s="1430"/>
      <c r="B254" s="1431"/>
      <c r="C254" s="1432"/>
      <c r="D254" s="340">
        <v>1210</v>
      </c>
      <c r="E254" s="341">
        <v>13</v>
      </c>
      <c r="F254" s="341"/>
      <c r="G254" s="341">
        <f t="shared" si="7"/>
        <v>13</v>
      </c>
      <c r="H254" s="341"/>
      <c r="I254" s="1434"/>
    </row>
    <row r="255" spans="1:9" ht="13.5" customHeight="1" x14ac:dyDescent="0.2">
      <c r="A255" s="351">
        <v>7</v>
      </c>
      <c r="B255" s="1441" t="s">
        <v>464</v>
      </c>
      <c r="C255" s="1442"/>
      <c r="D255" s="340">
        <v>2314</v>
      </c>
      <c r="E255" s="341">
        <v>180</v>
      </c>
      <c r="F255" s="341"/>
      <c r="G255" s="341">
        <f t="shared" si="7"/>
        <v>180</v>
      </c>
      <c r="H255" s="341"/>
      <c r="I255" s="339" t="s">
        <v>463</v>
      </c>
    </row>
    <row r="256" spans="1:9" ht="12.75" customHeight="1" x14ac:dyDescent="0.2">
      <c r="A256" s="1429">
        <v>8</v>
      </c>
      <c r="B256" s="1424" t="s">
        <v>465</v>
      </c>
      <c r="C256" s="1425"/>
      <c r="D256" s="340">
        <v>2231</v>
      </c>
      <c r="E256" s="341">
        <v>500</v>
      </c>
      <c r="F256" s="341"/>
      <c r="G256" s="341">
        <f t="shared" si="7"/>
        <v>500</v>
      </c>
      <c r="H256" s="341"/>
      <c r="I256" s="1433" t="s">
        <v>466</v>
      </c>
    </row>
    <row r="257" spans="1:9" ht="12.75" customHeight="1" x14ac:dyDescent="0.2">
      <c r="A257" s="1430"/>
      <c r="B257" s="1431"/>
      <c r="C257" s="1432"/>
      <c r="D257" s="340">
        <v>2314</v>
      </c>
      <c r="E257" s="341">
        <v>1000</v>
      </c>
      <c r="F257" s="341"/>
      <c r="G257" s="341">
        <f t="shared" si="7"/>
        <v>1000</v>
      </c>
      <c r="H257" s="341"/>
      <c r="I257" s="1434"/>
    </row>
    <row r="258" spans="1:9" ht="12.95" customHeight="1" x14ac:dyDescent="0.2">
      <c r="A258" s="1429">
        <v>9</v>
      </c>
      <c r="B258" s="1424" t="s">
        <v>467</v>
      </c>
      <c r="C258" s="1425"/>
      <c r="D258" s="340">
        <v>1150</v>
      </c>
      <c r="E258" s="341">
        <v>300</v>
      </c>
      <c r="F258" s="341"/>
      <c r="G258" s="341">
        <f t="shared" si="7"/>
        <v>300</v>
      </c>
      <c r="H258" s="341"/>
      <c r="I258" s="1433" t="s">
        <v>359</v>
      </c>
    </row>
    <row r="259" spans="1:9" ht="12.95" customHeight="1" x14ac:dyDescent="0.2">
      <c r="A259" s="1478"/>
      <c r="B259" s="1447"/>
      <c r="C259" s="1448"/>
      <c r="D259" s="340">
        <v>2231</v>
      </c>
      <c r="E259" s="341">
        <v>1150</v>
      </c>
      <c r="F259" s="341"/>
      <c r="G259" s="341">
        <f t="shared" si="7"/>
        <v>1150</v>
      </c>
      <c r="H259" s="341"/>
      <c r="I259" s="1438"/>
    </row>
    <row r="260" spans="1:9" ht="12.95" customHeight="1" x14ac:dyDescent="0.2">
      <c r="A260" s="1478"/>
      <c r="B260" s="1447"/>
      <c r="C260" s="1448"/>
      <c r="D260" s="340">
        <v>2262</v>
      </c>
      <c r="E260" s="341">
        <v>900</v>
      </c>
      <c r="F260" s="341"/>
      <c r="G260" s="341">
        <f t="shared" si="7"/>
        <v>900</v>
      </c>
      <c r="H260" s="341"/>
      <c r="I260" s="1438"/>
    </row>
    <row r="261" spans="1:9" ht="12.95" customHeight="1" x14ac:dyDescent="0.2">
      <c r="A261" s="1478"/>
      <c r="B261" s="1447"/>
      <c r="C261" s="1448"/>
      <c r="D261" s="340">
        <v>2279</v>
      </c>
      <c r="E261" s="341">
        <v>450</v>
      </c>
      <c r="F261" s="341"/>
      <c r="G261" s="341">
        <f t="shared" si="7"/>
        <v>450</v>
      </c>
      <c r="H261" s="341"/>
      <c r="I261" s="1438"/>
    </row>
    <row r="262" spans="1:9" ht="12.95" customHeight="1" x14ac:dyDescent="0.2">
      <c r="A262" s="1478"/>
      <c r="B262" s="1447"/>
      <c r="C262" s="1448"/>
      <c r="D262" s="340">
        <v>2314</v>
      </c>
      <c r="E262" s="341">
        <f>4000-3625</f>
        <v>375</v>
      </c>
      <c r="F262" s="341"/>
      <c r="G262" s="341">
        <f t="shared" si="7"/>
        <v>375</v>
      </c>
      <c r="H262" s="341"/>
      <c r="I262" s="1438"/>
    </row>
    <row r="263" spans="1:9" ht="12.95" customHeight="1" x14ac:dyDescent="0.2">
      <c r="A263" s="1430"/>
      <c r="B263" s="1431"/>
      <c r="C263" s="1432"/>
      <c r="D263" s="340">
        <v>2363</v>
      </c>
      <c r="E263" s="341">
        <v>825</v>
      </c>
      <c r="F263" s="341"/>
      <c r="G263" s="341">
        <f t="shared" si="7"/>
        <v>825</v>
      </c>
      <c r="H263" s="341"/>
      <c r="I263" s="1434"/>
    </row>
    <row r="264" spans="1:9" ht="12.75" customHeight="1" x14ac:dyDescent="0.2">
      <c r="A264" s="352">
        <v>10</v>
      </c>
      <c r="B264" s="1424" t="s">
        <v>468</v>
      </c>
      <c r="C264" s="1425"/>
      <c r="D264" s="340">
        <v>2314</v>
      </c>
      <c r="E264" s="341">
        <v>1445</v>
      </c>
      <c r="F264" s="341"/>
      <c r="G264" s="341">
        <f t="shared" si="7"/>
        <v>1445</v>
      </c>
      <c r="H264" s="341"/>
      <c r="I264" s="353" t="s">
        <v>466</v>
      </c>
    </row>
    <row r="265" spans="1:9" ht="12.75" customHeight="1" x14ac:dyDescent="0.2">
      <c r="A265" s="1429">
        <v>11</v>
      </c>
      <c r="B265" s="1424" t="s">
        <v>469</v>
      </c>
      <c r="C265" s="1425"/>
      <c r="D265" s="340">
        <v>2314</v>
      </c>
      <c r="E265" s="341">
        <v>3000</v>
      </c>
      <c r="F265" s="341"/>
      <c r="G265" s="341">
        <f t="shared" si="7"/>
        <v>3000</v>
      </c>
      <c r="H265" s="341"/>
      <c r="I265" s="1433" t="s">
        <v>359</v>
      </c>
    </row>
    <row r="266" spans="1:9" ht="12.75" customHeight="1" x14ac:dyDescent="0.2">
      <c r="A266" s="1430"/>
      <c r="B266" s="1431"/>
      <c r="C266" s="1432"/>
      <c r="D266" s="340">
        <v>6422</v>
      </c>
      <c r="E266" s="341">
        <v>21470</v>
      </c>
      <c r="F266" s="341"/>
      <c r="G266" s="341">
        <f t="shared" si="7"/>
        <v>21470</v>
      </c>
      <c r="H266" s="341"/>
      <c r="I266" s="1434"/>
    </row>
    <row r="267" spans="1:9" ht="12.75" customHeight="1" x14ac:dyDescent="0.2">
      <c r="A267" s="351">
        <v>12</v>
      </c>
      <c r="B267" s="1441" t="s">
        <v>470</v>
      </c>
      <c r="C267" s="1442"/>
      <c r="D267" s="340">
        <v>2314</v>
      </c>
      <c r="E267" s="341">
        <v>1000</v>
      </c>
      <c r="F267" s="341"/>
      <c r="G267" s="341">
        <f t="shared" si="7"/>
        <v>1000</v>
      </c>
      <c r="H267" s="341"/>
      <c r="I267" s="339" t="s">
        <v>354</v>
      </c>
    </row>
    <row r="268" spans="1:9" ht="12.75" customHeight="1" x14ac:dyDescent="0.2">
      <c r="A268" s="1429">
        <v>13</v>
      </c>
      <c r="B268" s="1424" t="s">
        <v>471</v>
      </c>
      <c r="C268" s="1425"/>
      <c r="D268" s="340">
        <v>1150</v>
      </c>
      <c r="E268" s="341">
        <f>300-59</f>
        <v>241</v>
      </c>
      <c r="F268" s="341"/>
      <c r="G268" s="341">
        <f t="shared" si="7"/>
        <v>241</v>
      </c>
      <c r="H268" s="341"/>
      <c r="I268" s="1433" t="s">
        <v>472</v>
      </c>
    </row>
    <row r="269" spans="1:9" ht="12.75" customHeight="1" x14ac:dyDescent="0.2">
      <c r="A269" s="1478"/>
      <c r="B269" s="1447"/>
      <c r="C269" s="1448"/>
      <c r="D269" s="340">
        <v>1210</v>
      </c>
      <c r="E269" s="341">
        <v>59</v>
      </c>
      <c r="F269" s="341"/>
      <c r="G269" s="341">
        <f t="shared" si="7"/>
        <v>59</v>
      </c>
      <c r="H269" s="341"/>
      <c r="I269" s="1438"/>
    </row>
    <row r="270" spans="1:9" ht="25.5" customHeight="1" x14ac:dyDescent="0.2">
      <c r="A270" s="1430"/>
      <c r="B270" s="1431"/>
      <c r="C270" s="1432"/>
      <c r="D270" s="340">
        <v>2314</v>
      </c>
      <c r="E270" s="341">
        <v>100</v>
      </c>
      <c r="F270" s="341"/>
      <c r="G270" s="341">
        <f t="shared" si="7"/>
        <v>100</v>
      </c>
      <c r="H270" s="341"/>
      <c r="I270" s="1434"/>
    </row>
    <row r="271" spans="1:9" ht="12.75" customHeight="1" x14ac:dyDescent="0.2">
      <c r="A271" s="1429">
        <v>14</v>
      </c>
      <c r="B271" s="1424" t="s">
        <v>473</v>
      </c>
      <c r="C271" s="1425"/>
      <c r="D271" s="340">
        <v>2231</v>
      </c>
      <c r="E271" s="341">
        <v>2800</v>
      </c>
      <c r="F271" s="341"/>
      <c r="G271" s="341">
        <f t="shared" si="7"/>
        <v>2800</v>
      </c>
      <c r="H271" s="341"/>
      <c r="I271" s="1433" t="s">
        <v>354</v>
      </c>
    </row>
    <row r="272" spans="1:9" ht="12.75" customHeight="1" x14ac:dyDescent="0.2">
      <c r="A272" s="1478"/>
      <c r="B272" s="1447"/>
      <c r="C272" s="1448"/>
      <c r="D272" s="340">
        <v>1150</v>
      </c>
      <c r="E272" s="341">
        <f>920-46</f>
        <v>874</v>
      </c>
      <c r="F272" s="341"/>
      <c r="G272" s="341">
        <f t="shared" si="7"/>
        <v>874</v>
      </c>
      <c r="H272" s="341"/>
      <c r="I272" s="1438"/>
    </row>
    <row r="273" spans="1:9" x14ac:dyDescent="0.2">
      <c r="A273" s="1478"/>
      <c r="B273" s="1447"/>
      <c r="C273" s="1448"/>
      <c r="D273" s="340">
        <v>1210</v>
      </c>
      <c r="E273" s="341">
        <v>46</v>
      </c>
      <c r="F273" s="341"/>
      <c r="G273" s="341">
        <f t="shared" si="7"/>
        <v>46</v>
      </c>
      <c r="H273" s="341"/>
      <c r="I273" s="1438"/>
    </row>
    <row r="274" spans="1:9" ht="12.75" customHeight="1" x14ac:dyDescent="0.2">
      <c r="A274" s="1430"/>
      <c r="B274" s="1431"/>
      <c r="C274" s="1432"/>
      <c r="D274" s="340">
        <v>2231</v>
      </c>
      <c r="E274" s="341">
        <v>280</v>
      </c>
      <c r="F274" s="341"/>
      <c r="G274" s="341">
        <f t="shared" si="7"/>
        <v>280</v>
      </c>
      <c r="H274" s="341"/>
      <c r="I274" s="1434"/>
    </row>
    <row r="275" spans="1:9" ht="12.75" customHeight="1" x14ac:dyDescent="0.2">
      <c r="A275" s="1429">
        <v>15</v>
      </c>
      <c r="B275" s="1424" t="s">
        <v>474</v>
      </c>
      <c r="C275" s="1425"/>
      <c r="D275" s="340">
        <v>2314</v>
      </c>
      <c r="E275" s="341">
        <v>400</v>
      </c>
      <c r="F275" s="341"/>
      <c r="G275" s="341">
        <f t="shared" si="7"/>
        <v>400</v>
      </c>
      <c r="H275" s="341"/>
      <c r="I275" s="1433" t="s">
        <v>456</v>
      </c>
    </row>
    <row r="276" spans="1:9" ht="25.5" customHeight="1" x14ac:dyDescent="0.2">
      <c r="A276" s="1478"/>
      <c r="B276" s="1447"/>
      <c r="C276" s="1448"/>
      <c r="D276" s="340">
        <v>2279</v>
      </c>
      <c r="E276" s="341">
        <v>3460</v>
      </c>
      <c r="F276" s="341"/>
      <c r="G276" s="341">
        <f t="shared" si="7"/>
        <v>3460</v>
      </c>
      <c r="H276" s="341"/>
      <c r="I276" s="1438"/>
    </row>
    <row r="277" spans="1:9" ht="12.75" customHeight="1" x14ac:dyDescent="0.2">
      <c r="A277" s="1429">
        <v>16</v>
      </c>
      <c r="B277" s="1424" t="s">
        <v>475</v>
      </c>
      <c r="C277" s="1425"/>
      <c r="D277" s="340">
        <v>1150</v>
      </c>
      <c r="E277" s="341">
        <v>2120</v>
      </c>
      <c r="F277" s="341"/>
      <c r="G277" s="341">
        <f t="shared" si="7"/>
        <v>2120</v>
      </c>
      <c r="H277" s="341"/>
      <c r="I277" s="1433" t="s">
        <v>456</v>
      </c>
    </row>
    <row r="278" spans="1:9" ht="12.75" customHeight="1" x14ac:dyDescent="0.2">
      <c r="A278" s="1478"/>
      <c r="B278" s="1447"/>
      <c r="C278" s="1448"/>
      <c r="D278" s="340">
        <v>1210</v>
      </c>
      <c r="E278" s="341">
        <v>511</v>
      </c>
      <c r="F278" s="341"/>
      <c r="G278" s="341">
        <f t="shared" si="7"/>
        <v>511</v>
      </c>
      <c r="H278" s="341"/>
      <c r="I278" s="1438"/>
    </row>
    <row r="279" spans="1:9" ht="12.75" customHeight="1" x14ac:dyDescent="0.2">
      <c r="A279" s="1478"/>
      <c r="B279" s="1447"/>
      <c r="C279" s="1448"/>
      <c r="D279" s="340">
        <v>2314</v>
      </c>
      <c r="E279" s="341">
        <v>400</v>
      </c>
      <c r="F279" s="341"/>
      <c r="G279" s="341">
        <f t="shared" si="7"/>
        <v>400</v>
      </c>
      <c r="H279" s="341"/>
      <c r="I279" s="1438"/>
    </row>
    <row r="280" spans="1:9" ht="12.75" customHeight="1" x14ac:dyDescent="0.2">
      <c r="A280" s="1478"/>
      <c r="B280" s="1447"/>
      <c r="C280" s="1448"/>
      <c r="D280" s="340">
        <v>2279</v>
      </c>
      <c r="E280" s="341">
        <v>961</v>
      </c>
      <c r="F280" s="341"/>
      <c r="G280" s="341">
        <f t="shared" si="7"/>
        <v>961</v>
      </c>
      <c r="H280" s="341"/>
      <c r="I280" s="1438"/>
    </row>
    <row r="281" spans="1:9" ht="12.75" customHeight="1" x14ac:dyDescent="0.2">
      <c r="A281" s="1478"/>
      <c r="B281" s="1447"/>
      <c r="C281" s="1448"/>
      <c r="D281" s="340">
        <v>2262</v>
      </c>
      <c r="E281" s="341">
        <v>720</v>
      </c>
      <c r="F281" s="341"/>
      <c r="G281" s="341">
        <f t="shared" si="7"/>
        <v>720</v>
      </c>
      <c r="H281" s="341"/>
      <c r="I281" s="1438"/>
    </row>
    <row r="282" spans="1:9" ht="12.75" customHeight="1" x14ac:dyDescent="0.2">
      <c r="A282" s="1430"/>
      <c r="B282" s="1431"/>
      <c r="C282" s="1432"/>
      <c r="D282" s="340">
        <v>2235</v>
      </c>
      <c r="E282" s="341">
        <v>1600</v>
      </c>
      <c r="F282" s="341"/>
      <c r="G282" s="341">
        <f t="shared" si="7"/>
        <v>1600</v>
      </c>
      <c r="H282" s="341"/>
      <c r="I282" s="1434"/>
    </row>
    <row r="283" spans="1:9" ht="24.75" customHeight="1" x14ac:dyDescent="0.2">
      <c r="A283" s="351">
        <v>17</v>
      </c>
      <c r="B283" s="1441" t="s">
        <v>476</v>
      </c>
      <c r="C283" s="1442"/>
      <c r="D283" s="340">
        <v>2235</v>
      </c>
      <c r="E283" s="341">
        <v>1000</v>
      </c>
      <c r="F283" s="341"/>
      <c r="G283" s="341">
        <f t="shared" si="7"/>
        <v>1000</v>
      </c>
      <c r="H283" s="341"/>
      <c r="I283" s="339" t="s">
        <v>456</v>
      </c>
    </row>
    <row r="284" spans="1:9" x14ac:dyDescent="0.2">
      <c r="A284" s="351">
        <v>18</v>
      </c>
      <c r="B284" s="1441" t="s">
        <v>477</v>
      </c>
      <c r="C284" s="1442"/>
      <c r="D284" s="340">
        <v>2279</v>
      </c>
      <c r="E284" s="341">
        <v>3600</v>
      </c>
      <c r="F284" s="341"/>
      <c r="G284" s="341">
        <f t="shared" si="7"/>
        <v>3600</v>
      </c>
      <c r="H284" s="341"/>
      <c r="I284" s="339" t="s">
        <v>456</v>
      </c>
    </row>
    <row r="285" spans="1:9" ht="24.75" customHeight="1" x14ac:dyDescent="0.2">
      <c r="A285" s="351">
        <v>19</v>
      </c>
      <c r="B285" s="1441" t="s">
        <v>478</v>
      </c>
      <c r="C285" s="1442"/>
      <c r="D285" s="340">
        <v>2252</v>
      </c>
      <c r="E285" s="341">
        <v>1000</v>
      </c>
      <c r="F285" s="341"/>
      <c r="G285" s="341">
        <f t="shared" si="7"/>
        <v>1000</v>
      </c>
      <c r="H285" s="341"/>
      <c r="I285" s="339" t="s">
        <v>479</v>
      </c>
    </row>
    <row r="286" spans="1:9" x14ac:dyDescent="0.2">
      <c r="A286" s="1429">
        <v>20</v>
      </c>
      <c r="B286" s="1424" t="s">
        <v>480</v>
      </c>
      <c r="C286" s="1425"/>
      <c r="D286" s="340">
        <v>1150</v>
      </c>
      <c r="E286" s="341">
        <v>200</v>
      </c>
      <c r="F286" s="341"/>
      <c r="G286" s="341">
        <f t="shared" si="7"/>
        <v>200</v>
      </c>
      <c r="H286" s="341"/>
      <c r="I286" s="1433" t="s">
        <v>456</v>
      </c>
    </row>
    <row r="287" spans="1:9" ht="12.75" customHeight="1" x14ac:dyDescent="0.2">
      <c r="A287" s="1478"/>
      <c r="B287" s="1447"/>
      <c r="C287" s="1448"/>
      <c r="D287" s="340">
        <v>1210</v>
      </c>
      <c r="E287" s="341">
        <v>49</v>
      </c>
      <c r="F287" s="341"/>
      <c r="G287" s="341">
        <f t="shared" si="7"/>
        <v>49</v>
      </c>
      <c r="H287" s="341"/>
      <c r="I287" s="1438"/>
    </row>
    <row r="288" spans="1:9" x14ac:dyDescent="0.2">
      <c r="A288" s="1430"/>
      <c r="B288" s="1431"/>
      <c r="C288" s="1432"/>
      <c r="D288" s="340">
        <v>2314</v>
      </c>
      <c r="E288" s="341">
        <v>200</v>
      </c>
      <c r="F288" s="341"/>
      <c r="G288" s="341">
        <f t="shared" si="7"/>
        <v>200</v>
      </c>
      <c r="H288" s="341"/>
      <c r="I288" s="1434"/>
    </row>
    <row r="289" spans="1:9" ht="26.25" customHeight="1" x14ac:dyDescent="0.2">
      <c r="A289" s="351">
        <v>21</v>
      </c>
      <c r="B289" s="1441" t="s">
        <v>481</v>
      </c>
      <c r="C289" s="1442"/>
      <c r="D289" s="340">
        <v>2314</v>
      </c>
      <c r="E289" s="341">
        <v>30</v>
      </c>
      <c r="F289" s="341"/>
      <c r="G289" s="341">
        <f t="shared" si="7"/>
        <v>30</v>
      </c>
      <c r="H289" s="341"/>
      <c r="I289" s="339" t="s">
        <v>482</v>
      </c>
    </row>
    <row r="290" spans="1:9" ht="12.75" customHeight="1" x14ac:dyDescent="0.2">
      <c r="A290" s="1429">
        <v>22</v>
      </c>
      <c r="B290" s="1424" t="s">
        <v>483</v>
      </c>
      <c r="C290" s="1425"/>
      <c r="D290" s="340">
        <v>2279</v>
      </c>
      <c r="E290" s="341">
        <v>300</v>
      </c>
      <c r="F290" s="341"/>
      <c r="G290" s="341">
        <f t="shared" si="7"/>
        <v>300</v>
      </c>
      <c r="H290" s="341"/>
      <c r="I290" s="1433" t="s">
        <v>466</v>
      </c>
    </row>
    <row r="291" spans="1:9" ht="12.75" customHeight="1" x14ac:dyDescent="0.2">
      <c r="A291" s="1478"/>
      <c r="B291" s="1447"/>
      <c r="C291" s="1448"/>
      <c r="D291" s="340">
        <v>2231</v>
      </c>
      <c r="E291" s="341">
        <v>600</v>
      </c>
      <c r="F291" s="341"/>
      <c r="G291" s="341">
        <f t="shared" si="7"/>
        <v>600</v>
      </c>
      <c r="H291" s="341"/>
      <c r="I291" s="1438"/>
    </row>
    <row r="292" spans="1:9" ht="12.75" customHeight="1" x14ac:dyDescent="0.2">
      <c r="A292" s="1429">
        <v>23</v>
      </c>
      <c r="B292" s="1424" t="s">
        <v>484</v>
      </c>
      <c r="C292" s="1425"/>
      <c r="D292" s="340">
        <v>1150</v>
      </c>
      <c r="E292" s="341">
        <v>4140</v>
      </c>
      <c r="F292" s="341"/>
      <c r="G292" s="341">
        <f t="shared" si="7"/>
        <v>4140</v>
      </c>
      <c r="H292" s="341"/>
      <c r="I292" s="1433" t="s">
        <v>388</v>
      </c>
    </row>
    <row r="293" spans="1:9" ht="12.75" customHeight="1" x14ac:dyDescent="0.2">
      <c r="A293" s="1430"/>
      <c r="B293" s="1431"/>
      <c r="C293" s="1432"/>
      <c r="D293" s="340">
        <v>1210</v>
      </c>
      <c r="E293" s="341">
        <v>998</v>
      </c>
      <c r="F293" s="341"/>
      <c r="G293" s="341">
        <f t="shared" si="7"/>
        <v>998</v>
      </c>
      <c r="H293" s="341"/>
      <c r="I293" s="1434"/>
    </row>
    <row r="294" spans="1:9" ht="48" x14ac:dyDescent="0.2">
      <c r="A294" s="338">
        <v>24</v>
      </c>
      <c r="B294" s="1416" t="s">
        <v>485</v>
      </c>
      <c r="C294" s="1416"/>
      <c r="D294" s="340">
        <v>2231</v>
      </c>
      <c r="E294" s="341"/>
      <c r="F294" s="341">
        <v>2000</v>
      </c>
      <c r="G294" s="341">
        <f t="shared" si="7"/>
        <v>2000</v>
      </c>
      <c r="H294" s="341" t="s">
        <v>486</v>
      </c>
      <c r="I294" s="339" t="s">
        <v>354</v>
      </c>
    </row>
    <row r="295" spans="1:9" ht="12.75" customHeight="1" x14ac:dyDescent="0.2">
      <c r="A295" s="354"/>
      <c r="B295" s="1499"/>
      <c r="C295" s="1499"/>
      <c r="D295" s="355"/>
      <c r="E295" s="356"/>
      <c r="F295" s="356"/>
      <c r="G295" s="356"/>
      <c r="H295" s="356"/>
      <c r="I295" s="356"/>
    </row>
    <row r="296" spans="1:9" ht="12.75" customHeight="1" x14ac:dyDescent="0.2">
      <c r="A296" s="357" t="s">
        <v>344</v>
      </c>
      <c r="B296" s="358"/>
      <c r="C296" s="359" t="s">
        <v>487</v>
      </c>
      <c r="D296" s="360"/>
      <c r="E296" s="361"/>
      <c r="F296" s="361"/>
      <c r="G296" s="361"/>
      <c r="H296" s="361"/>
      <c r="I296" s="361"/>
    </row>
    <row r="297" spans="1:9" ht="12.75" customHeight="1" x14ac:dyDescent="0.2">
      <c r="A297" s="357" t="s">
        <v>145</v>
      </c>
      <c r="B297" s="362"/>
      <c r="C297" s="363" t="s">
        <v>326</v>
      </c>
      <c r="D297" s="364"/>
      <c r="E297" s="365"/>
      <c r="F297" s="365"/>
      <c r="G297" s="365"/>
      <c r="H297" s="365"/>
      <c r="I297" s="365"/>
    </row>
    <row r="298" spans="1:9" ht="12.75" customHeight="1" x14ac:dyDescent="0.2">
      <c r="A298" s="1419" t="s">
        <v>146</v>
      </c>
      <c r="B298" s="1419" t="s">
        <v>346</v>
      </c>
      <c r="C298" s="1419"/>
      <c r="D298" s="1418" t="s">
        <v>147</v>
      </c>
      <c r="E298" s="1419" t="s">
        <v>347</v>
      </c>
      <c r="F298" s="1460" t="s">
        <v>348</v>
      </c>
      <c r="G298" s="1419" t="s">
        <v>349</v>
      </c>
      <c r="H298" s="1420" t="s">
        <v>174</v>
      </c>
      <c r="I298" s="1418" t="s">
        <v>350</v>
      </c>
    </row>
    <row r="299" spans="1:9" ht="37.5" customHeight="1" x14ac:dyDescent="0.2">
      <c r="A299" s="1419"/>
      <c r="B299" s="1419"/>
      <c r="C299" s="1419"/>
      <c r="D299" s="1418"/>
      <c r="E299" s="1419"/>
      <c r="F299" s="1461"/>
      <c r="G299" s="1419"/>
      <c r="H299" s="1421"/>
      <c r="I299" s="1418"/>
    </row>
    <row r="300" spans="1:9" ht="12.75" customHeight="1" x14ac:dyDescent="0.2">
      <c r="A300" s="1495" t="s">
        <v>351</v>
      </c>
      <c r="B300" s="1496"/>
      <c r="C300" s="1496"/>
      <c r="D300" s="366"/>
      <c r="E300" s="367">
        <f>E301+E302</f>
        <v>5846</v>
      </c>
      <c r="F300" s="367">
        <f t="shared" ref="F300:G300" si="8">F301+F302</f>
        <v>0</v>
      </c>
      <c r="G300" s="367">
        <f t="shared" si="8"/>
        <v>5846</v>
      </c>
      <c r="H300" s="367"/>
      <c r="I300" s="335"/>
    </row>
    <row r="301" spans="1:9" ht="12.75" customHeight="1" x14ac:dyDescent="0.2">
      <c r="A301" s="342">
        <v>1</v>
      </c>
      <c r="B301" s="1497" t="s">
        <v>488</v>
      </c>
      <c r="C301" s="1498"/>
      <c r="D301" s="368">
        <v>2370</v>
      </c>
      <c r="E301" s="345">
        <v>350</v>
      </c>
      <c r="F301" s="345"/>
      <c r="G301" s="341">
        <f t="shared" ref="G301:G302" si="9">SUM(E301:F301)</f>
        <v>350</v>
      </c>
      <c r="H301" s="345"/>
      <c r="I301" s="366" t="s">
        <v>489</v>
      </c>
    </row>
    <row r="302" spans="1:9" x14ac:dyDescent="0.2">
      <c r="A302" s="338">
        <v>2</v>
      </c>
      <c r="B302" s="1491" t="s">
        <v>490</v>
      </c>
      <c r="C302" s="1492"/>
      <c r="D302" s="337">
        <v>2239</v>
      </c>
      <c r="E302" s="335">
        <v>5496</v>
      </c>
      <c r="F302" s="335"/>
      <c r="G302" s="341">
        <f t="shared" si="9"/>
        <v>5496</v>
      </c>
      <c r="H302" s="335"/>
      <c r="I302" s="334" t="s">
        <v>489</v>
      </c>
    </row>
    <row r="303" spans="1:9" x14ac:dyDescent="0.2">
      <c r="A303" s="369"/>
      <c r="B303" s="370"/>
      <c r="C303" s="370"/>
      <c r="D303" s="371"/>
      <c r="E303" s="361"/>
      <c r="F303" s="361"/>
      <c r="G303" s="361"/>
      <c r="H303" s="361"/>
      <c r="I303" s="361"/>
    </row>
    <row r="304" spans="1:9" s="374" customFormat="1" x14ac:dyDescent="0.2">
      <c r="A304" s="1428" t="s">
        <v>344</v>
      </c>
      <c r="B304" s="1428"/>
      <c r="C304" s="372" t="s">
        <v>491</v>
      </c>
      <c r="D304" s="373"/>
      <c r="E304" s="372"/>
      <c r="F304" s="372"/>
      <c r="G304" s="372"/>
      <c r="H304" s="372"/>
      <c r="I304" s="372"/>
    </row>
    <row r="305" spans="1:9" s="374" customFormat="1" x14ac:dyDescent="0.2">
      <c r="A305" s="375" t="s">
        <v>145</v>
      </c>
      <c r="B305" s="376"/>
      <c r="C305" s="377" t="s">
        <v>492</v>
      </c>
      <c r="D305" s="373"/>
      <c r="E305" s="372"/>
      <c r="F305" s="372"/>
      <c r="G305" s="372"/>
      <c r="H305" s="372"/>
      <c r="I305" s="372"/>
    </row>
    <row r="306" spans="1:9" s="374" customFormat="1" ht="12" customHeight="1" x14ac:dyDescent="0.2">
      <c r="A306" s="1419" t="s">
        <v>146</v>
      </c>
      <c r="B306" s="1419" t="s">
        <v>346</v>
      </c>
      <c r="C306" s="1419"/>
      <c r="D306" s="1418" t="s">
        <v>147</v>
      </c>
      <c r="E306" s="1419" t="s">
        <v>347</v>
      </c>
      <c r="F306" s="1460" t="s">
        <v>348</v>
      </c>
      <c r="G306" s="1419" t="s">
        <v>349</v>
      </c>
      <c r="H306" s="1420" t="s">
        <v>174</v>
      </c>
      <c r="I306" s="1418" t="s">
        <v>350</v>
      </c>
    </row>
    <row r="307" spans="1:9" s="374" customFormat="1" ht="37.5" customHeight="1" x14ac:dyDescent="0.2">
      <c r="A307" s="1419"/>
      <c r="B307" s="1419"/>
      <c r="C307" s="1419"/>
      <c r="D307" s="1418"/>
      <c r="E307" s="1419"/>
      <c r="F307" s="1461"/>
      <c r="G307" s="1419"/>
      <c r="H307" s="1421"/>
      <c r="I307" s="1418"/>
    </row>
    <row r="308" spans="1:9" s="374" customFormat="1" ht="12" customHeight="1" x14ac:dyDescent="0.2">
      <c r="A308" s="1500" t="s">
        <v>351</v>
      </c>
      <c r="B308" s="1501"/>
      <c r="C308" s="1502"/>
      <c r="D308" s="378"/>
      <c r="E308" s="379">
        <f>E309</f>
        <v>160000</v>
      </c>
      <c r="F308" s="379">
        <f t="shared" ref="F308:G308" si="10">F309</f>
        <v>0</v>
      </c>
      <c r="G308" s="379">
        <f t="shared" si="10"/>
        <v>160000</v>
      </c>
      <c r="H308" s="379"/>
      <c r="I308" s="379"/>
    </row>
    <row r="309" spans="1:9" s="374" customFormat="1" ht="23.25" customHeight="1" x14ac:dyDescent="0.2">
      <c r="A309" s="380">
        <v>1</v>
      </c>
      <c r="B309" s="1503" t="s">
        <v>493</v>
      </c>
      <c r="C309" s="1504"/>
      <c r="D309" s="381">
        <v>3262</v>
      </c>
      <c r="E309" s="382">
        <f>105000+55000</f>
        <v>160000</v>
      </c>
      <c r="F309" s="382"/>
      <c r="G309" s="341">
        <f t="shared" ref="G309" si="11">SUM(E309:F309)</f>
        <v>160000</v>
      </c>
      <c r="H309" s="382"/>
      <c r="I309" s="383" t="s">
        <v>489</v>
      </c>
    </row>
    <row r="310" spans="1:9" x14ac:dyDescent="0.2">
      <c r="E310" s="336"/>
      <c r="F310" s="336"/>
      <c r="G310" s="336"/>
      <c r="H310" s="336"/>
      <c r="I310" s="336"/>
    </row>
    <row r="311" spans="1:9" x14ac:dyDescent="0.2">
      <c r="A311" s="325" t="s">
        <v>494</v>
      </c>
    </row>
    <row r="312" spans="1:9" x14ac:dyDescent="0.2">
      <c r="A312" s="325" t="s">
        <v>495</v>
      </c>
    </row>
    <row r="313" spans="1:9" s="374" customFormat="1" x14ac:dyDescent="0.2">
      <c r="A313" s="325" t="s">
        <v>496</v>
      </c>
      <c r="B313" s="326"/>
      <c r="C313" s="384"/>
      <c r="D313" s="385"/>
    </row>
    <row r="314" spans="1:9" s="374" customFormat="1" x14ac:dyDescent="0.2">
      <c r="A314" s="325"/>
      <c r="B314" s="326" t="s">
        <v>497</v>
      </c>
      <c r="C314" s="384"/>
      <c r="D314" s="385"/>
    </row>
    <row r="315" spans="1:9" s="374" customFormat="1" x14ac:dyDescent="0.2">
      <c r="A315" s="325"/>
      <c r="B315" s="326"/>
      <c r="C315" s="386" t="s">
        <v>498</v>
      </c>
      <c r="D315" s="385"/>
    </row>
    <row r="316" spans="1:9" s="374" customFormat="1" x14ac:dyDescent="0.2">
      <c r="A316" s="325"/>
      <c r="B316" s="326" t="s">
        <v>499</v>
      </c>
      <c r="C316" s="384"/>
      <c r="D316" s="385"/>
    </row>
    <row r="317" spans="1:9" s="374" customFormat="1" x14ac:dyDescent="0.2">
      <c r="A317" s="325"/>
      <c r="B317" s="326"/>
      <c r="C317" s="386" t="s">
        <v>500</v>
      </c>
      <c r="D317" s="385"/>
    </row>
    <row r="318" spans="1:9" s="374" customFormat="1" x14ac:dyDescent="0.2">
      <c r="A318" s="325"/>
      <c r="B318" s="326" t="s">
        <v>501</v>
      </c>
      <c r="C318" s="386"/>
      <c r="D318" s="385"/>
    </row>
    <row r="319" spans="1:9" s="374" customFormat="1" x14ac:dyDescent="0.2">
      <c r="A319" s="325"/>
      <c r="B319" s="326"/>
      <c r="C319" s="386" t="s">
        <v>502</v>
      </c>
      <c r="D319" s="385"/>
    </row>
    <row r="320" spans="1:9" s="374" customFormat="1" x14ac:dyDescent="0.2">
      <c r="A320" s="325"/>
      <c r="B320" s="326"/>
      <c r="C320" s="386" t="s">
        <v>503</v>
      </c>
      <c r="D320" s="385"/>
    </row>
    <row r="321" spans="1:4" s="374" customFormat="1" x14ac:dyDescent="0.2">
      <c r="A321" s="325"/>
      <c r="B321" s="326" t="s">
        <v>504</v>
      </c>
      <c r="C321" s="386"/>
      <c r="D321" s="385"/>
    </row>
    <row r="322" spans="1:4" s="374" customFormat="1" x14ac:dyDescent="0.2">
      <c r="A322" s="325"/>
      <c r="B322" s="326"/>
      <c r="C322" s="386" t="s">
        <v>505</v>
      </c>
      <c r="D322" s="385"/>
    </row>
    <row r="323" spans="1:4" s="374" customFormat="1" x14ac:dyDescent="0.2">
      <c r="A323" s="325"/>
      <c r="B323" s="326"/>
      <c r="C323" s="386" t="s">
        <v>506</v>
      </c>
      <c r="D323" s="385"/>
    </row>
    <row r="324" spans="1:4" s="374" customFormat="1" x14ac:dyDescent="0.2">
      <c r="A324" s="325"/>
      <c r="B324" s="326"/>
      <c r="C324" s="386" t="s">
        <v>507</v>
      </c>
      <c r="D324" s="385"/>
    </row>
    <row r="325" spans="1:4" s="374" customFormat="1" x14ac:dyDescent="0.2">
      <c r="A325" s="325"/>
      <c r="B325" s="326"/>
      <c r="C325" s="386" t="s">
        <v>508</v>
      </c>
      <c r="D325" s="385"/>
    </row>
    <row r="326" spans="1:4" s="374" customFormat="1" x14ac:dyDescent="0.2">
      <c r="A326" s="325"/>
      <c r="B326" s="326"/>
      <c r="C326" s="386" t="s">
        <v>509</v>
      </c>
      <c r="D326" s="385"/>
    </row>
    <row r="327" spans="1:4" s="374" customFormat="1" x14ac:dyDescent="0.2">
      <c r="A327" s="325"/>
      <c r="B327" s="326" t="s">
        <v>510</v>
      </c>
      <c r="C327" s="384"/>
      <c r="D327" s="385"/>
    </row>
    <row r="328" spans="1:4" s="374" customFormat="1" x14ac:dyDescent="0.2">
      <c r="A328" s="325"/>
      <c r="B328" s="326"/>
      <c r="C328" s="326" t="s">
        <v>511</v>
      </c>
      <c r="D328" s="385"/>
    </row>
    <row r="329" spans="1:4" s="374" customFormat="1" x14ac:dyDescent="0.2">
      <c r="A329" s="325"/>
      <c r="C329" s="326" t="s">
        <v>512</v>
      </c>
      <c r="D329" s="385"/>
    </row>
    <row r="330" spans="1:4" s="374" customFormat="1" x14ac:dyDescent="0.2">
      <c r="A330" s="325"/>
      <c r="C330" s="326" t="s">
        <v>513</v>
      </c>
      <c r="D330" s="385"/>
    </row>
    <row r="331" spans="1:4" s="374" customFormat="1" x14ac:dyDescent="0.2">
      <c r="A331" s="325"/>
      <c r="B331" s="326"/>
      <c r="C331" s="326" t="s">
        <v>514</v>
      </c>
      <c r="D331" s="385"/>
    </row>
    <row r="332" spans="1:4" s="374" customFormat="1" x14ac:dyDescent="0.2">
      <c r="A332" s="325"/>
      <c r="B332" s="326"/>
      <c r="C332" s="326" t="s">
        <v>515</v>
      </c>
      <c r="D332" s="385"/>
    </row>
    <row r="333" spans="1:4" s="374" customFormat="1" x14ac:dyDescent="0.2">
      <c r="A333" s="325"/>
      <c r="B333" s="326"/>
      <c r="C333" s="326" t="s">
        <v>516</v>
      </c>
      <c r="D333" s="385"/>
    </row>
    <row r="334" spans="1:4" s="374" customFormat="1" x14ac:dyDescent="0.2">
      <c r="A334" s="387"/>
      <c r="B334" s="384"/>
      <c r="C334" s="326" t="s">
        <v>517</v>
      </c>
      <c r="D334" s="385"/>
    </row>
    <row r="335" spans="1:4" s="374" customFormat="1" x14ac:dyDescent="0.2">
      <c r="A335" s="387"/>
      <c r="B335" s="386" t="s">
        <v>518</v>
      </c>
      <c r="C335" s="326"/>
      <c r="D335" s="385"/>
    </row>
    <row r="336" spans="1:4" s="374" customFormat="1" x14ac:dyDescent="0.2">
      <c r="A336" s="387"/>
      <c r="B336" s="384"/>
      <c r="C336" s="326" t="s">
        <v>519</v>
      </c>
      <c r="D336" s="385"/>
    </row>
    <row r="337" spans="1:4" s="374" customFormat="1" x14ac:dyDescent="0.2">
      <c r="A337" s="387"/>
      <c r="B337" s="386" t="s">
        <v>520</v>
      </c>
      <c r="C337" s="326"/>
      <c r="D337" s="385"/>
    </row>
    <row r="338" spans="1:4" s="374" customFormat="1" x14ac:dyDescent="0.2">
      <c r="A338" s="387"/>
      <c r="B338" s="384"/>
      <c r="C338" s="326" t="s">
        <v>521</v>
      </c>
      <c r="D338" s="385"/>
    </row>
    <row r="341" spans="1:4" s="374" customFormat="1" x14ac:dyDescent="0.2">
      <c r="B341" s="384"/>
      <c r="C341" s="384"/>
    </row>
    <row r="342" spans="1:4" s="374" customFormat="1" x14ac:dyDescent="0.2"/>
  </sheetData>
  <sheetProtection algorithmName="SHA-512" hashValue="bZD3SFXanik7eyNc5oK46nejCJ8ctLAf8Ce+fVck1jci6giHOabffaQzAuI2gqFwdK0DtilhdSKfKQ4ue4ZEcA==" saltValue="gnNWHJgCbp+IT2PfTlVVnA==" spinCount="100000" sheet="1" objects="1" scenarios="1"/>
  <mergeCells count="328">
    <mergeCell ref="F306:F307"/>
    <mergeCell ref="G306:G307"/>
    <mergeCell ref="H306:H307"/>
    <mergeCell ref="I306:I307"/>
    <mergeCell ref="A308:C308"/>
    <mergeCell ref="B309:C309"/>
    <mergeCell ref="B302:C302"/>
    <mergeCell ref="A304:B304"/>
    <mergeCell ref="A306:A307"/>
    <mergeCell ref="B306:C307"/>
    <mergeCell ref="D306:D307"/>
    <mergeCell ref="E306:E307"/>
    <mergeCell ref="F298:F299"/>
    <mergeCell ref="G298:G299"/>
    <mergeCell ref="H298:H299"/>
    <mergeCell ref="I298:I299"/>
    <mergeCell ref="A300:C300"/>
    <mergeCell ref="B301:C301"/>
    <mergeCell ref="B294:C294"/>
    <mergeCell ref="B295:C295"/>
    <mergeCell ref="A298:A299"/>
    <mergeCell ref="B298:C299"/>
    <mergeCell ref="D298:D299"/>
    <mergeCell ref="E298:E299"/>
    <mergeCell ref="B289:C289"/>
    <mergeCell ref="A290:A291"/>
    <mergeCell ref="B290:C291"/>
    <mergeCell ref="I290:I291"/>
    <mergeCell ref="A292:A293"/>
    <mergeCell ref="B292:C293"/>
    <mergeCell ref="I292:I293"/>
    <mergeCell ref="B283:C283"/>
    <mergeCell ref="B284:C284"/>
    <mergeCell ref="B285:C285"/>
    <mergeCell ref="A286:A288"/>
    <mergeCell ref="B286:C288"/>
    <mergeCell ref="I286:I288"/>
    <mergeCell ref="A275:A276"/>
    <mergeCell ref="B275:C276"/>
    <mergeCell ref="I275:I276"/>
    <mergeCell ref="A277:A282"/>
    <mergeCell ref="B277:C282"/>
    <mergeCell ref="I277:I282"/>
    <mergeCell ref="B267:C267"/>
    <mergeCell ref="A268:A270"/>
    <mergeCell ref="B268:C270"/>
    <mergeCell ref="I268:I270"/>
    <mergeCell ref="A271:A274"/>
    <mergeCell ref="B271:C274"/>
    <mergeCell ref="I271:I274"/>
    <mergeCell ref="A258:A263"/>
    <mergeCell ref="B258:C263"/>
    <mergeCell ref="I258:I263"/>
    <mergeCell ref="B264:C264"/>
    <mergeCell ref="A265:A266"/>
    <mergeCell ref="B265:C266"/>
    <mergeCell ref="I265:I266"/>
    <mergeCell ref="B249:C249"/>
    <mergeCell ref="A250:A254"/>
    <mergeCell ref="B250:C254"/>
    <mergeCell ref="I250:I254"/>
    <mergeCell ref="B255:C255"/>
    <mergeCell ref="A256:A257"/>
    <mergeCell ref="B256:C257"/>
    <mergeCell ref="I256:I257"/>
    <mergeCell ref="B240:C240"/>
    <mergeCell ref="A241:A242"/>
    <mergeCell ref="B241:C242"/>
    <mergeCell ref="I241:I242"/>
    <mergeCell ref="A243:A248"/>
    <mergeCell ref="B243:C248"/>
    <mergeCell ref="I243:I248"/>
    <mergeCell ref="G235:G236"/>
    <mergeCell ref="H235:H236"/>
    <mergeCell ref="I235:I236"/>
    <mergeCell ref="A237:C237"/>
    <mergeCell ref="A238:A239"/>
    <mergeCell ref="B238:C239"/>
    <mergeCell ref="I238:I239"/>
    <mergeCell ref="I227:I231"/>
    <mergeCell ref="A233:B233"/>
    <mergeCell ref="C233:I233"/>
    <mergeCell ref="A234:B234"/>
    <mergeCell ref="C234:I234"/>
    <mergeCell ref="A235:A236"/>
    <mergeCell ref="B235:C236"/>
    <mergeCell ref="D235:D236"/>
    <mergeCell ref="E235:E236"/>
    <mergeCell ref="F235:F236"/>
    <mergeCell ref="B222:C222"/>
    <mergeCell ref="B223:C223"/>
    <mergeCell ref="B224:C224"/>
    <mergeCell ref="B225:C225"/>
    <mergeCell ref="B226:C226"/>
    <mergeCell ref="A227:A231"/>
    <mergeCell ref="B227:C231"/>
    <mergeCell ref="B216:C216"/>
    <mergeCell ref="B217:C217"/>
    <mergeCell ref="B218:C218"/>
    <mergeCell ref="B219:C219"/>
    <mergeCell ref="B220:C220"/>
    <mergeCell ref="B221:C221"/>
    <mergeCell ref="A210:A212"/>
    <mergeCell ref="B210:C212"/>
    <mergeCell ref="I210:I212"/>
    <mergeCell ref="B213:C213"/>
    <mergeCell ref="B214:C214"/>
    <mergeCell ref="B215:C215"/>
    <mergeCell ref="A204:A206"/>
    <mergeCell ref="B204:C206"/>
    <mergeCell ref="I204:I206"/>
    <mergeCell ref="A207:A209"/>
    <mergeCell ref="B207:C209"/>
    <mergeCell ref="I207:I209"/>
    <mergeCell ref="A198:A200"/>
    <mergeCell ref="B198:C200"/>
    <mergeCell ref="I198:I200"/>
    <mergeCell ref="A201:A203"/>
    <mergeCell ref="B201:C203"/>
    <mergeCell ref="I201:I203"/>
    <mergeCell ref="A193:A195"/>
    <mergeCell ref="B193:C195"/>
    <mergeCell ref="I193:I195"/>
    <mergeCell ref="A196:A197"/>
    <mergeCell ref="B196:C197"/>
    <mergeCell ref="I196:I197"/>
    <mergeCell ref="A187:A189"/>
    <mergeCell ref="B187:C189"/>
    <mergeCell ref="I187:I189"/>
    <mergeCell ref="A190:A192"/>
    <mergeCell ref="B190:C192"/>
    <mergeCell ref="I190:I192"/>
    <mergeCell ref="A180:A183"/>
    <mergeCell ref="B180:C183"/>
    <mergeCell ref="I180:I183"/>
    <mergeCell ref="A184:A186"/>
    <mergeCell ref="B184:C186"/>
    <mergeCell ref="I184:I186"/>
    <mergeCell ref="A173:A176"/>
    <mergeCell ref="B173:C176"/>
    <mergeCell ref="I173:I176"/>
    <mergeCell ref="A177:A179"/>
    <mergeCell ref="B177:C179"/>
    <mergeCell ref="I177:I179"/>
    <mergeCell ref="A166:A168"/>
    <mergeCell ref="B166:C168"/>
    <mergeCell ref="I166:I168"/>
    <mergeCell ref="B169:C169"/>
    <mergeCell ref="A170:A172"/>
    <mergeCell ref="B170:C172"/>
    <mergeCell ref="I170:I172"/>
    <mergeCell ref="A159:A161"/>
    <mergeCell ref="B159:C161"/>
    <mergeCell ref="I159:I161"/>
    <mergeCell ref="B162:C162"/>
    <mergeCell ref="A163:A165"/>
    <mergeCell ref="B163:C165"/>
    <mergeCell ref="I163:I165"/>
    <mergeCell ref="A154:A156"/>
    <mergeCell ref="B154:C156"/>
    <mergeCell ref="I154:I156"/>
    <mergeCell ref="A157:A158"/>
    <mergeCell ref="B157:C158"/>
    <mergeCell ref="I157:I158"/>
    <mergeCell ref="H147:H148"/>
    <mergeCell ref="I147:I148"/>
    <mergeCell ref="A149:C149"/>
    <mergeCell ref="B150:C150"/>
    <mergeCell ref="B151:C151"/>
    <mergeCell ref="A152:A153"/>
    <mergeCell ref="B152:C153"/>
    <mergeCell ref="I152:I153"/>
    <mergeCell ref="A145:B145"/>
    <mergeCell ref="C145:I145"/>
    <mergeCell ref="A146:B146"/>
    <mergeCell ref="C146:I146"/>
    <mergeCell ref="A147:A148"/>
    <mergeCell ref="B147:C148"/>
    <mergeCell ref="D147:D148"/>
    <mergeCell ref="E147:E148"/>
    <mergeCell ref="F147:F148"/>
    <mergeCell ref="G147:G148"/>
    <mergeCell ref="A139:A140"/>
    <mergeCell ref="B139:C140"/>
    <mergeCell ref="I139:I140"/>
    <mergeCell ref="B141:C141"/>
    <mergeCell ref="A142:A143"/>
    <mergeCell ref="B142:C143"/>
    <mergeCell ref="I142:I143"/>
    <mergeCell ref="A130:A134"/>
    <mergeCell ref="B130:C134"/>
    <mergeCell ref="I130:I134"/>
    <mergeCell ref="B135:C135"/>
    <mergeCell ref="A136:A138"/>
    <mergeCell ref="B136:C138"/>
    <mergeCell ref="I136:I138"/>
    <mergeCell ref="A118:A121"/>
    <mergeCell ref="B118:C121"/>
    <mergeCell ref="I118:I121"/>
    <mergeCell ref="A122:A129"/>
    <mergeCell ref="B122:C129"/>
    <mergeCell ref="I122:I129"/>
    <mergeCell ref="A110:A113"/>
    <mergeCell ref="B110:C113"/>
    <mergeCell ref="I110:I113"/>
    <mergeCell ref="A114:A117"/>
    <mergeCell ref="B114:C117"/>
    <mergeCell ref="I114:I117"/>
    <mergeCell ref="A105:A106"/>
    <mergeCell ref="B105:C106"/>
    <mergeCell ref="I105:I106"/>
    <mergeCell ref="A107:A109"/>
    <mergeCell ref="B107:C109"/>
    <mergeCell ref="I107:I109"/>
    <mergeCell ref="A100:A101"/>
    <mergeCell ref="B100:C101"/>
    <mergeCell ref="I100:I101"/>
    <mergeCell ref="B102:C102"/>
    <mergeCell ref="A103:A104"/>
    <mergeCell ref="B103:C104"/>
    <mergeCell ref="I103:I104"/>
    <mergeCell ref="B94:C94"/>
    <mergeCell ref="A95:A96"/>
    <mergeCell ref="B95:C96"/>
    <mergeCell ref="I95:I96"/>
    <mergeCell ref="A97:A99"/>
    <mergeCell ref="B97:C99"/>
    <mergeCell ref="I97:I99"/>
    <mergeCell ref="B88:C88"/>
    <mergeCell ref="B89:C89"/>
    <mergeCell ref="B90:C90"/>
    <mergeCell ref="A91:A93"/>
    <mergeCell ref="B91:C93"/>
    <mergeCell ref="I91:I93"/>
    <mergeCell ref="A84:A85"/>
    <mergeCell ref="B84:C85"/>
    <mergeCell ref="I84:I85"/>
    <mergeCell ref="A86:A87"/>
    <mergeCell ref="B86:C87"/>
    <mergeCell ref="I86:I87"/>
    <mergeCell ref="A77:A81"/>
    <mergeCell ref="B77:C81"/>
    <mergeCell ref="I77:I81"/>
    <mergeCell ref="A82:A83"/>
    <mergeCell ref="B82:C83"/>
    <mergeCell ref="I82:I83"/>
    <mergeCell ref="A71:A74"/>
    <mergeCell ref="B71:C74"/>
    <mergeCell ref="I71:I74"/>
    <mergeCell ref="A75:A76"/>
    <mergeCell ref="B75:C76"/>
    <mergeCell ref="I75:I76"/>
    <mergeCell ref="A66:A67"/>
    <mergeCell ref="B66:C67"/>
    <mergeCell ref="I66:I67"/>
    <mergeCell ref="B68:C68"/>
    <mergeCell ref="A69:A70"/>
    <mergeCell ref="B69:C70"/>
    <mergeCell ref="I69:I70"/>
    <mergeCell ref="A54:A55"/>
    <mergeCell ref="B54:C55"/>
    <mergeCell ref="I54:I55"/>
    <mergeCell ref="B56:C56"/>
    <mergeCell ref="B57:C57"/>
    <mergeCell ref="A58:A65"/>
    <mergeCell ref="B58:C65"/>
    <mergeCell ref="I58:I65"/>
    <mergeCell ref="B48:C48"/>
    <mergeCell ref="B49:C49"/>
    <mergeCell ref="B50:C50"/>
    <mergeCell ref="B51:C51"/>
    <mergeCell ref="B52:C52"/>
    <mergeCell ref="B53:C53"/>
    <mergeCell ref="A41:A44"/>
    <mergeCell ref="B41:C44"/>
    <mergeCell ref="I41:I44"/>
    <mergeCell ref="B45:C45"/>
    <mergeCell ref="B46:C46"/>
    <mergeCell ref="B47:C47"/>
    <mergeCell ref="A36:A38"/>
    <mergeCell ref="B36:C38"/>
    <mergeCell ref="I36:I38"/>
    <mergeCell ref="A39:A40"/>
    <mergeCell ref="B39:C40"/>
    <mergeCell ref="I39:I40"/>
    <mergeCell ref="A32:A33"/>
    <mergeCell ref="B32:C33"/>
    <mergeCell ref="I32:I33"/>
    <mergeCell ref="A34:A35"/>
    <mergeCell ref="B34:C35"/>
    <mergeCell ref="I34:I35"/>
    <mergeCell ref="A25:A28"/>
    <mergeCell ref="B25:C28"/>
    <mergeCell ref="I25:I28"/>
    <mergeCell ref="A29:A31"/>
    <mergeCell ref="B29:C31"/>
    <mergeCell ref="I29:I31"/>
    <mergeCell ref="A20:A21"/>
    <mergeCell ref="B20:C21"/>
    <mergeCell ref="I20:I21"/>
    <mergeCell ref="A22:A24"/>
    <mergeCell ref="B22:C24"/>
    <mergeCell ref="I22:I24"/>
    <mergeCell ref="H10:H11"/>
    <mergeCell ref="I10:I11"/>
    <mergeCell ref="A12:C12"/>
    <mergeCell ref="B13:C13"/>
    <mergeCell ref="A14:A18"/>
    <mergeCell ref="B14:C18"/>
    <mergeCell ref="I14:I18"/>
    <mergeCell ref="A9:B9"/>
    <mergeCell ref="C9:I9"/>
    <mergeCell ref="A10:A11"/>
    <mergeCell ref="B10:C11"/>
    <mergeCell ref="D10:D11"/>
    <mergeCell ref="E10:E11"/>
    <mergeCell ref="F10:F11"/>
    <mergeCell ref="G10:G11"/>
    <mergeCell ref="B19:C19"/>
    <mergeCell ref="A3:B3"/>
    <mergeCell ref="C3:I3"/>
    <mergeCell ref="A4:B4"/>
    <mergeCell ref="C4:I4"/>
    <mergeCell ref="A5:I5"/>
    <mergeCell ref="A7:B7"/>
    <mergeCell ref="C7:I7"/>
    <mergeCell ref="A8:B8"/>
    <mergeCell ref="C8:I8"/>
  </mergeCells>
  <pageMargins left="0.98425196850393704" right="0.39370078740157483" top="0.59055118110236227" bottom="0.39370078740157483" header="0.23622047244094491" footer="0.23622047244094491"/>
  <pageSetup paperSize="9" scale="70" orientation="portrait" verticalDpi="200" r:id="rId1"/>
  <headerFooter differentFirst="1">
    <oddFooter>&amp;L&amp;"Times New Roman,Regular"&amp;9&amp;D; &amp;T&amp;R&amp;"Times New Roman,Regular"&amp;9&amp;P (&amp;N)</oddFooter>
    <firstHeader xml:space="preserve">&amp;R&amp;"Times New Roman,Regular"&amp;9
42.pielikums Jūrmalas pilsētas domes
2018.gada 24.maija saistošajiem noteikumiem Nr.22
(protokols Nr.8,  9.punkts) 
 </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62"/>
  <sheetViews>
    <sheetView view="pageLayout" zoomScaleNormal="100" workbookViewId="0">
      <selection activeCell="N7" sqref="N7"/>
    </sheetView>
  </sheetViews>
  <sheetFormatPr defaultColWidth="9.140625" defaultRowHeight="12" outlineLevelCol="1" x14ac:dyDescent="0.2"/>
  <cols>
    <col min="1" max="1" width="4.28515625" style="325" customWidth="1"/>
    <col min="2" max="2" width="17.28515625" style="325" customWidth="1"/>
    <col min="3" max="3" width="15.28515625" style="325" customWidth="1"/>
    <col min="4" max="4" width="10.5703125" style="325" customWidth="1"/>
    <col min="5" max="5" width="11.85546875" style="325" hidden="1" customWidth="1" outlineLevel="1"/>
    <col min="6" max="6" width="11.7109375" style="325" hidden="1" customWidth="1" outlineLevel="1"/>
    <col min="7" max="7" width="11.85546875" style="325" customWidth="1" collapsed="1"/>
    <col min="8" max="8" width="29.140625" style="325" hidden="1" customWidth="1" outlineLevel="1"/>
    <col min="9" max="9" width="18.28515625" style="325" customWidth="1" collapsed="1"/>
    <col min="10" max="16384" width="9.140625" style="325"/>
  </cols>
  <sheetData>
    <row r="1" spans="1:9" x14ac:dyDescent="0.2">
      <c r="I1" s="328" t="s">
        <v>1285</v>
      </c>
    </row>
    <row r="2" spans="1:9" x14ac:dyDescent="0.2">
      <c r="I2" s="328" t="s">
        <v>340</v>
      </c>
    </row>
    <row r="3" spans="1:9" x14ac:dyDescent="0.2">
      <c r="A3" s="1443" t="s">
        <v>149</v>
      </c>
      <c r="B3" s="1443"/>
      <c r="C3" s="1443" t="s">
        <v>333</v>
      </c>
      <c r="D3" s="1443"/>
      <c r="E3" s="1443"/>
      <c r="F3" s="1443"/>
      <c r="G3" s="1443"/>
      <c r="H3" s="1443"/>
      <c r="I3" s="1443"/>
    </row>
    <row r="4" spans="1:9" x14ac:dyDescent="0.2">
      <c r="A4" s="1443" t="s">
        <v>150</v>
      </c>
      <c r="B4" s="1443"/>
      <c r="C4" s="1443">
        <v>90000056357</v>
      </c>
      <c r="D4" s="1443"/>
      <c r="E4" s="1443"/>
      <c r="F4" s="1443"/>
      <c r="G4" s="1443"/>
      <c r="H4" s="1443"/>
      <c r="I4" s="1443"/>
    </row>
    <row r="5" spans="1:9" ht="15.75" x14ac:dyDescent="0.2">
      <c r="A5" s="1445" t="s">
        <v>341</v>
      </c>
      <c r="B5" s="1445"/>
      <c r="C5" s="1445"/>
      <c r="D5" s="1445"/>
      <c r="E5" s="1445"/>
      <c r="F5" s="1445"/>
      <c r="G5" s="1445"/>
      <c r="H5" s="1445"/>
      <c r="I5" s="1445"/>
    </row>
    <row r="6" spans="1:9" ht="15.75" x14ac:dyDescent="0.2">
      <c r="A6" s="1118"/>
      <c r="B6" s="1118"/>
      <c r="C6" s="1118"/>
      <c r="D6" s="1118"/>
      <c r="E6" s="1118"/>
      <c r="F6" s="1118"/>
      <c r="G6" s="1118"/>
      <c r="H6" s="1118"/>
      <c r="I6" s="1118"/>
    </row>
    <row r="7" spans="1:9" ht="15.75" x14ac:dyDescent="0.2">
      <c r="A7" s="1443" t="s">
        <v>342</v>
      </c>
      <c r="B7" s="1443"/>
      <c r="C7" s="1454" t="s">
        <v>1286</v>
      </c>
      <c r="D7" s="1454"/>
      <c r="E7" s="1454"/>
      <c r="F7" s="1454"/>
      <c r="G7" s="1454"/>
      <c r="H7" s="1454"/>
      <c r="I7" s="1454"/>
    </row>
    <row r="8" spans="1:9" x14ac:dyDescent="0.2">
      <c r="A8" s="1443" t="s">
        <v>344</v>
      </c>
      <c r="B8" s="1443"/>
      <c r="C8" s="1443" t="s">
        <v>946</v>
      </c>
      <c r="D8" s="1443"/>
      <c r="E8" s="1443"/>
      <c r="F8" s="1443"/>
      <c r="G8" s="1443"/>
      <c r="H8" s="1443"/>
      <c r="I8" s="1443"/>
    </row>
    <row r="9" spans="1:9" x14ac:dyDescent="0.2">
      <c r="A9" s="1443" t="s">
        <v>145</v>
      </c>
      <c r="B9" s="1443"/>
      <c r="C9" s="1506" t="s">
        <v>945</v>
      </c>
      <c r="D9" s="1506"/>
      <c r="E9" s="1506"/>
      <c r="F9" s="1506"/>
      <c r="G9" s="1506"/>
      <c r="H9" s="1506"/>
      <c r="I9" s="1506"/>
    </row>
    <row r="10" spans="1:9" ht="12" customHeight="1" x14ac:dyDescent="0.2">
      <c r="A10" s="1419" t="s">
        <v>146</v>
      </c>
      <c r="B10" s="1419" t="s">
        <v>346</v>
      </c>
      <c r="C10" s="1419"/>
      <c r="D10" s="1418" t="s">
        <v>147</v>
      </c>
      <c r="E10" s="1419" t="s">
        <v>347</v>
      </c>
      <c r="F10" s="1460" t="s">
        <v>348</v>
      </c>
      <c r="G10" s="1419" t="s">
        <v>349</v>
      </c>
      <c r="H10" s="1420" t="s">
        <v>174</v>
      </c>
      <c r="I10" s="1418" t="s">
        <v>350</v>
      </c>
    </row>
    <row r="11" spans="1:9" ht="37.5" customHeight="1" x14ac:dyDescent="0.2">
      <c r="A11" s="1419"/>
      <c r="B11" s="1419"/>
      <c r="C11" s="1419"/>
      <c r="D11" s="1418"/>
      <c r="E11" s="1419"/>
      <c r="F11" s="1461"/>
      <c r="G11" s="1419"/>
      <c r="H11" s="1421"/>
      <c r="I11" s="1418"/>
    </row>
    <row r="12" spans="1:9" ht="12.75" customHeight="1" x14ac:dyDescent="0.2">
      <c r="A12" s="1507" t="s">
        <v>351</v>
      </c>
      <c r="B12" s="1508"/>
      <c r="C12" s="1509"/>
      <c r="D12" s="1159"/>
      <c r="E12" s="1159">
        <f>SUM(E13:E14)</f>
        <v>100057.92</v>
      </c>
      <c r="F12" s="1159">
        <f t="shared" ref="F12:G12" si="0">SUM(F13:F14)</f>
        <v>0</v>
      </c>
      <c r="G12" s="1159">
        <f t="shared" si="0"/>
        <v>100057.92</v>
      </c>
      <c r="H12" s="1159"/>
      <c r="I12" s="1159"/>
    </row>
    <row r="13" spans="1:9" ht="26.25" customHeight="1" x14ac:dyDescent="0.2">
      <c r="A13" s="1124">
        <v>1</v>
      </c>
      <c r="B13" s="1424" t="s">
        <v>1287</v>
      </c>
      <c r="C13" s="1425"/>
      <c r="D13" s="337">
        <v>5110</v>
      </c>
      <c r="E13" s="341">
        <f>13680*2*1.21+18000*1.21+7096*2*1.21+20000</f>
        <v>92057.919999999998</v>
      </c>
      <c r="F13" s="341"/>
      <c r="G13" s="341">
        <f>SUM(E13:F13)</f>
        <v>92057.919999999998</v>
      </c>
      <c r="H13" s="341"/>
      <c r="I13" s="339" t="s">
        <v>1288</v>
      </c>
    </row>
    <row r="14" spans="1:9" x14ac:dyDescent="0.2">
      <c r="A14" s="338">
        <v>2</v>
      </c>
      <c r="B14" s="1441" t="s">
        <v>1289</v>
      </c>
      <c r="C14" s="1442"/>
      <c r="D14" s="337">
        <v>5240</v>
      </c>
      <c r="E14" s="341">
        <v>8000</v>
      </c>
      <c r="F14" s="341"/>
      <c r="G14" s="341">
        <f>SUM(E14:F14)</f>
        <v>8000</v>
      </c>
      <c r="H14" s="341"/>
      <c r="I14" s="339" t="s">
        <v>1290</v>
      </c>
    </row>
    <row r="15" spans="1:9" x14ac:dyDescent="0.2">
      <c r="A15" s="347"/>
      <c r="B15" s="347"/>
      <c r="C15" s="347"/>
      <c r="D15" s="347"/>
      <c r="E15" s="347"/>
      <c r="F15" s="347"/>
      <c r="G15" s="347"/>
      <c r="H15" s="347"/>
      <c r="I15" s="347"/>
    </row>
    <row r="16" spans="1:9" x14ac:dyDescent="0.2">
      <c r="A16" s="1428" t="s">
        <v>344</v>
      </c>
      <c r="B16" s="1428"/>
      <c r="C16" s="1428" t="s">
        <v>1291</v>
      </c>
      <c r="D16" s="1428"/>
      <c r="E16" s="1428"/>
      <c r="F16" s="1428"/>
      <c r="G16" s="1428"/>
      <c r="H16" s="1428"/>
      <c r="I16" s="1428"/>
    </row>
    <row r="17" spans="1:9" x14ac:dyDescent="0.2">
      <c r="A17" s="1428" t="s">
        <v>145</v>
      </c>
      <c r="B17" s="1428"/>
      <c r="C17" s="1506" t="s">
        <v>1292</v>
      </c>
      <c r="D17" s="1506"/>
      <c r="E17" s="1506"/>
      <c r="F17" s="1506"/>
      <c r="G17" s="1506"/>
      <c r="H17" s="1506"/>
      <c r="I17" s="1506"/>
    </row>
    <row r="18" spans="1:9" ht="12" customHeight="1" x14ac:dyDescent="0.2">
      <c r="A18" s="1419" t="s">
        <v>146</v>
      </c>
      <c r="B18" s="1419" t="s">
        <v>346</v>
      </c>
      <c r="C18" s="1419"/>
      <c r="D18" s="1418" t="s">
        <v>147</v>
      </c>
      <c r="E18" s="1419" t="s">
        <v>347</v>
      </c>
      <c r="F18" s="1460" t="s">
        <v>348</v>
      </c>
      <c r="G18" s="1419" t="s">
        <v>349</v>
      </c>
      <c r="H18" s="1420" t="s">
        <v>174</v>
      </c>
      <c r="I18" s="1418" t="s">
        <v>350</v>
      </c>
    </row>
    <row r="19" spans="1:9" ht="36" customHeight="1" x14ac:dyDescent="0.2">
      <c r="A19" s="1419"/>
      <c r="B19" s="1419"/>
      <c r="C19" s="1419"/>
      <c r="D19" s="1418"/>
      <c r="E19" s="1419"/>
      <c r="F19" s="1461"/>
      <c r="G19" s="1419"/>
      <c r="H19" s="1421"/>
      <c r="I19" s="1418"/>
    </row>
    <row r="20" spans="1:9" x14ac:dyDescent="0.2">
      <c r="A20" s="1507" t="s">
        <v>351</v>
      </c>
      <c r="B20" s="1508"/>
      <c r="C20" s="1509"/>
      <c r="D20" s="1159"/>
      <c r="E20" s="1159">
        <f>SUM(E21:E30)</f>
        <v>180082</v>
      </c>
      <c r="F20" s="1159">
        <f t="shared" ref="F20:G20" si="1">SUM(F21:F30)</f>
        <v>0</v>
      </c>
      <c r="G20" s="1159">
        <f t="shared" si="1"/>
        <v>180082</v>
      </c>
      <c r="H20" s="1159"/>
      <c r="I20" s="1159"/>
    </row>
    <row r="21" spans="1:9" ht="25.5" customHeight="1" x14ac:dyDescent="0.2">
      <c r="A21" s="338">
        <v>1</v>
      </c>
      <c r="B21" s="1416" t="s">
        <v>1293</v>
      </c>
      <c r="C21" s="1416"/>
      <c r="D21" s="337">
        <v>2279</v>
      </c>
      <c r="E21" s="341">
        <v>38500</v>
      </c>
      <c r="F21" s="341"/>
      <c r="G21" s="341">
        <f t="shared" ref="G21:G30" si="2">SUM(E21:F21)</f>
        <v>38500</v>
      </c>
      <c r="H21" s="341"/>
      <c r="I21" s="339" t="s">
        <v>1294</v>
      </c>
    </row>
    <row r="22" spans="1:9" ht="24" customHeight="1" x14ac:dyDescent="0.2">
      <c r="A22" s="338">
        <v>2</v>
      </c>
      <c r="B22" s="1416" t="s">
        <v>1295</v>
      </c>
      <c r="C22" s="1416"/>
      <c r="D22" s="337">
        <v>2279</v>
      </c>
      <c r="E22" s="341">
        <v>10000</v>
      </c>
      <c r="F22" s="341"/>
      <c r="G22" s="341">
        <f t="shared" si="2"/>
        <v>10000</v>
      </c>
      <c r="H22" s="341"/>
      <c r="I22" s="339" t="s">
        <v>1294</v>
      </c>
    </row>
    <row r="23" spans="1:9" ht="12" customHeight="1" x14ac:dyDescent="0.2">
      <c r="A23" s="1478">
        <v>3</v>
      </c>
      <c r="B23" s="1447" t="s">
        <v>1296</v>
      </c>
      <c r="C23" s="1448"/>
      <c r="D23" s="337">
        <v>2279</v>
      </c>
      <c r="E23" s="341">
        <f>3000+1000</f>
        <v>4000</v>
      </c>
      <c r="F23" s="341"/>
      <c r="G23" s="341">
        <f t="shared" si="2"/>
        <v>4000</v>
      </c>
      <c r="H23" s="341"/>
      <c r="I23" s="1433" t="s">
        <v>1294</v>
      </c>
    </row>
    <row r="24" spans="1:9" ht="12.75" customHeight="1" x14ac:dyDescent="0.2">
      <c r="A24" s="1478"/>
      <c r="B24" s="1447"/>
      <c r="C24" s="1448"/>
      <c r="D24" s="337">
        <v>2312</v>
      </c>
      <c r="E24" s="341">
        <v>3000</v>
      </c>
      <c r="F24" s="341"/>
      <c r="G24" s="341">
        <f t="shared" si="2"/>
        <v>3000</v>
      </c>
      <c r="H24" s="341"/>
      <c r="I24" s="1438"/>
    </row>
    <row r="25" spans="1:9" ht="12.75" customHeight="1" x14ac:dyDescent="0.2">
      <c r="A25" s="1478"/>
      <c r="B25" s="1447"/>
      <c r="C25" s="1448"/>
      <c r="D25" s="337">
        <v>2390</v>
      </c>
      <c r="E25" s="341">
        <v>2000</v>
      </c>
      <c r="F25" s="341"/>
      <c r="G25" s="341">
        <f t="shared" si="2"/>
        <v>2000</v>
      </c>
      <c r="H25" s="341"/>
      <c r="I25" s="1438"/>
    </row>
    <row r="26" spans="1:9" ht="12.75" customHeight="1" x14ac:dyDescent="0.2">
      <c r="A26" s="1430"/>
      <c r="B26" s="1431"/>
      <c r="C26" s="1432"/>
      <c r="D26" s="337">
        <v>5240</v>
      </c>
      <c r="E26" s="341">
        <v>14000</v>
      </c>
      <c r="F26" s="341"/>
      <c r="G26" s="341">
        <f t="shared" si="2"/>
        <v>14000</v>
      </c>
      <c r="H26" s="341"/>
      <c r="I26" s="1434"/>
    </row>
    <row r="27" spans="1:9" ht="12.75" customHeight="1" x14ac:dyDescent="0.2">
      <c r="A27" s="1429">
        <v>4</v>
      </c>
      <c r="B27" s="1424" t="s">
        <v>1297</v>
      </c>
      <c r="C27" s="1425"/>
      <c r="D27" s="337">
        <v>2231</v>
      </c>
      <c r="E27" s="341">
        <v>1300</v>
      </c>
      <c r="F27" s="341"/>
      <c r="G27" s="341">
        <f t="shared" si="2"/>
        <v>1300</v>
      </c>
      <c r="H27" s="341"/>
      <c r="I27" s="1433" t="s">
        <v>1294</v>
      </c>
    </row>
    <row r="28" spans="1:9" ht="12" customHeight="1" x14ac:dyDescent="0.2">
      <c r="A28" s="1430"/>
      <c r="B28" s="1431"/>
      <c r="C28" s="1432"/>
      <c r="D28" s="337">
        <v>2314</v>
      </c>
      <c r="E28" s="341">
        <f>3582-1300</f>
        <v>2282</v>
      </c>
      <c r="F28" s="341"/>
      <c r="G28" s="341">
        <f t="shared" si="2"/>
        <v>2282</v>
      </c>
      <c r="H28" s="341"/>
      <c r="I28" s="1434"/>
    </row>
    <row r="29" spans="1:9" ht="24.75" customHeight="1" x14ac:dyDescent="0.2">
      <c r="A29" s="342">
        <v>5</v>
      </c>
      <c r="B29" s="1441" t="s">
        <v>1298</v>
      </c>
      <c r="C29" s="1442"/>
      <c r="D29" s="340">
        <v>5240</v>
      </c>
      <c r="E29" s="341">
        <v>100000</v>
      </c>
      <c r="F29" s="341"/>
      <c r="G29" s="341">
        <f t="shared" si="2"/>
        <v>100000</v>
      </c>
      <c r="H29" s="341"/>
      <c r="I29" s="339" t="s">
        <v>1294</v>
      </c>
    </row>
    <row r="30" spans="1:9" ht="25.5" customHeight="1" x14ac:dyDescent="0.2">
      <c r="A30" s="342">
        <v>6</v>
      </c>
      <c r="B30" s="1441" t="s">
        <v>1299</v>
      </c>
      <c r="C30" s="1442"/>
      <c r="D30" s="340">
        <v>5240</v>
      </c>
      <c r="E30" s="341">
        <v>5000</v>
      </c>
      <c r="F30" s="341"/>
      <c r="G30" s="341">
        <f t="shared" si="2"/>
        <v>5000</v>
      </c>
      <c r="H30" s="341"/>
      <c r="I30" s="1122" t="s">
        <v>1300</v>
      </c>
    </row>
    <row r="31" spans="1:9" x14ac:dyDescent="0.2">
      <c r="A31" s="347"/>
      <c r="B31" s="347"/>
      <c r="C31" s="347"/>
      <c r="D31" s="347"/>
      <c r="E31" s="1213"/>
      <c r="F31" s="1213"/>
      <c r="G31" s="1213"/>
      <c r="H31" s="1213"/>
      <c r="I31" s="1213"/>
    </row>
    <row r="32" spans="1:9" x14ac:dyDescent="0.2">
      <c r="A32" s="1428" t="s">
        <v>344</v>
      </c>
      <c r="B32" s="1428"/>
      <c r="C32" s="1428" t="s">
        <v>1128</v>
      </c>
      <c r="D32" s="1428"/>
      <c r="E32" s="1428"/>
      <c r="F32" s="1428"/>
      <c r="G32" s="1428"/>
      <c r="H32" s="1428"/>
      <c r="I32" s="1428"/>
    </row>
    <row r="33" spans="1:10" x14ac:dyDescent="0.2">
      <c r="A33" s="1428" t="s">
        <v>145</v>
      </c>
      <c r="B33" s="1428"/>
      <c r="C33" s="1506" t="s">
        <v>1127</v>
      </c>
      <c r="D33" s="1506"/>
      <c r="E33" s="1506"/>
      <c r="F33" s="1506"/>
      <c r="G33" s="1506"/>
      <c r="H33" s="1506"/>
      <c r="I33" s="1506"/>
    </row>
    <row r="34" spans="1:10" ht="12" customHeight="1" x14ac:dyDescent="0.2">
      <c r="A34" s="1419" t="s">
        <v>146</v>
      </c>
      <c r="B34" s="1419" t="s">
        <v>346</v>
      </c>
      <c r="C34" s="1419"/>
      <c r="D34" s="1418" t="s">
        <v>147</v>
      </c>
      <c r="E34" s="1419" t="s">
        <v>347</v>
      </c>
      <c r="F34" s="1460" t="s">
        <v>348</v>
      </c>
      <c r="G34" s="1419" t="s">
        <v>349</v>
      </c>
      <c r="H34" s="1420" t="s">
        <v>174</v>
      </c>
      <c r="I34" s="1418" t="s">
        <v>350</v>
      </c>
    </row>
    <row r="35" spans="1:10" ht="37.5" customHeight="1" x14ac:dyDescent="0.2">
      <c r="A35" s="1419"/>
      <c r="B35" s="1419"/>
      <c r="C35" s="1419"/>
      <c r="D35" s="1418"/>
      <c r="E35" s="1419"/>
      <c r="F35" s="1461"/>
      <c r="G35" s="1419"/>
      <c r="H35" s="1421"/>
      <c r="I35" s="1418"/>
    </row>
    <row r="36" spans="1:10" x14ac:dyDescent="0.2">
      <c r="A36" s="1507" t="s">
        <v>351</v>
      </c>
      <c r="B36" s="1508"/>
      <c r="C36" s="1509"/>
      <c r="D36" s="1159"/>
      <c r="E36" s="1159">
        <f>SUM(E37:E38)</f>
        <v>30000</v>
      </c>
      <c r="F36" s="1159">
        <f t="shared" ref="F36:G36" si="3">SUM(F37:F38)</f>
        <v>0</v>
      </c>
      <c r="G36" s="1159">
        <f t="shared" si="3"/>
        <v>30000</v>
      </c>
      <c r="H36" s="1159"/>
      <c r="I36" s="1159"/>
    </row>
    <row r="37" spans="1:10" ht="48.75" customHeight="1" x14ac:dyDescent="0.2">
      <c r="A37" s="1439">
        <v>1</v>
      </c>
      <c r="B37" s="1416" t="s">
        <v>1301</v>
      </c>
      <c r="C37" s="1416"/>
      <c r="D37" s="337">
        <v>2275</v>
      </c>
      <c r="E37" s="341">
        <v>30000</v>
      </c>
      <c r="F37" s="341">
        <v>-30000</v>
      </c>
      <c r="G37" s="341">
        <f>SUM(E37:F37)</f>
        <v>0</v>
      </c>
      <c r="H37" s="341"/>
      <c r="I37" s="1510" t="s">
        <v>1302</v>
      </c>
    </row>
    <row r="38" spans="1:10" ht="48.75" customHeight="1" x14ac:dyDescent="0.2">
      <c r="A38" s="1439"/>
      <c r="B38" s="1416"/>
      <c r="C38" s="1416"/>
      <c r="D38" s="337">
        <v>3263</v>
      </c>
      <c r="E38" s="341">
        <v>0</v>
      </c>
      <c r="F38" s="341">
        <v>30000</v>
      </c>
      <c r="G38" s="341">
        <f>SUM(E38:F38)</f>
        <v>30000</v>
      </c>
      <c r="H38" s="341" t="s">
        <v>1303</v>
      </c>
      <c r="I38" s="1511"/>
    </row>
    <row r="39" spans="1:10" x14ac:dyDescent="0.2">
      <c r="A39" s="325" t="s">
        <v>494</v>
      </c>
    </row>
    <row r="40" spans="1:10" x14ac:dyDescent="0.2">
      <c r="A40" s="325" t="s">
        <v>495</v>
      </c>
    </row>
    <row r="41" spans="1:10" x14ac:dyDescent="0.2">
      <c r="A41" s="325" t="s">
        <v>862</v>
      </c>
      <c r="C41" s="1214"/>
    </row>
    <row r="42" spans="1:10" x14ac:dyDescent="0.2">
      <c r="B42" s="325" t="s">
        <v>1304</v>
      </c>
      <c r="C42" s="1214"/>
    </row>
    <row r="43" spans="1:10" x14ac:dyDescent="0.2">
      <c r="C43" s="325" t="s">
        <v>1305</v>
      </c>
    </row>
    <row r="44" spans="1:10" x14ac:dyDescent="0.2">
      <c r="C44" s="325" t="s">
        <v>1306</v>
      </c>
    </row>
    <row r="45" spans="1:10" x14ac:dyDescent="0.2">
      <c r="B45" s="325" t="s">
        <v>737</v>
      </c>
    </row>
    <row r="46" spans="1:10" x14ac:dyDescent="0.2">
      <c r="C46" s="325" t="s">
        <v>1307</v>
      </c>
    </row>
    <row r="47" spans="1:10" x14ac:dyDescent="0.2">
      <c r="B47" s="325" t="s">
        <v>1308</v>
      </c>
      <c r="E47" s="1215"/>
      <c r="F47" s="1215"/>
      <c r="G47" s="1215"/>
      <c r="H47" s="1215"/>
      <c r="I47" s="1215"/>
      <c r="J47" s="1215"/>
    </row>
    <row r="48" spans="1:10" x14ac:dyDescent="0.2">
      <c r="C48" s="325" t="s">
        <v>1309</v>
      </c>
      <c r="E48" s="1215"/>
      <c r="F48" s="1215"/>
      <c r="G48" s="1215"/>
      <c r="H48" s="1215"/>
      <c r="I48" s="1215"/>
      <c r="J48" s="1215"/>
    </row>
    <row r="49" spans="1:10" x14ac:dyDescent="0.2">
      <c r="B49" s="325" t="s">
        <v>1310</v>
      </c>
      <c r="E49" s="1215"/>
      <c r="F49" s="1215"/>
      <c r="G49" s="1215"/>
      <c r="H49" s="1215"/>
      <c r="I49" s="1215"/>
      <c r="J49" s="1215"/>
    </row>
    <row r="50" spans="1:10" x14ac:dyDescent="0.2">
      <c r="C50" s="325" t="s">
        <v>1311</v>
      </c>
    </row>
    <row r="51" spans="1:10" x14ac:dyDescent="0.2">
      <c r="B51" s="325" t="s">
        <v>1312</v>
      </c>
    </row>
    <row r="52" spans="1:10" x14ac:dyDescent="0.2">
      <c r="C52" s="325" t="s">
        <v>1313</v>
      </c>
    </row>
    <row r="53" spans="1:10" x14ac:dyDescent="0.2">
      <c r="C53" s="325" t="s">
        <v>1314</v>
      </c>
    </row>
    <row r="54" spans="1:10" x14ac:dyDescent="0.2">
      <c r="B54" s="325" t="s">
        <v>1315</v>
      </c>
    </row>
    <row r="55" spans="1:10" x14ac:dyDescent="0.2">
      <c r="C55" s="325" t="s">
        <v>1316</v>
      </c>
    </row>
    <row r="56" spans="1:10" x14ac:dyDescent="0.2">
      <c r="A56" s="325" t="s">
        <v>1317</v>
      </c>
    </row>
    <row r="57" spans="1:10" x14ac:dyDescent="0.2">
      <c r="B57" s="1512" t="s">
        <v>1318</v>
      </c>
      <c r="C57" s="1512"/>
      <c r="D57" s="1512"/>
    </row>
    <row r="58" spans="1:10" ht="24.75" customHeight="1" x14ac:dyDescent="0.2">
      <c r="B58" s="1216" t="s">
        <v>1319</v>
      </c>
      <c r="C58" s="1217"/>
      <c r="D58" s="1218"/>
    </row>
    <row r="59" spans="1:10" ht="12" customHeight="1" x14ac:dyDescent="0.2">
      <c r="A59" s="1219"/>
      <c r="B59" s="1505" t="s">
        <v>1320</v>
      </c>
      <c r="C59" s="1505"/>
      <c r="D59" s="1505"/>
    </row>
    <row r="60" spans="1:10" ht="15" x14ac:dyDescent="0.2">
      <c r="A60" s="1219"/>
      <c r="B60" s="1216"/>
      <c r="C60" s="1217"/>
      <c r="D60" s="1218"/>
    </row>
    <row r="61" spans="1:10" x14ac:dyDescent="0.2">
      <c r="A61" s="1215"/>
      <c r="B61" s="1215"/>
      <c r="C61" s="1215"/>
      <c r="D61" s="1215"/>
    </row>
    <row r="62" spans="1:10" x14ac:dyDescent="0.2">
      <c r="A62" s="1215"/>
      <c r="B62" s="1215"/>
      <c r="C62" s="1215"/>
      <c r="D62" s="1215"/>
    </row>
  </sheetData>
  <sheetProtection algorithmName="SHA-512" hashValue="0m1op+EU+LV7rLwqtOkuAa9B1A18gZp62TQzkvpf+0u8Y0av2Rqjj8IaSSTLQ9/cZZnCra9+fS0cQUoH8FTaMA==" saltValue="4ko1NYWiHkRq/uz+DoEjQw==" spinCount="100000" sheet="1" objects="1" scenarios="1"/>
  <mergeCells count="63">
    <mergeCell ref="A12:C12"/>
    <mergeCell ref="B13:C13"/>
    <mergeCell ref="A7:B7"/>
    <mergeCell ref="C7:I7"/>
    <mergeCell ref="A3:B3"/>
    <mergeCell ref="C3:I3"/>
    <mergeCell ref="A4:B4"/>
    <mergeCell ref="C4:I4"/>
    <mergeCell ref="A5:I5"/>
    <mergeCell ref="A8:B8"/>
    <mergeCell ref="C8:I8"/>
    <mergeCell ref="A9:B9"/>
    <mergeCell ref="C9:I9"/>
    <mergeCell ref="A10:A11"/>
    <mergeCell ref="B10:C11"/>
    <mergeCell ref="D10:D11"/>
    <mergeCell ref="E10:E11"/>
    <mergeCell ref="F10:F11"/>
    <mergeCell ref="G10:G11"/>
    <mergeCell ref="H10:H11"/>
    <mergeCell ref="I10:I11"/>
    <mergeCell ref="B14:C14"/>
    <mergeCell ref="A17:B17"/>
    <mergeCell ref="C17:I17"/>
    <mergeCell ref="A18:A19"/>
    <mergeCell ref="B18:C19"/>
    <mergeCell ref="D18:D19"/>
    <mergeCell ref="E18:E19"/>
    <mergeCell ref="F18:F19"/>
    <mergeCell ref="G18:G19"/>
    <mergeCell ref="H18:H19"/>
    <mergeCell ref="I18:I19"/>
    <mergeCell ref="A16:B16"/>
    <mergeCell ref="C16:I16"/>
    <mergeCell ref="A32:B32"/>
    <mergeCell ref="C32:I32"/>
    <mergeCell ref="A20:C20"/>
    <mergeCell ref="B21:C21"/>
    <mergeCell ref="B22:C22"/>
    <mergeCell ref="A23:A26"/>
    <mergeCell ref="B23:C26"/>
    <mergeCell ref="I23:I26"/>
    <mergeCell ref="A27:A28"/>
    <mergeCell ref="B27:C28"/>
    <mergeCell ref="I27:I28"/>
    <mergeCell ref="B29:C29"/>
    <mergeCell ref="B30:C30"/>
    <mergeCell ref="B59:D59"/>
    <mergeCell ref="A33:B33"/>
    <mergeCell ref="C33:I33"/>
    <mergeCell ref="A34:A35"/>
    <mergeCell ref="B34:C35"/>
    <mergeCell ref="D34:D35"/>
    <mergeCell ref="E34:E35"/>
    <mergeCell ref="F34:F35"/>
    <mergeCell ref="G34:G35"/>
    <mergeCell ref="H34:H35"/>
    <mergeCell ref="I34:I35"/>
    <mergeCell ref="A36:C36"/>
    <mergeCell ref="A37:A38"/>
    <mergeCell ref="B37:C38"/>
    <mergeCell ref="I37:I38"/>
    <mergeCell ref="B57:D5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43.pielikums Jūrmalas pilsētas domes
2018.gada 24.maija saistošajiem noteikumiem Nr.22
(protokols Nr.8,  9.punkts) 
 </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88"/>
  <sheetViews>
    <sheetView view="pageLayout" zoomScaleNormal="100" workbookViewId="0">
      <selection activeCell="L7" sqref="L7"/>
    </sheetView>
  </sheetViews>
  <sheetFormatPr defaultColWidth="9.140625" defaultRowHeight="12" outlineLevelCol="1" x14ac:dyDescent="0.2"/>
  <cols>
    <col min="1" max="1" width="4.28515625" style="374" customWidth="1"/>
    <col min="2" max="2" width="18.85546875" style="374" customWidth="1"/>
    <col min="3" max="3" width="15.28515625" style="374" customWidth="1"/>
    <col min="4" max="4" width="10.5703125" style="374" customWidth="1"/>
    <col min="5" max="5" width="12.140625" style="374" hidden="1" customWidth="1" outlineLevel="1"/>
    <col min="6" max="6" width="11.7109375" style="374" hidden="1" customWidth="1" outlineLevel="1"/>
    <col min="7" max="7" width="13.85546875" style="374" customWidth="1" collapsed="1"/>
    <col min="8" max="8" width="26.5703125" style="374" hidden="1" customWidth="1" outlineLevel="1"/>
    <col min="9" max="9" width="25.140625" style="374" customWidth="1" collapsed="1"/>
    <col min="10" max="16384" width="9.140625" style="374"/>
  </cols>
  <sheetData>
    <row r="1" spans="1:9" x14ac:dyDescent="0.2">
      <c r="I1" s="328" t="s">
        <v>801</v>
      </c>
    </row>
    <row r="2" spans="1:9" x14ac:dyDescent="0.2">
      <c r="I2" s="328" t="s">
        <v>340</v>
      </c>
    </row>
    <row r="3" spans="1:9" x14ac:dyDescent="0.2">
      <c r="A3" s="1530" t="s">
        <v>149</v>
      </c>
      <c r="B3" s="1530"/>
      <c r="C3" s="831" t="s">
        <v>333</v>
      </c>
      <c r="D3" s="832"/>
      <c r="E3" s="832"/>
      <c r="F3" s="832"/>
      <c r="G3" s="832"/>
      <c r="H3" s="832"/>
      <c r="I3" s="832"/>
    </row>
    <row r="4" spans="1:9" x14ac:dyDescent="0.2">
      <c r="A4" s="1530" t="s">
        <v>802</v>
      </c>
      <c r="B4" s="1530"/>
      <c r="C4" s="833" t="s">
        <v>803</v>
      </c>
      <c r="D4" s="831"/>
      <c r="E4" s="831"/>
      <c r="F4" s="831"/>
      <c r="G4" s="831"/>
      <c r="H4" s="831"/>
      <c r="I4" s="831"/>
    </row>
    <row r="5" spans="1:9" ht="15.75" x14ac:dyDescent="0.25">
      <c r="A5" s="1540" t="s">
        <v>341</v>
      </c>
      <c r="B5" s="1540"/>
      <c r="C5" s="1540"/>
      <c r="D5" s="1540"/>
      <c r="E5" s="1540"/>
      <c r="F5" s="1540"/>
      <c r="G5" s="1540"/>
      <c r="H5" s="1540"/>
      <c r="I5" s="1540"/>
    </row>
    <row r="6" spans="1:9" ht="15.75" x14ac:dyDescent="0.25">
      <c r="A6" s="834"/>
      <c r="B6" s="834"/>
      <c r="C6" s="834"/>
      <c r="D6" s="834"/>
      <c r="E6" s="834"/>
      <c r="F6" s="834"/>
      <c r="G6" s="834"/>
      <c r="H6" s="834"/>
      <c r="I6" s="834"/>
    </row>
    <row r="7" spans="1:9" ht="15.75" x14ac:dyDescent="0.25">
      <c r="A7" s="1530" t="s">
        <v>342</v>
      </c>
      <c r="B7" s="1530"/>
      <c r="C7" s="1541" t="s">
        <v>804</v>
      </c>
      <c r="D7" s="1541"/>
      <c r="E7" s="1541"/>
      <c r="F7" s="1541"/>
      <c r="G7" s="1541"/>
      <c r="H7" s="1541"/>
      <c r="I7" s="1541"/>
    </row>
    <row r="8" spans="1:9" x14ac:dyDescent="0.2">
      <c r="A8" s="1530" t="s">
        <v>344</v>
      </c>
      <c r="B8" s="1530"/>
      <c r="C8" s="1530" t="s">
        <v>415</v>
      </c>
      <c r="D8" s="1530"/>
      <c r="E8" s="1530"/>
      <c r="F8" s="1530"/>
      <c r="G8" s="1530"/>
      <c r="H8" s="1530"/>
      <c r="I8" s="1530"/>
    </row>
    <row r="9" spans="1:9" x14ac:dyDescent="0.2">
      <c r="A9" s="1530" t="s">
        <v>145</v>
      </c>
      <c r="B9" s="1530"/>
      <c r="C9" s="1515" t="s">
        <v>798</v>
      </c>
      <c r="D9" s="1515"/>
      <c r="E9" s="1515"/>
      <c r="F9" s="1515"/>
      <c r="G9" s="1515"/>
      <c r="H9" s="1515"/>
      <c r="I9" s="1515"/>
    </row>
    <row r="10" spans="1:9" ht="12" customHeight="1" x14ac:dyDescent="0.2">
      <c r="A10" s="1419" t="s">
        <v>146</v>
      </c>
      <c r="B10" s="1419" t="s">
        <v>346</v>
      </c>
      <c r="C10" s="1419"/>
      <c r="D10" s="1418" t="s">
        <v>147</v>
      </c>
      <c r="E10" s="1419" t="s">
        <v>347</v>
      </c>
      <c r="F10" s="1419" t="s">
        <v>348</v>
      </c>
      <c r="G10" s="1419" t="s">
        <v>349</v>
      </c>
      <c r="H10" s="1420" t="s">
        <v>174</v>
      </c>
      <c r="I10" s="1418" t="s">
        <v>350</v>
      </c>
    </row>
    <row r="11" spans="1:9" ht="30" customHeight="1" x14ac:dyDescent="0.2">
      <c r="A11" s="1419"/>
      <c r="B11" s="1419"/>
      <c r="C11" s="1419"/>
      <c r="D11" s="1418"/>
      <c r="E11" s="1419"/>
      <c r="F11" s="1419"/>
      <c r="G11" s="1419"/>
      <c r="H11" s="1421"/>
      <c r="I11" s="1418"/>
    </row>
    <row r="12" spans="1:9" ht="12.75" customHeight="1" x14ac:dyDescent="0.2">
      <c r="A12" s="1500" t="s">
        <v>351</v>
      </c>
      <c r="B12" s="1501"/>
      <c r="C12" s="1502"/>
      <c r="D12" s="379"/>
      <c r="E12" s="379">
        <f>SUM(E13:E38)</f>
        <v>790351</v>
      </c>
      <c r="F12" s="379">
        <f>SUM(F13:F38)</f>
        <v>0</v>
      </c>
      <c r="G12" s="379">
        <f>SUM(G13:G38)</f>
        <v>790351</v>
      </c>
      <c r="H12" s="379"/>
      <c r="I12" s="379"/>
    </row>
    <row r="13" spans="1:9" x14ac:dyDescent="0.2">
      <c r="A13" s="835">
        <v>1</v>
      </c>
      <c r="B13" s="1516" t="s">
        <v>805</v>
      </c>
      <c r="C13" s="1517"/>
      <c r="D13" s="836">
        <v>2275</v>
      </c>
      <c r="E13" s="677">
        <f>663164-326565</f>
        <v>336599</v>
      </c>
      <c r="F13" s="677">
        <f>-10000-3430-1345-F34-F3-F38</f>
        <v>-184139</v>
      </c>
      <c r="G13" s="677">
        <f t="shared" ref="G13:G37" si="0">E13+F13</f>
        <v>152460</v>
      </c>
      <c r="H13" s="379"/>
      <c r="I13" s="1531" t="s">
        <v>806</v>
      </c>
    </row>
    <row r="14" spans="1:9" ht="12" customHeight="1" x14ac:dyDescent="0.2">
      <c r="A14" s="1518">
        <v>2</v>
      </c>
      <c r="B14" s="1534" t="s">
        <v>807</v>
      </c>
      <c r="C14" s="1535"/>
      <c r="D14" s="836">
        <v>2279</v>
      </c>
      <c r="E14" s="677">
        <v>4677</v>
      </c>
      <c r="F14" s="677"/>
      <c r="G14" s="677">
        <f t="shared" si="0"/>
        <v>4677</v>
      </c>
      <c r="H14" s="837"/>
      <c r="I14" s="1532"/>
    </row>
    <row r="15" spans="1:9" ht="12.75" customHeight="1" x14ac:dyDescent="0.2">
      <c r="A15" s="1520"/>
      <c r="B15" s="1536"/>
      <c r="C15" s="1537"/>
      <c r="D15" s="836">
        <v>2314</v>
      </c>
      <c r="E15" s="677">
        <v>700</v>
      </c>
      <c r="F15" s="677"/>
      <c r="G15" s="677">
        <f t="shared" si="0"/>
        <v>700</v>
      </c>
      <c r="H15" s="837"/>
      <c r="I15" s="1532"/>
    </row>
    <row r="16" spans="1:9" ht="12" customHeight="1" x14ac:dyDescent="0.2">
      <c r="A16" s="1518">
        <v>3</v>
      </c>
      <c r="B16" s="1534" t="s">
        <v>808</v>
      </c>
      <c r="C16" s="1535"/>
      <c r="D16" s="836">
        <v>2279</v>
      </c>
      <c r="E16" s="677">
        <v>700</v>
      </c>
      <c r="F16" s="677"/>
      <c r="G16" s="677">
        <f t="shared" si="0"/>
        <v>700</v>
      </c>
      <c r="H16" s="837"/>
      <c r="I16" s="1532"/>
    </row>
    <row r="17" spans="1:9" ht="12.75" customHeight="1" x14ac:dyDescent="0.2">
      <c r="A17" s="1519"/>
      <c r="B17" s="1538"/>
      <c r="C17" s="1539"/>
      <c r="D17" s="836">
        <v>2264</v>
      </c>
      <c r="E17" s="677">
        <v>600</v>
      </c>
      <c r="F17" s="677"/>
      <c r="G17" s="677">
        <f t="shared" si="0"/>
        <v>600</v>
      </c>
      <c r="H17" s="837"/>
      <c r="I17" s="1532"/>
    </row>
    <row r="18" spans="1:9" ht="12.75" customHeight="1" x14ac:dyDescent="0.2">
      <c r="A18" s="1520"/>
      <c r="B18" s="1536"/>
      <c r="C18" s="1537"/>
      <c r="D18" s="836">
        <v>2314</v>
      </c>
      <c r="E18" s="677">
        <v>500</v>
      </c>
      <c r="F18" s="677"/>
      <c r="G18" s="677">
        <f t="shared" si="0"/>
        <v>500</v>
      </c>
      <c r="H18" s="837"/>
      <c r="I18" s="1532"/>
    </row>
    <row r="19" spans="1:9" ht="12" customHeight="1" x14ac:dyDescent="0.2">
      <c r="A19" s="835">
        <v>4</v>
      </c>
      <c r="B19" s="1524" t="s">
        <v>809</v>
      </c>
      <c r="C19" s="1525"/>
      <c r="D19" s="836">
        <v>2279</v>
      </c>
      <c r="E19" s="677">
        <v>50820</v>
      </c>
      <c r="F19" s="677"/>
      <c r="G19" s="677">
        <f t="shared" si="0"/>
        <v>50820</v>
      </c>
      <c r="H19" s="677"/>
      <c r="I19" s="1532"/>
    </row>
    <row r="20" spans="1:9" ht="12.75" customHeight="1" x14ac:dyDescent="0.2">
      <c r="A20" s="835">
        <v>5</v>
      </c>
      <c r="B20" s="1524" t="s">
        <v>810</v>
      </c>
      <c r="C20" s="1525"/>
      <c r="D20" s="836">
        <v>2279</v>
      </c>
      <c r="E20" s="677">
        <v>50820</v>
      </c>
      <c r="F20" s="677"/>
      <c r="G20" s="677">
        <f t="shared" si="0"/>
        <v>50820</v>
      </c>
      <c r="H20" s="677"/>
      <c r="I20" s="1532"/>
    </row>
    <row r="21" spans="1:9" x14ac:dyDescent="0.2">
      <c r="A21" s="835">
        <v>6</v>
      </c>
      <c r="B21" s="1524" t="s">
        <v>811</v>
      </c>
      <c r="C21" s="1525"/>
      <c r="D21" s="836">
        <v>3263</v>
      </c>
      <c r="E21" s="677">
        <v>8703</v>
      </c>
      <c r="F21" s="677"/>
      <c r="G21" s="677">
        <f t="shared" si="0"/>
        <v>8703</v>
      </c>
      <c r="H21" s="827"/>
      <c r="I21" s="1532"/>
    </row>
    <row r="22" spans="1:9" ht="25.5" customHeight="1" x14ac:dyDescent="0.2">
      <c r="A22" s="835">
        <v>7</v>
      </c>
      <c r="B22" s="1522" t="s">
        <v>812</v>
      </c>
      <c r="C22" s="1523"/>
      <c r="D22" s="836">
        <v>3263</v>
      </c>
      <c r="E22" s="677">
        <v>9667</v>
      </c>
      <c r="F22" s="677"/>
      <c r="G22" s="677">
        <f t="shared" si="0"/>
        <v>9667</v>
      </c>
      <c r="H22" s="827"/>
      <c r="I22" s="1532"/>
    </row>
    <row r="23" spans="1:9" ht="12" customHeight="1" x14ac:dyDescent="0.2">
      <c r="A23" s="829">
        <v>8</v>
      </c>
      <c r="B23" s="1524" t="s">
        <v>813</v>
      </c>
      <c r="C23" s="1525"/>
      <c r="D23" s="836">
        <v>3263</v>
      </c>
      <c r="E23" s="677">
        <v>685</v>
      </c>
      <c r="F23" s="677"/>
      <c r="G23" s="677">
        <f t="shared" si="0"/>
        <v>685</v>
      </c>
      <c r="H23" s="838"/>
      <c r="I23" s="1532"/>
    </row>
    <row r="24" spans="1:9" ht="12.75" customHeight="1" x14ac:dyDescent="0.2">
      <c r="A24" s="829">
        <v>9</v>
      </c>
      <c r="B24" s="1526" t="s">
        <v>814</v>
      </c>
      <c r="C24" s="1525"/>
      <c r="D24" s="836">
        <v>3263</v>
      </c>
      <c r="E24" s="677">
        <v>1000</v>
      </c>
      <c r="F24" s="677"/>
      <c r="G24" s="677">
        <f t="shared" si="0"/>
        <v>1000</v>
      </c>
      <c r="H24" s="838"/>
      <c r="I24" s="1532"/>
    </row>
    <row r="25" spans="1:9" ht="12.75" customHeight="1" x14ac:dyDescent="0.2">
      <c r="A25" s="829">
        <v>10</v>
      </c>
      <c r="B25" s="1524" t="s">
        <v>815</v>
      </c>
      <c r="C25" s="1525"/>
      <c r="D25" s="836">
        <v>3263</v>
      </c>
      <c r="E25" s="677">
        <v>1810</v>
      </c>
      <c r="F25" s="677"/>
      <c r="G25" s="677">
        <f t="shared" si="0"/>
        <v>1810</v>
      </c>
      <c r="H25" s="838"/>
      <c r="I25" s="1532"/>
    </row>
    <row r="26" spans="1:9" ht="12.75" customHeight="1" x14ac:dyDescent="0.2">
      <c r="A26" s="829">
        <v>11</v>
      </c>
      <c r="B26" s="1524" t="s">
        <v>816</v>
      </c>
      <c r="C26" s="1525"/>
      <c r="D26" s="836">
        <v>3263</v>
      </c>
      <c r="E26" s="677">
        <v>12100</v>
      </c>
      <c r="F26" s="677"/>
      <c r="G26" s="677">
        <f t="shared" si="0"/>
        <v>12100</v>
      </c>
      <c r="H26" s="838"/>
      <c r="I26" s="1532"/>
    </row>
    <row r="27" spans="1:9" ht="12.75" customHeight="1" x14ac:dyDescent="0.2">
      <c r="A27" s="829">
        <v>12</v>
      </c>
      <c r="B27" s="1524" t="s">
        <v>817</v>
      </c>
      <c r="C27" s="1525"/>
      <c r="D27" s="836">
        <v>3263</v>
      </c>
      <c r="E27" s="677">
        <v>3085</v>
      </c>
      <c r="F27" s="677"/>
      <c r="G27" s="677">
        <f t="shared" si="0"/>
        <v>3085</v>
      </c>
      <c r="H27" s="838"/>
      <c r="I27" s="1532"/>
    </row>
    <row r="28" spans="1:9" ht="12.75" customHeight="1" x14ac:dyDescent="0.2">
      <c r="A28" s="829">
        <v>13</v>
      </c>
      <c r="B28" s="1524" t="s">
        <v>818</v>
      </c>
      <c r="C28" s="1525"/>
      <c r="D28" s="836">
        <v>3263</v>
      </c>
      <c r="E28" s="677">
        <v>1645</v>
      </c>
      <c r="F28" s="677"/>
      <c r="G28" s="677">
        <f t="shared" si="0"/>
        <v>1645</v>
      </c>
      <c r="H28" s="838"/>
      <c r="I28" s="1532"/>
    </row>
    <row r="29" spans="1:9" ht="12.75" customHeight="1" x14ac:dyDescent="0.2">
      <c r="A29" s="829">
        <v>14</v>
      </c>
      <c r="B29" s="1526" t="s">
        <v>819</v>
      </c>
      <c r="C29" s="1525"/>
      <c r="D29" s="836">
        <v>3263</v>
      </c>
      <c r="E29" s="677">
        <v>5672</v>
      </c>
      <c r="F29" s="677"/>
      <c r="G29" s="677">
        <f t="shared" si="0"/>
        <v>5672</v>
      </c>
      <c r="H29" s="838"/>
      <c r="I29" s="1532"/>
    </row>
    <row r="30" spans="1:9" ht="25.5" customHeight="1" x14ac:dyDescent="0.2">
      <c r="A30" s="829">
        <v>15</v>
      </c>
      <c r="B30" s="1524" t="s">
        <v>820</v>
      </c>
      <c r="C30" s="1525"/>
      <c r="D30" s="836">
        <v>3263</v>
      </c>
      <c r="E30" s="677">
        <v>4748</v>
      </c>
      <c r="F30" s="677"/>
      <c r="G30" s="677">
        <f t="shared" si="0"/>
        <v>4748</v>
      </c>
      <c r="H30" s="838"/>
      <c r="I30" s="1532"/>
    </row>
    <row r="31" spans="1:9" ht="16.5" customHeight="1" x14ac:dyDescent="0.2">
      <c r="A31" s="829">
        <v>16</v>
      </c>
      <c r="B31" s="1524" t="s">
        <v>821</v>
      </c>
      <c r="C31" s="1525"/>
      <c r="D31" s="836">
        <v>2279</v>
      </c>
      <c r="E31" s="677">
        <v>15000</v>
      </c>
      <c r="F31" s="677"/>
      <c r="G31" s="677">
        <f t="shared" si="0"/>
        <v>15000</v>
      </c>
      <c r="H31" s="838"/>
      <c r="I31" s="1532"/>
    </row>
    <row r="32" spans="1:9" ht="23.25" customHeight="1" x14ac:dyDescent="0.2">
      <c r="A32" s="829">
        <v>17</v>
      </c>
      <c r="B32" s="1524" t="s">
        <v>822</v>
      </c>
      <c r="C32" s="1525"/>
      <c r="D32" s="836">
        <v>2279</v>
      </c>
      <c r="E32" s="677">
        <v>200000</v>
      </c>
      <c r="F32" s="677"/>
      <c r="G32" s="677">
        <f t="shared" si="0"/>
        <v>200000</v>
      </c>
      <c r="H32" s="838"/>
      <c r="I32" s="1532"/>
    </row>
    <row r="33" spans="1:9" ht="12.75" customHeight="1" x14ac:dyDescent="0.2">
      <c r="A33" s="829">
        <v>18</v>
      </c>
      <c r="B33" s="1522" t="s">
        <v>823</v>
      </c>
      <c r="C33" s="1523"/>
      <c r="D33" s="836">
        <v>2279</v>
      </c>
      <c r="E33" s="677">
        <v>50820</v>
      </c>
      <c r="F33" s="677"/>
      <c r="G33" s="677">
        <f t="shared" si="0"/>
        <v>50820</v>
      </c>
      <c r="H33" s="838"/>
      <c r="I33" s="1532"/>
    </row>
    <row r="34" spans="1:9" x14ac:dyDescent="0.2">
      <c r="A34" s="829">
        <v>19</v>
      </c>
      <c r="B34" s="1522" t="s">
        <v>824</v>
      </c>
      <c r="C34" s="1523"/>
      <c r="D34" s="836">
        <v>2279</v>
      </c>
      <c r="E34" s="677">
        <v>30000</v>
      </c>
      <c r="F34" s="677">
        <v>20000</v>
      </c>
      <c r="G34" s="677">
        <f t="shared" si="0"/>
        <v>50000</v>
      </c>
      <c r="H34" s="838"/>
      <c r="I34" s="1532"/>
    </row>
    <row r="35" spans="1:9" x14ac:dyDescent="0.2">
      <c r="A35" s="829">
        <v>20</v>
      </c>
      <c r="B35" s="1527" t="s">
        <v>825</v>
      </c>
      <c r="C35" s="1523"/>
      <c r="D35" s="836">
        <v>3263</v>
      </c>
      <c r="E35" s="677"/>
      <c r="F35" s="677">
        <v>10000</v>
      </c>
      <c r="G35" s="677">
        <f t="shared" si="0"/>
        <v>10000</v>
      </c>
      <c r="H35" s="1528" t="s">
        <v>826</v>
      </c>
      <c r="I35" s="1532"/>
    </row>
    <row r="36" spans="1:9" x14ac:dyDescent="0.2">
      <c r="A36" s="829">
        <v>21</v>
      </c>
      <c r="B36" s="839" t="s">
        <v>827</v>
      </c>
      <c r="C36" s="840"/>
      <c r="D36" s="836">
        <v>3263</v>
      </c>
      <c r="E36" s="677"/>
      <c r="F36" s="677">
        <v>3430</v>
      </c>
      <c r="G36" s="677">
        <f t="shared" si="0"/>
        <v>3430</v>
      </c>
      <c r="H36" s="1529"/>
      <c r="I36" s="1532"/>
    </row>
    <row r="37" spans="1:9" ht="21.75" customHeight="1" x14ac:dyDescent="0.2">
      <c r="A37" s="829">
        <v>22</v>
      </c>
      <c r="B37" s="1522" t="s">
        <v>828</v>
      </c>
      <c r="C37" s="1523"/>
      <c r="D37" s="836">
        <v>3263</v>
      </c>
      <c r="E37" s="677"/>
      <c r="F37" s="677">
        <v>1345</v>
      </c>
      <c r="G37" s="677">
        <f t="shared" si="0"/>
        <v>1345</v>
      </c>
      <c r="H37" s="1529"/>
      <c r="I37" s="1532"/>
    </row>
    <row r="38" spans="1:9" ht="39" customHeight="1" x14ac:dyDescent="0.2">
      <c r="A38" s="829">
        <v>23</v>
      </c>
      <c r="B38" s="1522" t="s">
        <v>829</v>
      </c>
      <c r="C38" s="1523"/>
      <c r="D38" s="836">
        <v>3263</v>
      </c>
      <c r="E38" s="677"/>
      <c r="F38" s="677">
        <v>149364</v>
      </c>
      <c r="G38" s="677">
        <f>E38+F38</f>
        <v>149364</v>
      </c>
      <c r="H38" s="841"/>
      <c r="I38" s="1533"/>
    </row>
    <row r="39" spans="1:9" x14ac:dyDescent="0.2">
      <c r="A39" s="679"/>
      <c r="B39" s="679"/>
      <c r="C39" s="679"/>
      <c r="D39" s="679"/>
      <c r="E39" s="679"/>
      <c r="F39" s="679"/>
      <c r="G39" s="679"/>
      <c r="H39" s="679"/>
      <c r="I39" s="679"/>
    </row>
    <row r="40" spans="1:9" x14ac:dyDescent="0.2">
      <c r="A40" s="1514" t="s">
        <v>344</v>
      </c>
      <c r="B40" s="1514"/>
      <c r="C40" s="1514" t="s">
        <v>800</v>
      </c>
      <c r="D40" s="1514"/>
      <c r="E40" s="1514"/>
      <c r="F40" s="1514"/>
      <c r="G40" s="1514"/>
      <c r="H40" s="1514"/>
      <c r="I40" s="1514"/>
    </row>
    <row r="41" spans="1:9" x14ac:dyDescent="0.2">
      <c r="A41" s="1514" t="s">
        <v>145</v>
      </c>
      <c r="B41" s="1514"/>
      <c r="C41" s="1515" t="s">
        <v>798</v>
      </c>
      <c r="D41" s="1515"/>
      <c r="E41" s="1515"/>
      <c r="F41" s="1515"/>
      <c r="G41" s="1515"/>
      <c r="H41" s="1515"/>
      <c r="I41" s="1515"/>
    </row>
    <row r="42" spans="1:9" ht="12" customHeight="1" x14ac:dyDescent="0.2">
      <c r="A42" s="1419" t="s">
        <v>146</v>
      </c>
      <c r="B42" s="1419" t="s">
        <v>346</v>
      </c>
      <c r="C42" s="1419"/>
      <c r="D42" s="1418" t="s">
        <v>147</v>
      </c>
      <c r="E42" s="1419" t="s">
        <v>347</v>
      </c>
      <c r="F42" s="1419" t="s">
        <v>830</v>
      </c>
      <c r="G42" s="1419" t="s">
        <v>349</v>
      </c>
      <c r="H42" s="1420" t="s">
        <v>174</v>
      </c>
      <c r="I42" s="1418" t="s">
        <v>350</v>
      </c>
    </row>
    <row r="43" spans="1:9" ht="23.25" customHeight="1" x14ac:dyDescent="0.2">
      <c r="A43" s="1419"/>
      <c r="B43" s="1419"/>
      <c r="C43" s="1419"/>
      <c r="D43" s="1418"/>
      <c r="E43" s="1419"/>
      <c r="F43" s="1419"/>
      <c r="G43" s="1419"/>
      <c r="H43" s="1421"/>
      <c r="I43" s="1418"/>
    </row>
    <row r="44" spans="1:9" x14ac:dyDescent="0.2">
      <c r="A44" s="1500" t="s">
        <v>351</v>
      </c>
      <c r="B44" s="1501"/>
      <c r="C44" s="1502"/>
      <c r="D44" s="379"/>
      <c r="E44" s="379">
        <f>SUM(E45:E70)</f>
        <v>478859</v>
      </c>
      <c r="F44" s="379">
        <f>SUM(F45:F70)</f>
        <v>0</v>
      </c>
      <c r="G44" s="379">
        <f>SUM(G45:G70)</f>
        <v>478859</v>
      </c>
      <c r="H44" s="379"/>
      <c r="I44" s="379"/>
    </row>
    <row r="45" spans="1:9" ht="12" customHeight="1" x14ac:dyDescent="0.2">
      <c r="A45" s="835">
        <v>1</v>
      </c>
      <c r="B45" s="1516" t="s">
        <v>831</v>
      </c>
      <c r="C45" s="1517"/>
      <c r="D45" s="836">
        <v>2275</v>
      </c>
      <c r="E45" s="842">
        <f>402833-147349</f>
        <v>255484</v>
      </c>
      <c r="F45" s="842">
        <f>-6100-F70</f>
        <v>-255484</v>
      </c>
      <c r="G45" s="842">
        <f t="shared" ref="G45:G69" si="1">SUM(E45:F45)</f>
        <v>0</v>
      </c>
      <c r="H45" s="842"/>
      <c r="I45" s="1518" t="s">
        <v>832</v>
      </c>
    </row>
    <row r="46" spans="1:9" ht="12" customHeight="1" x14ac:dyDescent="0.2">
      <c r="A46" s="835">
        <v>2</v>
      </c>
      <c r="B46" s="1516" t="s">
        <v>833</v>
      </c>
      <c r="C46" s="1517"/>
      <c r="D46" s="836">
        <v>3263</v>
      </c>
      <c r="E46" s="842">
        <v>3000</v>
      </c>
      <c r="F46" s="842"/>
      <c r="G46" s="842">
        <f t="shared" si="1"/>
        <v>3000</v>
      </c>
      <c r="H46" s="843"/>
      <c r="I46" s="1519"/>
    </row>
    <row r="47" spans="1:9" x14ac:dyDescent="0.2">
      <c r="A47" s="835">
        <v>3</v>
      </c>
      <c r="B47" s="1516" t="s">
        <v>834</v>
      </c>
      <c r="C47" s="1517"/>
      <c r="D47" s="836">
        <v>3263</v>
      </c>
      <c r="E47" s="842">
        <v>241</v>
      </c>
      <c r="F47" s="842"/>
      <c r="G47" s="842">
        <f t="shared" si="1"/>
        <v>241</v>
      </c>
      <c r="H47" s="838"/>
      <c r="I47" s="1519"/>
    </row>
    <row r="48" spans="1:9" x14ac:dyDescent="0.2">
      <c r="A48" s="835">
        <v>4</v>
      </c>
      <c r="B48" s="1516" t="s">
        <v>835</v>
      </c>
      <c r="C48" s="1517"/>
      <c r="D48" s="836">
        <v>3263</v>
      </c>
      <c r="E48" s="842">
        <v>32</v>
      </c>
      <c r="F48" s="842"/>
      <c r="G48" s="842">
        <f t="shared" si="1"/>
        <v>32</v>
      </c>
      <c r="H48" s="838"/>
      <c r="I48" s="1519"/>
    </row>
    <row r="49" spans="1:9" ht="26.25" customHeight="1" x14ac:dyDescent="0.2">
      <c r="A49" s="835">
        <v>5</v>
      </c>
      <c r="B49" s="1516" t="s">
        <v>836</v>
      </c>
      <c r="C49" s="1517"/>
      <c r="D49" s="836">
        <v>3263</v>
      </c>
      <c r="E49" s="842">
        <v>132</v>
      </c>
      <c r="F49" s="842"/>
      <c r="G49" s="842">
        <f t="shared" si="1"/>
        <v>132</v>
      </c>
      <c r="H49" s="838"/>
      <c r="I49" s="1519"/>
    </row>
    <row r="50" spans="1:9" ht="25.5" customHeight="1" x14ac:dyDescent="0.2">
      <c r="A50" s="835">
        <v>6</v>
      </c>
      <c r="B50" s="1516" t="s">
        <v>837</v>
      </c>
      <c r="C50" s="1517"/>
      <c r="D50" s="836">
        <v>3263</v>
      </c>
      <c r="E50" s="842">
        <v>461</v>
      </c>
      <c r="F50" s="842"/>
      <c r="G50" s="842">
        <f t="shared" si="1"/>
        <v>461</v>
      </c>
      <c r="H50" s="838"/>
      <c r="I50" s="1519"/>
    </row>
    <row r="51" spans="1:9" x14ac:dyDescent="0.2">
      <c r="A51" s="835">
        <v>7</v>
      </c>
      <c r="B51" s="1516" t="s">
        <v>838</v>
      </c>
      <c r="C51" s="1517"/>
      <c r="D51" s="836">
        <v>3263</v>
      </c>
      <c r="E51" s="842">
        <v>200</v>
      </c>
      <c r="F51" s="842"/>
      <c r="G51" s="842">
        <f t="shared" si="1"/>
        <v>200</v>
      </c>
      <c r="H51" s="838"/>
      <c r="I51" s="1519"/>
    </row>
    <row r="52" spans="1:9" ht="24" customHeight="1" x14ac:dyDescent="0.2">
      <c r="A52" s="835">
        <v>8</v>
      </c>
      <c r="B52" s="1516" t="s">
        <v>839</v>
      </c>
      <c r="C52" s="1517"/>
      <c r="D52" s="836">
        <v>3263</v>
      </c>
      <c r="E52" s="842">
        <v>1000</v>
      </c>
      <c r="F52" s="842"/>
      <c r="G52" s="842">
        <f>SUM(E52:F52)</f>
        <v>1000</v>
      </c>
      <c r="H52" s="838"/>
      <c r="I52" s="1519"/>
    </row>
    <row r="53" spans="1:9" x14ac:dyDescent="0.2">
      <c r="A53" s="835">
        <v>9</v>
      </c>
      <c r="B53" s="1516" t="s">
        <v>840</v>
      </c>
      <c r="C53" s="1517"/>
      <c r="D53" s="836">
        <v>3263</v>
      </c>
      <c r="E53" s="842">
        <v>960</v>
      </c>
      <c r="F53" s="842"/>
      <c r="G53" s="842">
        <f t="shared" si="1"/>
        <v>960</v>
      </c>
      <c r="H53" s="838"/>
      <c r="I53" s="1519"/>
    </row>
    <row r="54" spans="1:9" x14ac:dyDescent="0.2">
      <c r="A54" s="835">
        <v>10</v>
      </c>
      <c r="B54" s="1516" t="s">
        <v>841</v>
      </c>
      <c r="C54" s="1517"/>
      <c r="D54" s="836">
        <v>3263</v>
      </c>
      <c r="E54" s="842">
        <v>70000</v>
      </c>
      <c r="F54" s="842"/>
      <c r="G54" s="842">
        <f t="shared" si="1"/>
        <v>70000</v>
      </c>
      <c r="H54" s="838"/>
      <c r="I54" s="1519"/>
    </row>
    <row r="55" spans="1:9" x14ac:dyDescent="0.2">
      <c r="A55" s="835">
        <v>11</v>
      </c>
      <c r="B55" s="1516" t="s">
        <v>842</v>
      </c>
      <c r="C55" s="1517"/>
      <c r="D55" s="836">
        <v>3263</v>
      </c>
      <c r="E55" s="842">
        <v>20000</v>
      </c>
      <c r="F55" s="842"/>
      <c r="G55" s="842">
        <f t="shared" si="1"/>
        <v>20000</v>
      </c>
      <c r="H55" s="677"/>
      <c r="I55" s="1519"/>
    </row>
    <row r="56" spans="1:9" x14ac:dyDescent="0.2">
      <c r="A56" s="835">
        <v>12</v>
      </c>
      <c r="B56" s="1516" t="s">
        <v>843</v>
      </c>
      <c r="C56" s="1517"/>
      <c r="D56" s="836">
        <v>3263</v>
      </c>
      <c r="E56" s="842">
        <v>3286</v>
      </c>
      <c r="F56" s="842"/>
      <c r="G56" s="842">
        <f t="shared" si="1"/>
        <v>3286</v>
      </c>
      <c r="H56" s="677"/>
      <c r="I56" s="1519"/>
    </row>
    <row r="57" spans="1:9" ht="24.75" customHeight="1" x14ac:dyDescent="0.2">
      <c r="A57" s="835">
        <v>13</v>
      </c>
      <c r="B57" s="1516" t="s">
        <v>844</v>
      </c>
      <c r="C57" s="1517"/>
      <c r="D57" s="836">
        <v>3263</v>
      </c>
      <c r="E57" s="842">
        <v>61191</v>
      </c>
      <c r="F57" s="842"/>
      <c r="G57" s="842">
        <f t="shared" si="1"/>
        <v>61191</v>
      </c>
      <c r="H57" s="677"/>
      <c r="I57" s="1519"/>
    </row>
    <row r="58" spans="1:9" ht="23.25" customHeight="1" x14ac:dyDescent="0.2">
      <c r="A58" s="835">
        <v>14</v>
      </c>
      <c r="B58" s="1516" t="s">
        <v>845</v>
      </c>
      <c r="C58" s="1517"/>
      <c r="D58" s="836">
        <v>3263</v>
      </c>
      <c r="E58" s="842">
        <v>90</v>
      </c>
      <c r="F58" s="842"/>
      <c r="G58" s="842">
        <f t="shared" si="1"/>
        <v>90</v>
      </c>
      <c r="H58" s="677"/>
      <c r="I58" s="1519"/>
    </row>
    <row r="59" spans="1:9" x14ac:dyDescent="0.2">
      <c r="A59" s="835">
        <v>15</v>
      </c>
      <c r="B59" s="1516" t="s">
        <v>846</v>
      </c>
      <c r="C59" s="1517"/>
      <c r="D59" s="836">
        <v>3263</v>
      </c>
      <c r="E59" s="842">
        <v>5080</v>
      </c>
      <c r="F59" s="842"/>
      <c r="G59" s="842">
        <f t="shared" si="1"/>
        <v>5080</v>
      </c>
      <c r="H59" s="677"/>
      <c r="I59" s="1519"/>
    </row>
    <row r="60" spans="1:9" x14ac:dyDescent="0.2">
      <c r="A60" s="835">
        <v>16</v>
      </c>
      <c r="B60" s="1521" t="s">
        <v>847</v>
      </c>
      <c r="C60" s="1517"/>
      <c r="D60" s="836">
        <v>3263</v>
      </c>
      <c r="E60" s="842">
        <v>5128</v>
      </c>
      <c r="F60" s="842"/>
      <c r="G60" s="842">
        <f t="shared" si="1"/>
        <v>5128</v>
      </c>
      <c r="H60" s="677"/>
      <c r="I60" s="1519"/>
    </row>
    <row r="61" spans="1:9" x14ac:dyDescent="0.2">
      <c r="A61" s="835">
        <v>17</v>
      </c>
      <c r="B61" s="1521" t="s">
        <v>848</v>
      </c>
      <c r="C61" s="1517"/>
      <c r="D61" s="836">
        <v>3263</v>
      </c>
      <c r="E61" s="842">
        <v>5000</v>
      </c>
      <c r="F61" s="842"/>
      <c r="G61" s="842">
        <f t="shared" si="1"/>
        <v>5000</v>
      </c>
      <c r="H61" s="677"/>
      <c r="I61" s="1519"/>
    </row>
    <row r="62" spans="1:9" x14ac:dyDescent="0.2">
      <c r="A62" s="835">
        <v>18</v>
      </c>
      <c r="B62" s="1516" t="s">
        <v>849</v>
      </c>
      <c r="C62" s="1517"/>
      <c r="D62" s="836">
        <v>3263</v>
      </c>
      <c r="E62" s="842">
        <v>5840</v>
      </c>
      <c r="F62" s="842"/>
      <c r="G62" s="842">
        <f t="shared" si="1"/>
        <v>5840</v>
      </c>
      <c r="H62" s="677"/>
      <c r="I62" s="1519"/>
    </row>
    <row r="63" spans="1:9" x14ac:dyDescent="0.2">
      <c r="A63" s="835">
        <v>19</v>
      </c>
      <c r="B63" s="1516" t="s">
        <v>850</v>
      </c>
      <c r="C63" s="1517"/>
      <c r="D63" s="836">
        <v>3263</v>
      </c>
      <c r="E63" s="842">
        <v>1345</v>
      </c>
      <c r="F63" s="842"/>
      <c r="G63" s="842">
        <f t="shared" si="1"/>
        <v>1345</v>
      </c>
      <c r="H63" s="677"/>
      <c r="I63" s="1519"/>
    </row>
    <row r="64" spans="1:9" x14ac:dyDescent="0.2">
      <c r="A64" s="835">
        <v>20</v>
      </c>
      <c r="B64" s="1516" t="s">
        <v>851</v>
      </c>
      <c r="C64" s="1517"/>
      <c r="D64" s="836">
        <v>3263</v>
      </c>
      <c r="E64" s="842">
        <v>10000</v>
      </c>
      <c r="F64" s="842"/>
      <c r="G64" s="842">
        <f t="shared" si="1"/>
        <v>10000</v>
      </c>
      <c r="H64" s="677"/>
      <c r="I64" s="1519"/>
    </row>
    <row r="65" spans="1:9" x14ac:dyDescent="0.2">
      <c r="A65" s="835">
        <v>21</v>
      </c>
      <c r="B65" s="1516" t="s">
        <v>852</v>
      </c>
      <c r="C65" s="1517"/>
      <c r="D65" s="836">
        <v>3263</v>
      </c>
      <c r="E65" s="842">
        <v>5000</v>
      </c>
      <c r="F65" s="842"/>
      <c r="G65" s="842">
        <f t="shared" si="1"/>
        <v>5000</v>
      </c>
      <c r="H65" s="677"/>
      <c r="I65" s="1519"/>
    </row>
    <row r="66" spans="1:9" ht="24" customHeight="1" x14ac:dyDescent="0.2">
      <c r="A66" s="835">
        <v>22</v>
      </c>
      <c r="B66" s="1516" t="s">
        <v>853</v>
      </c>
      <c r="C66" s="1517"/>
      <c r="D66" s="836">
        <v>3263</v>
      </c>
      <c r="E66" s="842">
        <v>8089</v>
      </c>
      <c r="F66" s="842"/>
      <c r="G66" s="842">
        <f t="shared" si="1"/>
        <v>8089</v>
      </c>
      <c r="H66" s="677"/>
      <c r="I66" s="1519"/>
    </row>
    <row r="67" spans="1:9" x14ac:dyDescent="0.2">
      <c r="A67" s="835">
        <v>23</v>
      </c>
      <c r="B67" s="1516" t="s">
        <v>854</v>
      </c>
      <c r="C67" s="1517"/>
      <c r="D67" s="836">
        <v>3263</v>
      </c>
      <c r="E67" s="842">
        <v>15300</v>
      </c>
      <c r="F67" s="842"/>
      <c r="G67" s="842">
        <f t="shared" si="1"/>
        <v>15300</v>
      </c>
      <c r="H67" s="827"/>
      <c r="I67" s="1519"/>
    </row>
    <row r="68" spans="1:9" ht="24.75" customHeight="1" x14ac:dyDescent="0.2">
      <c r="A68" s="835">
        <v>24</v>
      </c>
      <c r="B68" s="1516" t="s">
        <v>855</v>
      </c>
      <c r="C68" s="1517"/>
      <c r="D68" s="836">
        <v>6422</v>
      </c>
      <c r="E68" s="842">
        <v>2000</v>
      </c>
      <c r="F68" s="842"/>
      <c r="G68" s="842">
        <f t="shared" si="1"/>
        <v>2000</v>
      </c>
      <c r="H68" s="827"/>
      <c r="I68" s="1519"/>
    </row>
    <row r="69" spans="1:9" ht="36" x14ac:dyDescent="0.2">
      <c r="A69" s="835">
        <v>25</v>
      </c>
      <c r="B69" s="1516" t="s">
        <v>856</v>
      </c>
      <c r="C69" s="1517"/>
      <c r="D69" s="836">
        <v>3263</v>
      </c>
      <c r="E69" s="842"/>
      <c r="F69" s="842">
        <v>6100</v>
      </c>
      <c r="G69" s="842">
        <f t="shared" si="1"/>
        <v>6100</v>
      </c>
      <c r="H69" s="827" t="s">
        <v>857</v>
      </c>
      <c r="I69" s="1519"/>
    </row>
    <row r="70" spans="1:9" ht="39.75" customHeight="1" x14ac:dyDescent="0.2">
      <c r="A70" s="829">
        <v>26</v>
      </c>
      <c r="B70" s="1513" t="s">
        <v>858</v>
      </c>
      <c r="C70" s="1513"/>
      <c r="D70" s="836">
        <v>3263</v>
      </c>
      <c r="E70" s="842"/>
      <c r="F70" s="842">
        <v>249384</v>
      </c>
      <c r="G70" s="842">
        <f>SUM(E70:F70)</f>
        <v>249384</v>
      </c>
      <c r="H70" s="827"/>
      <c r="I70" s="1520"/>
    </row>
    <row r="71" spans="1:9" ht="25.5" customHeight="1" x14ac:dyDescent="0.2">
      <c r="A71" s="844"/>
      <c r="B71" s="844"/>
      <c r="C71" s="844"/>
      <c r="D71" s="845"/>
      <c r="E71" s="846"/>
      <c r="F71" s="846"/>
      <c r="G71" s="846"/>
      <c r="H71" s="846"/>
      <c r="I71" s="847"/>
    </row>
    <row r="72" spans="1:9" x14ac:dyDescent="0.2">
      <c r="A72" s="1514" t="s">
        <v>344</v>
      </c>
      <c r="B72" s="1514"/>
      <c r="C72" s="1514" t="s">
        <v>859</v>
      </c>
      <c r="D72" s="1514"/>
      <c r="E72" s="1514"/>
      <c r="F72" s="1514"/>
      <c r="G72" s="1514"/>
      <c r="H72" s="1514"/>
      <c r="I72" s="1514"/>
    </row>
    <row r="73" spans="1:9" x14ac:dyDescent="0.2">
      <c r="A73" s="1514" t="s">
        <v>145</v>
      </c>
      <c r="B73" s="1514"/>
      <c r="C73" s="1515" t="s">
        <v>550</v>
      </c>
      <c r="D73" s="1515"/>
      <c r="E73" s="1515"/>
      <c r="F73" s="1515"/>
      <c r="G73" s="1515"/>
      <c r="H73" s="1515"/>
      <c r="I73" s="1515"/>
    </row>
    <row r="74" spans="1:9" ht="12" customHeight="1" x14ac:dyDescent="0.2">
      <c r="A74" s="1419" t="s">
        <v>146</v>
      </c>
      <c r="B74" s="1419" t="s">
        <v>346</v>
      </c>
      <c r="C74" s="1419"/>
      <c r="D74" s="1418" t="s">
        <v>147</v>
      </c>
      <c r="E74" s="1419" t="s">
        <v>347</v>
      </c>
      <c r="F74" s="1419" t="s">
        <v>830</v>
      </c>
      <c r="G74" s="1419" t="s">
        <v>349</v>
      </c>
      <c r="H74" s="1420" t="s">
        <v>174</v>
      </c>
      <c r="I74" s="1418" t="s">
        <v>350</v>
      </c>
    </row>
    <row r="75" spans="1:9" ht="28.5" customHeight="1" x14ac:dyDescent="0.2">
      <c r="A75" s="1419"/>
      <c r="B75" s="1419"/>
      <c r="C75" s="1419"/>
      <c r="D75" s="1418"/>
      <c r="E75" s="1419"/>
      <c r="F75" s="1419"/>
      <c r="G75" s="1419"/>
      <c r="H75" s="1421"/>
      <c r="I75" s="1418"/>
    </row>
    <row r="76" spans="1:9" x14ac:dyDescent="0.2">
      <c r="A76" s="1500" t="s">
        <v>351</v>
      </c>
      <c r="B76" s="1501"/>
      <c r="C76" s="1502"/>
      <c r="D76" s="379"/>
      <c r="E76" s="379">
        <f>SUM(E77:E77)</f>
        <v>7000</v>
      </c>
      <c r="F76" s="379">
        <f>SUM(F77:F77)</f>
        <v>0</v>
      </c>
      <c r="G76" s="379">
        <f>SUM(G77:G77)</f>
        <v>7000</v>
      </c>
      <c r="H76" s="379"/>
      <c r="I76" s="379"/>
    </row>
    <row r="77" spans="1:9" ht="13.5" customHeight="1" x14ac:dyDescent="0.2">
      <c r="A77" s="380">
        <v>1</v>
      </c>
      <c r="B77" s="1503" t="s">
        <v>860</v>
      </c>
      <c r="C77" s="1504"/>
      <c r="D77" s="381">
        <v>1150</v>
      </c>
      <c r="E77" s="382">
        <v>7000</v>
      </c>
      <c r="F77" s="382"/>
      <c r="G77" s="842">
        <f>SUM(E77:F77)</f>
        <v>7000</v>
      </c>
      <c r="H77" s="842"/>
      <c r="I77" s="828" t="s">
        <v>861</v>
      </c>
    </row>
    <row r="78" spans="1:9" x14ac:dyDescent="0.2">
      <c r="A78" s="376" t="s">
        <v>494</v>
      </c>
      <c r="B78" s="376"/>
      <c r="C78" s="376"/>
      <c r="D78" s="376"/>
      <c r="E78" s="376"/>
      <c r="F78" s="376"/>
      <c r="G78" s="376"/>
      <c r="H78" s="376"/>
      <c r="I78" s="376"/>
    </row>
    <row r="79" spans="1:9" x14ac:dyDescent="0.2">
      <c r="A79" s="374" t="s">
        <v>495</v>
      </c>
    </row>
    <row r="80" spans="1:9" x14ac:dyDescent="0.2">
      <c r="A80" s="374" t="s">
        <v>862</v>
      </c>
    </row>
    <row r="81" spans="1:3" x14ac:dyDescent="0.2">
      <c r="B81" s="374" t="s">
        <v>863</v>
      </c>
    </row>
    <row r="82" spans="1:3" x14ac:dyDescent="0.2">
      <c r="B82" s="374" t="s">
        <v>864</v>
      </c>
    </row>
    <row r="84" spans="1:3" x14ac:dyDescent="0.2">
      <c r="A84" s="374" t="s">
        <v>865</v>
      </c>
    </row>
    <row r="85" spans="1:3" x14ac:dyDescent="0.2">
      <c r="A85" s="848" t="s">
        <v>866</v>
      </c>
      <c r="B85" s="848"/>
      <c r="C85" s="848"/>
    </row>
    <row r="86" spans="1:3" x14ac:dyDescent="0.2">
      <c r="A86" s="848" t="s">
        <v>867</v>
      </c>
      <c r="B86" s="848"/>
      <c r="C86" s="848"/>
    </row>
    <row r="87" spans="1:3" x14ac:dyDescent="0.2">
      <c r="A87" s="848" t="s">
        <v>868</v>
      </c>
      <c r="B87" s="848"/>
      <c r="C87" s="848"/>
    </row>
    <row r="88" spans="1:3" x14ac:dyDescent="0.2">
      <c r="A88" s="848" t="s">
        <v>869</v>
      </c>
      <c r="B88" s="848"/>
      <c r="C88" s="848"/>
    </row>
  </sheetData>
  <sheetProtection algorithmName="SHA-512" hashValue="Wdi8Kd6MUZOmgzUXnyG9gk0+sKQ45BMnY26b0BbsBc3s6NgTRhXXPBWGKHnrNMsSlOfR2y1+6ZAId93uL1vTzg==" saltValue="OPGmItLLeZj3CE6j2fVJxQ==" spinCount="100000" sheet="1" objects="1" scenarios="1"/>
  <mergeCells count="98">
    <mergeCell ref="A3:B3"/>
    <mergeCell ref="A4:B4"/>
    <mergeCell ref="A5:I5"/>
    <mergeCell ref="A7:B7"/>
    <mergeCell ref="C7:I7"/>
    <mergeCell ref="A8:B8"/>
    <mergeCell ref="C8:I8"/>
    <mergeCell ref="A12:C12"/>
    <mergeCell ref="B13:C13"/>
    <mergeCell ref="I13:I38"/>
    <mergeCell ref="A14:A15"/>
    <mergeCell ref="B14:C15"/>
    <mergeCell ref="A16:A18"/>
    <mergeCell ref="B16:C18"/>
    <mergeCell ref="A9:B9"/>
    <mergeCell ref="C9:I9"/>
    <mergeCell ref="A10:A11"/>
    <mergeCell ref="B10:C11"/>
    <mergeCell ref="D10:D11"/>
    <mergeCell ref="E10:E11"/>
    <mergeCell ref="F10:F11"/>
    <mergeCell ref="G10:G11"/>
    <mergeCell ref="H10:H11"/>
    <mergeCell ref="I10:I11"/>
    <mergeCell ref="B19:C19"/>
    <mergeCell ref="B20:C20"/>
    <mergeCell ref="B21:C21"/>
    <mergeCell ref="B22:C22"/>
    <mergeCell ref="B23:C23"/>
    <mergeCell ref="B24:C24"/>
    <mergeCell ref="B25:C25"/>
    <mergeCell ref="B26:C26"/>
    <mergeCell ref="B34:C34"/>
    <mergeCell ref="B35:C35"/>
    <mergeCell ref="H35:H37"/>
    <mergeCell ref="B37:C37"/>
    <mergeCell ref="B38:C38"/>
    <mergeCell ref="B27:C27"/>
    <mergeCell ref="B28:C28"/>
    <mergeCell ref="B29:C29"/>
    <mergeCell ref="B30:C30"/>
    <mergeCell ref="B31:C31"/>
    <mergeCell ref="B32:C32"/>
    <mergeCell ref="B33:C33"/>
    <mergeCell ref="A40:B40"/>
    <mergeCell ref="C40:I40"/>
    <mergeCell ref="A41:B41"/>
    <mergeCell ref="C41:I41"/>
    <mergeCell ref="A42:A43"/>
    <mergeCell ref="B42:C43"/>
    <mergeCell ref="D42:D43"/>
    <mergeCell ref="E42:E43"/>
    <mergeCell ref="F42:F43"/>
    <mergeCell ref="G42:G43"/>
    <mergeCell ref="H42:H43"/>
    <mergeCell ref="I42:I43"/>
    <mergeCell ref="A44:C44"/>
    <mergeCell ref="B45:C45"/>
    <mergeCell ref="I45:I70"/>
    <mergeCell ref="B46:C46"/>
    <mergeCell ref="B47:C47"/>
    <mergeCell ref="B48:C48"/>
    <mergeCell ref="B49:C49"/>
    <mergeCell ref="B50:C50"/>
    <mergeCell ref="B57:C57"/>
    <mergeCell ref="B58:C58"/>
    <mergeCell ref="B59:C59"/>
    <mergeCell ref="B60:C60"/>
    <mergeCell ref="B61:C61"/>
    <mergeCell ref="B62:C62"/>
    <mergeCell ref="B51:C51"/>
    <mergeCell ref="B52:C52"/>
    <mergeCell ref="B53:C53"/>
    <mergeCell ref="B54:C54"/>
    <mergeCell ref="B55:C55"/>
    <mergeCell ref="B56:C56"/>
    <mergeCell ref="B69:C69"/>
    <mergeCell ref="B63:C63"/>
    <mergeCell ref="B64:C64"/>
    <mergeCell ref="B65:C65"/>
    <mergeCell ref="B66:C66"/>
    <mergeCell ref="B67:C67"/>
    <mergeCell ref="B68:C68"/>
    <mergeCell ref="B70:C70"/>
    <mergeCell ref="A72:B72"/>
    <mergeCell ref="C72:I72"/>
    <mergeCell ref="A73:B73"/>
    <mergeCell ref="C73:I73"/>
    <mergeCell ref="H74:H75"/>
    <mergeCell ref="I74:I75"/>
    <mergeCell ref="A76:C76"/>
    <mergeCell ref="B77:C77"/>
    <mergeCell ref="A74:A75"/>
    <mergeCell ref="B74:C75"/>
    <mergeCell ref="D74:D75"/>
    <mergeCell ref="E74:E75"/>
    <mergeCell ref="F74:F75"/>
    <mergeCell ref="G74:G7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44.pielikums Jūrmalas pilsētas domes
2018.gada 24.maija saistošajiem noteikumiem Nr.22
(protokols Nr.8,  9.punkts)   
 </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3"/>
  <sheetViews>
    <sheetView view="pageLayout" zoomScaleNormal="100" workbookViewId="0">
      <selection activeCell="N7" sqref="N7"/>
    </sheetView>
  </sheetViews>
  <sheetFormatPr defaultColWidth="9.140625" defaultRowHeight="12" outlineLevelCol="1" x14ac:dyDescent="0.2"/>
  <cols>
    <col min="1" max="1" width="3.5703125" style="325" customWidth="1"/>
    <col min="2" max="2" width="17.28515625" style="325" customWidth="1"/>
    <col min="3" max="3" width="16.7109375" style="325" customWidth="1"/>
    <col min="4" max="4" width="10.5703125" style="325" customWidth="1"/>
    <col min="5" max="5" width="12.7109375" style="325" hidden="1" customWidth="1" outlineLevel="1"/>
    <col min="6" max="6" width="11" style="325" hidden="1" customWidth="1" outlineLevel="1"/>
    <col min="7" max="7" width="14.28515625" style="325" customWidth="1" collapsed="1"/>
    <col min="8" max="8" width="25.7109375" style="325" hidden="1" customWidth="1" outlineLevel="1"/>
    <col min="9" max="9" width="17.42578125" style="325" customWidth="1" collapsed="1"/>
    <col min="10" max="16384" width="9.140625" style="325"/>
  </cols>
  <sheetData>
    <row r="1" spans="1:9" x14ac:dyDescent="0.2">
      <c r="A1" s="1443"/>
      <c r="B1" s="1443"/>
      <c r="I1" s="1220" t="s">
        <v>1321</v>
      </c>
    </row>
    <row r="2" spans="1:9" x14ac:dyDescent="0.2">
      <c r="A2" s="1115"/>
      <c r="B2" s="1115"/>
      <c r="C2" s="1115"/>
      <c r="D2" s="1115"/>
      <c r="E2" s="1115"/>
      <c r="F2" s="1115"/>
      <c r="G2" s="1115"/>
      <c r="H2" s="1115"/>
      <c r="I2" s="1220" t="s">
        <v>340</v>
      </c>
    </row>
    <row r="3" spans="1:9" x14ac:dyDescent="0.2">
      <c r="A3" s="1443" t="s">
        <v>149</v>
      </c>
      <c r="B3" s="1443"/>
      <c r="C3" s="1443" t="s">
        <v>333</v>
      </c>
      <c r="D3" s="1443"/>
      <c r="E3" s="1443"/>
      <c r="F3" s="1443"/>
      <c r="G3" s="1443"/>
      <c r="H3" s="1443"/>
      <c r="I3" s="1443"/>
    </row>
    <row r="4" spans="1:9" x14ac:dyDescent="0.2">
      <c r="A4" s="1443" t="s">
        <v>150</v>
      </c>
      <c r="B4" s="1443"/>
      <c r="C4" s="1443">
        <v>90000056357</v>
      </c>
      <c r="D4" s="1443"/>
      <c r="E4" s="1443"/>
      <c r="F4" s="1443"/>
      <c r="G4" s="1443"/>
      <c r="H4" s="1443"/>
      <c r="I4" s="1443"/>
    </row>
    <row r="5" spans="1:9" ht="15.75" x14ac:dyDescent="0.2">
      <c r="A5" s="1445" t="s">
        <v>341</v>
      </c>
      <c r="B5" s="1445"/>
      <c r="C5" s="1445"/>
      <c r="D5" s="1445"/>
      <c r="E5" s="1445"/>
      <c r="F5" s="1445"/>
      <c r="G5" s="1445"/>
      <c r="H5" s="1445"/>
      <c r="I5" s="1445"/>
    </row>
    <row r="6" spans="1:9" ht="15.75" x14ac:dyDescent="0.2">
      <c r="A6" s="1118"/>
      <c r="B6" s="1118"/>
      <c r="C6" s="1118"/>
      <c r="D6" s="1118"/>
      <c r="E6" s="1118"/>
      <c r="F6" s="1118"/>
      <c r="G6" s="1118"/>
      <c r="H6" s="1118"/>
      <c r="I6" s="1118"/>
    </row>
    <row r="7" spans="1:9" ht="15.75" x14ac:dyDescent="0.2">
      <c r="A7" s="1443" t="s">
        <v>947</v>
      </c>
      <c r="B7" s="1443"/>
      <c r="C7" s="1157" t="s">
        <v>1322</v>
      </c>
      <c r="D7" s="1157"/>
      <c r="E7" s="1157"/>
      <c r="F7" s="1157"/>
      <c r="G7" s="1157"/>
      <c r="H7" s="1157"/>
      <c r="I7" s="1157"/>
    </row>
    <row r="8" spans="1:9" x14ac:dyDescent="0.2">
      <c r="A8" s="1443" t="s">
        <v>344</v>
      </c>
      <c r="B8" s="1443"/>
      <c r="C8" s="325" t="s">
        <v>1323</v>
      </c>
    </row>
    <row r="9" spans="1:9" x14ac:dyDescent="0.2">
      <c r="A9" s="1443" t="s">
        <v>145</v>
      </c>
      <c r="B9" s="1443"/>
      <c r="C9" s="1444" t="s">
        <v>1324</v>
      </c>
      <c r="D9" s="1444"/>
      <c r="E9" s="1444"/>
      <c r="F9" s="1444"/>
      <c r="G9" s="1444"/>
      <c r="H9" s="1444"/>
      <c r="I9" s="1444"/>
    </row>
    <row r="10" spans="1:9" ht="12" customHeight="1" x14ac:dyDescent="0.2">
      <c r="A10" s="1419" t="s">
        <v>146</v>
      </c>
      <c r="B10" s="1419" t="s">
        <v>346</v>
      </c>
      <c r="C10" s="1419"/>
      <c r="D10" s="1418" t="s">
        <v>147</v>
      </c>
      <c r="E10" s="1419" t="s">
        <v>347</v>
      </c>
      <c r="F10" s="1419" t="s">
        <v>348</v>
      </c>
      <c r="G10" s="1419" t="s">
        <v>349</v>
      </c>
      <c r="H10" s="1420" t="s">
        <v>174</v>
      </c>
      <c r="I10" s="1418" t="s">
        <v>350</v>
      </c>
    </row>
    <row r="11" spans="1:9" ht="34.5" customHeight="1" x14ac:dyDescent="0.2">
      <c r="A11" s="1419"/>
      <c r="B11" s="1419"/>
      <c r="C11" s="1419"/>
      <c r="D11" s="1418"/>
      <c r="E11" s="1419"/>
      <c r="F11" s="1419"/>
      <c r="G11" s="1419"/>
      <c r="H11" s="1421"/>
      <c r="I11" s="1418"/>
    </row>
    <row r="12" spans="1:9" x14ac:dyDescent="0.2">
      <c r="A12" s="1449" t="s">
        <v>351</v>
      </c>
      <c r="B12" s="1450"/>
      <c r="C12" s="1451"/>
      <c r="D12" s="907"/>
      <c r="E12" s="907">
        <f>SUM(E13:E17)</f>
        <v>2894845</v>
      </c>
      <c r="F12" s="907">
        <f t="shared" ref="F12:G12" si="0">SUM(F13:F17)</f>
        <v>0</v>
      </c>
      <c r="G12" s="907">
        <f t="shared" si="0"/>
        <v>2894845</v>
      </c>
      <c r="H12" s="907"/>
      <c r="I12" s="908"/>
    </row>
    <row r="13" spans="1:9" x14ac:dyDescent="0.2">
      <c r="A13" s="1221">
        <v>1</v>
      </c>
      <c r="B13" s="1542" t="s">
        <v>1325</v>
      </c>
      <c r="C13" s="1542"/>
      <c r="D13" s="1222">
        <v>2276</v>
      </c>
      <c r="E13" s="911">
        <v>126845</v>
      </c>
      <c r="F13" s="341">
        <v>-300</v>
      </c>
      <c r="G13" s="911">
        <f>SUM(E13:F13)</f>
        <v>126545</v>
      </c>
      <c r="H13" s="911"/>
      <c r="I13" s="913" t="s">
        <v>1326</v>
      </c>
    </row>
    <row r="14" spans="1:9" x14ac:dyDescent="0.2">
      <c r="A14" s="1221">
        <v>2</v>
      </c>
      <c r="B14" s="1542" t="s">
        <v>1327</v>
      </c>
      <c r="C14" s="1542"/>
      <c r="D14" s="1222">
        <v>2279</v>
      </c>
      <c r="E14" s="911">
        <v>2750000</v>
      </c>
      <c r="F14" s="341"/>
      <c r="G14" s="911">
        <f>SUM(E14:F14)</f>
        <v>2750000</v>
      </c>
      <c r="H14" s="911"/>
      <c r="I14" s="913" t="s">
        <v>1326</v>
      </c>
    </row>
    <row r="15" spans="1:9" x14ac:dyDescent="0.2">
      <c r="A15" s="1543">
        <v>3</v>
      </c>
      <c r="B15" s="1542" t="s">
        <v>1328</v>
      </c>
      <c r="C15" s="1542"/>
      <c r="D15" s="1222">
        <v>2519</v>
      </c>
      <c r="E15" s="911">
        <v>14000</v>
      </c>
      <c r="F15" s="341"/>
      <c r="G15" s="911">
        <f t="shared" ref="G15:G17" si="1">SUM(E15:F15)</f>
        <v>14000</v>
      </c>
      <c r="H15" s="911"/>
      <c r="I15" s="1544" t="s">
        <v>1326</v>
      </c>
    </row>
    <row r="16" spans="1:9" x14ac:dyDescent="0.2">
      <c r="A16" s="1543"/>
      <c r="B16" s="1542"/>
      <c r="C16" s="1542"/>
      <c r="D16" s="1222">
        <v>2272</v>
      </c>
      <c r="E16" s="911">
        <v>4000</v>
      </c>
      <c r="F16" s="341"/>
      <c r="G16" s="911">
        <f t="shared" si="1"/>
        <v>4000</v>
      </c>
      <c r="H16" s="911"/>
      <c r="I16" s="1544"/>
    </row>
    <row r="17" spans="1:9" ht="36" x14ac:dyDescent="0.2">
      <c r="A17" s="1221">
        <v>4</v>
      </c>
      <c r="B17" s="1542" t="s">
        <v>1329</v>
      </c>
      <c r="C17" s="1542"/>
      <c r="D17" s="1222">
        <v>2232</v>
      </c>
      <c r="E17" s="911">
        <v>0</v>
      </c>
      <c r="F17" s="341">
        <v>300</v>
      </c>
      <c r="G17" s="911">
        <f t="shared" si="1"/>
        <v>300</v>
      </c>
      <c r="H17" s="911" t="s">
        <v>1330</v>
      </c>
      <c r="I17" s="913" t="s">
        <v>1326</v>
      </c>
    </row>
    <row r="18" spans="1:9" x14ac:dyDescent="0.2">
      <c r="A18" s="325" t="s">
        <v>494</v>
      </c>
    </row>
    <row r="19" spans="1:9" x14ac:dyDescent="0.2">
      <c r="A19" s="325" t="s">
        <v>495</v>
      </c>
    </row>
    <row r="21" spans="1:9" s="326" customFormat="1" x14ac:dyDescent="0.2">
      <c r="A21" s="325" t="s">
        <v>1331</v>
      </c>
    </row>
    <row r="22" spans="1:9" s="326" customFormat="1" x14ac:dyDescent="0.2">
      <c r="A22" s="325" t="s">
        <v>1332</v>
      </c>
    </row>
    <row r="23" spans="1:9" s="326" customFormat="1" x14ac:dyDescent="0.2">
      <c r="A23" s="325" t="s">
        <v>1333</v>
      </c>
    </row>
  </sheetData>
  <sheetProtection algorithmName="SHA-512" hashValue="QtvrKldS+N24elyuQiuQ9J+Z8txbt23zi+rX2lcPQ7MoAzYucU8PRzwdfCuBgtaJlO7S26GvYRI+VB+BAYj31Q==" saltValue="IaE5u2XSRCwyYsZ7WbWUJw==" spinCount="100000" sheet="1" objects="1" scenarios="1"/>
  <mergeCells count="25">
    <mergeCell ref="A5:I5"/>
    <mergeCell ref="A1:B1"/>
    <mergeCell ref="A3:B3"/>
    <mergeCell ref="C3:I3"/>
    <mergeCell ref="A4:B4"/>
    <mergeCell ref="C4:I4"/>
    <mergeCell ref="A7:B7"/>
    <mergeCell ref="A8:B8"/>
    <mergeCell ref="A9:B9"/>
    <mergeCell ref="C9:I9"/>
    <mergeCell ref="A10:A11"/>
    <mergeCell ref="B10:C11"/>
    <mergeCell ref="D10:D11"/>
    <mergeCell ref="E10:E11"/>
    <mergeCell ref="F10:F11"/>
    <mergeCell ref="G10:G11"/>
    <mergeCell ref="B17:C17"/>
    <mergeCell ref="H10:H11"/>
    <mergeCell ref="I10:I11"/>
    <mergeCell ref="A12:C12"/>
    <mergeCell ref="B13:C13"/>
    <mergeCell ref="B14:C14"/>
    <mergeCell ref="A15:A16"/>
    <mergeCell ref="B15:C16"/>
    <mergeCell ref="I15:I16"/>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45.pielikums Jūrmalas pilsētas domes
2018.gada 24.maija saistošajiem noteikumiem Nr.22
(protokols Nr.8,  9.punkts) 
 </firstHeader>
    <firstFooter>&amp;L&amp;9&amp;D; &amp;T&amp;R&amp;9&amp;P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86"/>
  <sheetViews>
    <sheetView view="pageLayout" zoomScaleNormal="100" workbookViewId="0">
      <selection activeCell="M8" sqref="M7:M8"/>
    </sheetView>
  </sheetViews>
  <sheetFormatPr defaultColWidth="9.140625" defaultRowHeight="12" outlineLevelCol="1" x14ac:dyDescent="0.2"/>
  <cols>
    <col min="1" max="1" width="3.28515625" style="325" customWidth="1"/>
    <col min="2" max="2" width="17.28515625" style="325" customWidth="1"/>
    <col min="3" max="3" width="15.28515625" style="325" customWidth="1"/>
    <col min="4" max="4" width="10.5703125" style="325" customWidth="1"/>
    <col min="5" max="5" width="11.42578125" style="325" hidden="1" customWidth="1" outlineLevel="1"/>
    <col min="6" max="6" width="11" style="325" hidden="1" customWidth="1" outlineLevel="1"/>
    <col min="7" max="7" width="11.140625" style="325" customWidth="1" collapsed="1"/>
    <col min="8" max="8" width="29.28515625" style="325" hidden="1" customWidth="1" outlineLevel="1"/>
    <col min="9" max="9" width="18.85546875" style="325" customWidth="1" collapsed="1"/>
    <col min="10" max="16384" width="9.140625" style="325"/>
  </cols>
  <sheetData>
    <row r="1" spans="1:9" x14ac:dyDescent="0.2">
      <c r="I1" s="328" t="s">
        <v>1334</v>
      </c>
    </row>
    <row r="2" spans="1:9" x14ac:dyDescent="0.2">
      <c r="I2" s="328" t="s">
        <v>340</v>
      </c>
    </row>
    <row r="3" spans="1:9" x14ac:dyDescent="0.2">
      <c r="A3" s="1443" t="s">
        <v>149</v>
      </c>
      <c r="B3" s="1443"/>
      <c r="C3" s="1443" t="s">
        <v>333</v>
      </c>
      <c r="D3" s="1443"/>
      <c r="E3" s="1443"/>
      <c r="F3" s="1443"/>
      <c r="G3" s="1443"/>
      <c r="H3" s="1443"/>
      <c r="I3" s="1443"/>
    </row>
    <row r="4" spans="1:9" x14ac:dyDescent="0.2">
      <c r="A4" s="1443" t="s">
        <v>150</v>
      </c>
      <c r="B4" s="1443"/>
      <c r="C4" s="1443">
        <v>90000056357</v>
      </c>
      <c r="D4" s="1443"/>
      <c r="E4" s="1443"/>
      <c r="F4" s="1443"/>
      <c r="G4" s="1443"/>
      <c r="H4" s="1443"/>
      <c r="I4" s="1443"/>
    </row>
    <row r="5" spans="1:9" ht="15.75" x14ac:dyDescent="0.2">
      <c r="A5" s="1445" t="s">
        <v>341</v>
      </c>
      <c r="B5" s="1445"/>
      <c r="C5" s="1445"/>
      <c r="D5" s="1445"/>
      <c r="E5" s="1445"/>
      <c r="F5" s="1445"/>
      <c r="G5" s="1445"/>
      <c r="H5" s="1445"/>
      <c r="I5" s="1445"/>
    </row>
    <row r="6" spans="1:9" ht="15.75" x14ac:dyDescent="0.2">
      <c r="A6" s="1118"/>
      <c r="B6" s="1118"/>
      <c r="C6" s="1118"/>
      <c r="D6" s="1118"/>
      <c r="E6" s="1118"/>
      <c r="F6" s="1118"/>
      <c r="G6" s="1118"/>
      <c r="H6" s="1118"/>
      <c r="I6" s="1118"/>
    </row>
    <row r="7" spans="1:9" ht="15.75" x14ac:dyDescent="0.2">
      <c r="A7" s="1443" t="s">
        <v>342</v>
      </c>
      <c r="B7" s="1443"/>
      <c r="C7" s="1454" t="s">
        <v>1335</v>
      </c>
      <c r="D7" s="1454"/>
      <c r="E7" s="1454"/>
      <c r="F7" s="1454"/>
      <c r="G7" s="1454"/>
      <c r="H7" s="1454"/>
      <c r="I7" s="1454"/>
    </row>
    <row r="8" spans="1:9" x14ac:dyDescent="0.2">
      <c r="A8" s="1443" t="s">
        <v>344</v>
      </c>
      <c r="B8" s="1443"/>
      <c r="C8" s="1443" t="s">
        <v>1336</v>
      </c>
      <c r="D8" s="1443"/>
      <c r="E8" s="1443"/>
      <c r="F8" s="1443"/>
      <c r="G8" s="1443"/>
      <c r="H8" s="1443"/>
      <c r="I8" s="1443"/>
    </row>
    <row r="9" spans="1:9" x14ac:dyDescent="0.2">
      <c r="A9" s="1443" t="s">
        <v>145</v>
      </c>
      <c r="B9" s="1443"/>
      <c r="C9" s="1506" t="s">
        <v>1337</v>
      </c>
      <c r="D9" s="1506"/>
      <c r="E9" s="1506"/>
      <c r="F9" s="1506"/>
      <c r="G9" s="1506"/>
      <c r="H9" s="1506"/>
      <c r="I9" s="1506"/>
    </row>
    <row r="10" spans="1:9" ht="12" customHeight="1" x14ac:dyDescent="0.2">
      <c r="A10" s="1419" t="s">
        <v>146</v>
      </c>
      <c r="B10" s="1419" t="s">
        <v>346</v>
      </c>
      <c r="C10" s="1419"/>
      <c r="D10" s="1418" t="s">
        <v>147</v>
      </c>
      <c r="E10" s="1419" t="s">
        <v>347</v>
      </c>
      <c r="F10" s="1460" t="s">
        <v>348</v>
      </c>
      <c r="G10" s="1419" t="s">
        <v>349</v>
      </c>
      <c r="H10" s="1420" t="s">
        <v>174</v>
      </c>
      <c r="I10" s="1418" t="s">
        <v>350</v>
      </c>
    </row>
    <row r="11" spans="1:9" ht="37.5" customHeight="1" x14ac:dyDescent="0.2">
      <c r="A11" s="1419"/>
      <c r="B11" s="1419"/>
      <c r="C11" s="1419"/>
      <c r="D11" s="1418"/>
      <c r="E11" s="1419"/>
      <c r="F11" s="1461"/>
      <c r="G11" s="1419"/>
      <c r="H11" s="1421"/>
      <c r="I11" s="1418"/>
    </row>
    <row r="12" spans="1:9" ht="12.75" customHeight="1" x14ac:dyDescent="0.2">
      <c r="A12" s="1446" t="s">
        <v>351</v>
      </c>
      <c r="B12" s="1446"/>
      <c r="C12" s="1446"/>
      <c r="D12" s="907"/>
      <c r="E12" s="907">
        <f>SUM(E13:E19)</f>
        <v>38770</v>
      </c>
      <c r="F12" s="907">
        <f t="shared" ref="F12" si="0">SUM(F13:F19)</f>
        <v>0</v>
      </c>
      <c r="G12" s="907">
        <f>SUM(G13:G19)</f>
        <v>38770</v>
      </c>
      <c r="H12" s="907"/>
      <c r="I12" s="907"/>
    </row>
    <row r="13" spans="1:9" s="1154" customFormat="1" ht="39" customHeight="1" x14ac:dyDescent="0.2">
      <c r="A13" s="338">
        <v>1</v>
      </c>
      <c r="B13" s="1416" t="s">
        <v>1338</v>
      </c>
      <c r="C13" s="1416"/>
      <c r="D13" s="337">
        <v>2244</v>
      </c>
      <c r="E13" s="341">
        <v>1526</v>
      </c>
      <c r="F13" s="912"/>
      <c r="G13" s="341">
        <f>SUM(E13:F13)</f>
        <v>1526</v>
      </c>
      <c r="H13" s="341"/>
      <c r="I13" s="339" t="s">
        <v>1339</v>
      </c>
    </row>
    <row r="14" spans="1:9" s="1154" customFormat="1" ht="25.5" customHeight="1" x14ac:dyDescent="0.2">
      <c r="A14" s="1124">
        <v>2</v>
      </c>
      <c r="B14" s="1424" t="s">
        <v>1340</v>
      </c>
      <c r="C14" s="1425"/>
      <c r="D14" s="337">
        <v>2279</v>
      </c>
      <c r="E14" s="341">
        <v>5724</v>
      </c>
      <c r="F14" s="912"/>
      <c r="G14" s="341">
        <f t="shared" ref="G14:G19" si="1">SUM(E14:F14)</f>
        <v>5724</v>
      </c>
      <c r="H14" s="341"/>
      <c r="I14" s="339" t="s">
        <v>1339</v>
      </c>
    </row>
    <row r="15" spans="1:9" s="1154" customFormat="1" ht="36.75" customHeight="1" x14ac:dyDescent="0.2">
      <c r="A15" s="338">
        <v>3</v>
      </c>
      <c r="B15" s="1416" t="s">
        <v>1341</v>
      </c>
      <c r="C15" s="1416"/>
      <c r="D15" s="337">
        <v>2279</v>
      </c>
      <c r="E15" s="341">
        <v>3000</v>
      </c>
      <c r="F15" s="341"/>
      <c r="G15" s="341">
        <f t="shared" si="1"/>
        <v>3000</v>
      </c>
      <c r="H15" s="341"/>
      <c r="I15" s="339" t="s">
        <v>1342</v>
      </c>
    </row>
    <row r="16" spans="1:9" s="1154" customFormat="1" ht="14.25" customHeight="1" x14ac:dyDescent="0.2">
      <c r="A16" s="1439">
        <v>4</v>
      </c>
      <c r="B16" s="1416" t="s">
        <v>1343</v>
      </c>
      <c r="C16" s="1416"/>
      <c r="D16" s="337">
        <v>2244</v>
      </c>
      <c r="E16" s="341">
        <f>7970+15000</f>
        <v>22970</v>
      </c>
      <c r="F16" s="341"/>
      <c r="G16" s="341">
        <f t="shared" si="1"/>
        <v>22970</v>
      </c>
      <c r="H16" s="341"/>
      <c r="I16" s="1440" t="s">
        <v>1344</v>
      </c>
    </row>
    <row r="17" spans="1:9" s="1154" customFormat="1" ht="14.25" customHeight="1" x14ac:dyDescent="0.2">
      <c r="A17" s="1439"/>
      <c r="B17" s="1416"/>
      <c r="C17" s="1416"/>
      <c r="D17" s="337">
        <v>2312</v>
      </c>
      <c r="E17" s="341">
        <v>1500</v>
      </c>
      <c r="F17" s="341"/>
      <c r="G17" s="341">
        <f t="shared" si="1"/>
        <v>1500</v>
      </c>
      <c r="H17" s="341"/>
      <c r="I17" s="1440"/>
    </row>
    <row r="18" spans="1:9" s="1154" customFormat="1" ht="24" customHeight="1" x14ac:dyDescent="0.2">
      <c r="A18" s="1439"/>
      <c r="B18" s="1416"/>
      <c r="C18" s="1416"/>
      <c r="D18" s="337">
        <v>5239</v>
      </c>
      <c r="E18" s="341">
        <v>3500</v>
      </c>
      <c r="F18" s="341"/>
      <c r="G18" s="341">
        <f t="shared" si="1"/>
        <v>3500</v>
      </c>
      <c r="H18" s="341"/>
      <c r="I18" s="1440"/>
    </row>
    <row r="19" spans="1:9" s="1154" customFormat="1" ht="37.5" customHeight="1" x14ac:dyDescent="0.2">
      <c r="A19" s="338">
        <v>5</v>
      </c>
      <c r="B19" s="1416" t="s">
        <v>1345</v>
      </c>
      <c r="C19" s="1416"/>
      <c r="D19" s="337">
        <v>2279</v>
      </c>
      <c r="E19" s="341">
        <v>550</v>
      </c>
      <c r="F19" s="341"/>
      <c r="G19" s="341">
        <f t="shared" si="1"/>
        <v>550</v>
      </c>
      <c r="H19" s="341"/>
      <c r="I19" s="339" t="s">
        <v>1346</v>
      </c>
    </row>
    <row r="20" spans="1:9" s="1154" customFormat="1" x14ac:dyDescent="0.2">
      <c r="A20" s="347"/>
      <c r="B20" s="347"/>
      <c r="C20" s="347"/>
      <c r="D20" s="347"/>
      <c r="E20" s="347"/>
      <c r="F20" s="347"/>
      <c r="G20" s="347"/>
      <c r="H20" s="347"/>
      <c r="I20" s="347"/>
    </row>
    <row r="21" spans="1:9" s="1154" customFormat="1" x14ac:dyDescent="0.2">
      <c r="A21" s="1428" t="s">
        <v>344</v>
      </c>
      <c r="B21" s="1428"/>
      <c r="C21" s="1154" t="s">
        <v>1347</v>
      </c>
    </row>
    <row r="22" spans="1:9" s="1154" customFormat="1" x14ac:dyDescent="0.2">
      <c r="A22" s="1428" t="s">
        <v>145</v>
      </c>
      <c r="B22" s="1428"/>
      <c r="C22" s="1506" t="s">
        <v>1348</v>
      </c>
      <c r="D22" s="1506"/>
      <c r="E22" s="1506"/>
      <c r="F22" s="1506"/>
      <c r="G22" s="1506"/>
      <c r="H22" s="1506"/>
      <c r="I22" s="1506"/>
    </row>
    <row r="23" spans="1:9" s="1154" customFormat="1" ht="12" customHeight="1" x14ac:dyDescent="0.2">
      <c r="A23" s="1419" t="s">
        <v>146</v>
      </c>
      <c r="B23" s="1419" t="s">
        <v>346</v>
      </c>
      <c r="C23" s="1419"/>
      <c r="D23" s="1418" t="s">
        <v>147</v>
      </c>
      <c r="E23" s="1419" t="s">
        <v>347</v>
      </c>
      <c r="F23" s="1460" t="s">
        <v>348</v>
      </c>
      <c r="G23" s="1419" t="s">
        <v>349</v>
      </c>
      <c r="H23" s="1420" t="s">
        <v>174</v>
      </c>
      <c r="I23" s="1418" t="s">
        <v>350</v>
      </c>
    </row>
    <row r="24" spans="1:9" s="1154" customFormat="1" ht="33.75" customHeight="1" x14ac:dyDescent="0.2">
      <c r="A24" s="1419"/>
      <c r="B24" s="1419"/>
      <c r="C24" s="1419"/>
      <c r="D24" s="1418"/>
      <c r="E24" s="1419"/>
      <c r="F24" s="1461"/>
      <c r="G24" s="1419"/>
      <c r="H24" s="1421"/>
      <c r="I24" s="1418"/>
    </row>
    <row r="25" spans="1:9" s="1154" customFormat="1" x14ac:dyDescent="0.2">
      <c r="A25" s="1507" t="s">
        <v>351</v>
      </c>
      <c r="B25" s="1508"/>
      <c r="C25" s="1509"/>
      <c r="D25" s="1159"/>
      <c r="E25" s="1159">
        <f>SUM(E26:E27)</f>
        <v>29900</v>
      </c>
      <c r="F25" s="1159">
        <f t="shared" ref="F25:G25" si="2">SUM(F26:F27)</f>
        <v>0</v>
      </c>
      <c r="G25" s="1159">
        <f t="shared" si="2"/>
        <v>29900</v>
      </c>
      <c r="H25" s="1159"/>
      <c r="I25" s="1159"/>
    </row>
    <row r="26" spans="1:9" s="1154" customFormat="1" ht="99.75" customHeight="1" x14ac:dyDescent="0.2">
      <c r="A26" s="338">
        <v>1</v>
      </c>
      <c r="B26" s="1441" t="s">
        <v>1349</v>
      </c>
      <c r="C26" s="1442"/>
      <c r="D26" s="912">
        <v>2279</v>
      </c>
      <c r="E26" s="341">
        <v>28000</v>
      </c>
      <c r="F26" s="341"/>
      <c r="G26" s="341">
        <f t="shared" ref="G26:G27" si="3">SUM(E26:F26)</f>
        <v>28000</v>
      </c>
      <c r="H26" s="341"/>
      <c r="I26" s="339" t="s">
        <v>1350</v>
      </c>
    </row>
    <row r="27" spans="1:9" s="1154" customFormat="1" ht="27" customHeight="1" x14ac:dyDescent="0.2">
      <c r="A27" s="338">
        <v>2</v>
      </c>
      <c r="B27" s="1441" t="s">
        <v>1351</v>
      </c>
      <c r="C27" s="1442"/>
      <c r="D27" s="912">
        <v>2244</v>
      </c>
      <c r="E27" s="341">
        <v>1900</v>
      </c>
      <c r="F27" s="341"/>
      <c r="G27" s="341">
        <f t="shared" si="3"/>
        <v>1900</v>
      </c>
      <c r="H27" s="341"/>
      <c r="I27" s="339" t="s">
        <v>1352</v>
      </c>
    </row>
    <row r="28" spans="1:9" s="1154" customFormat="1" x14ac:dyDescent="0.2">
      <c r="A28" s="347"/>
      <c r="B28" s="347"/>
      <c r="C28" s="347"/>
      <c r="D28" s="347"/>
      <c r="E28" s="1213"/>
      <c r="F28" s="1213"/>
      <c r="G28" s="1213"/>
      <c r="H28" s="1213"/>
      <c r="I28" s="1213"/>
    </row>
    <row r="29" spans="1:9" s="1154" customFormat="1" x14ac:dyDescent="0.2">
      <c r="A29" s="1428" t="s">
        <v>344</v>
      </c>
      <c r="B29" s="1428"/>
      <c r="C29" s="1428" t="s">
        <v>1115</v>
      </c>
      <c r="D29" s="1428"/>
      <c r="E29" s="1428"/>
      <c r="F29" s="1428"/>
      <c r="G29" s="1428"/>
      <c r="H29" s="1428"/>
      <c r="I29" s="1428"/>
    </row>
    <row r="30" spans="1:9" s="1154" customFormat="1" x14ac:dyDescent="0.2">
      <c r="A30" s="1428" t="s">
        <v>145</v>
      </c>
      <c r="B30" s="1428"/>
      <c r="C30" s="1506" t="s">
        <v>1114</v>
      </c>
      <c r="D30" s="1506"/>
      <c r="E30" s="1506"/>
      <c r="F30" s="1506"/>
      <c r="G30" s="1506"/>
      <c r="H30" s="1506"/>
      <c r="I30" s="1506"/>
    </row>
    <row r="31" spans="1:9" s="1154" customFormat="1" ht="12" customHeight="1" x14ac:dyDescent="0.2">
      <c r="A31" s="1419" t="s">
        <v>146</v>
      </c>
      <c r="B31" s="1419" t="s">
        <v>346</v>
      </c>
      <c r="C31" s="1419"/>
      <c r="D31" s="1418" t="s">
        <v>147</v>
      </c>
      <c r="E31" s="1419" t="s">
        <v>347</v>
      </c>
      <c r="F31" s="1460" t="s">
        <v>348</v>
      </c>
      <c r="G31" s="1419" t="s">
        <v>349</v>
      </c>
      <c r="H31" s="1420" t="s">
        <v>174</v>
      </c>
      <c r="I31" s="1418" t="s">
        <v>350</v>
      </c>
    </row>
    <row r="32" spans="1:9" s="1154" customFormat="1" ht="35.25" customHeight="1" x14ac:dyDescent="0.2">
      <c r="A32" s="1419"/>
      <c r="B32" s="1419"/>
      <c r="C32" s="1419"/>
      <c r="D32" s="1418"/>
      <c r="E32" s="1419"/>
      <c r="F32" s="1461"/>
      <c r="G32" s="1419"/>
      <c r="H32" s="1421"/>
      <c r="I32" s="1418"/>
    </row>
    <row r="33" spans="1:9" s="1154" customFormat="1" x14ac:dyDescent="0.2">
      <c r="A33" s="1507" t="s">
        <v>351</v>
      </c>
      <c r="B33" s="1508"/>
      <c r="C33" s="1509"/>
      <c r="D33" s="1159"/>
      <c r="E33" s="1159">
        <f>SUM(E34:E42)</f>
        <v>32363</v>
      </c>
      <c r="F33" s="1159">
        <f t="shared" ref="F33:G33" si="4">SUM(F34:F42)</f>
        <v>0</v>
      </c>
      <c r="G33" s="1159">
        <f t="shared" si="4"/>
        <v>32363</v>
      </c>
      <c r="H33" s="1159"/>
      <c r="I33" s="1159"/>
    </row>
    <row r="34" spans="1:9" s="1154" customFormat="1" ht="12" customHeight="1" x14ac:dyDescent="0.2">
      <c r="A34" s="1429">
        <v>1</v>
      </c>
      <c r="B34" s="1424" t="s">
        <v>1353</v>
      </c>
      <c r="C34" s="1425"/>
      <c r="D34" s="337">
        <v>2279</v>
      </c>
      <c r="E34" s="341">
        <v>712</v>
      </c>
      <c r="F34" s="341"/>
      <c r="G34" s="341">
        <f t="shared" ref="G34:G42" si="5">SUM(E34:F34)</f>
        <v>712</v>
      </c>
      <c r="H34" s="341"/>
      <c r="I34" s="1433" t="s">
        <v>1354</v>
      </c>
    </row>
    <row r="35" spans="1:9" s="1154" customFormat="1" ht="15" customHeight="1" x14ac:dyDescent="0.2">
      <c r="A35" s="1478"/>
      <c r="B35" s="1447"/>
      <c r="C35" s="1448"/>
      <c r="D35" s="337">
        <v>1150</v>
      </c>
      <c r="E35" s="341">
        <v>18060</v>
      </c>
      <c r="F35" s="341"/>
      <c r="G35" s="341">
        <f t="shared" si="5"/>
        <v>18060</v>
      </c>
      <c r="H35" s="341"/>
      <c r="I35" s="1438"/>
    </row>
    <row r="36" spans="1:9" s="1154" customFormat="1" ht="14.25" customHeight="1" x14ac:dyDescent="0.2">
      <c r="A36" s="1478"/>
      <c r="B36" s="1447"/>
      <c r="C36" s="1448"/>
      <c r="D36" s="337">
        <v>1210</v>
      </c>
      <c r="E36" s="341">
        <v>4351</v>
      </c>
      <c r="F36" s="341"/>
      <c r="G36" s="341">
        <f t="shared" si="5"/>
        <v>4351</v>
      </c>
      <c r="H36" s="341"/>
      <c r="I36" s="1438"/>
    </row>
    <row r="37" spans="1:9" s="1154" customFormat="1" ht="15.75" customHeight="1" x14ac:dyDescent="0.2">
      <c r="A37" s="1478"/>
      <c r="B37" s="1447"/>
      <c r="C37" s="1448"/>
      <c r="D37" s="337">
        <v>1221</v>
      </c>
      <c r="E37" s="341">
        <v>200</v>
      </c>
      <c r="F37" s="341"/>
      <c r="G37" s="341">
        <f t="shared" si="5"/>
        <v>200</v>
      </c>
      <c r="H37" s="341"/>
      <c r="I37" s="1438"/>
    </row>
    <row r="38" spans="1:9" s="1154" customFormat="1" ht="13.5" customHeight="1" x14ac:dyDescent="0.2">
      <c r="A38" s="1478"/>
      <c r="B38" s="1447"/>
      <c r="C38" s="1448"/>
      <c r="D38" s="337">
        <v>2361</v>
      </c>
      <c r="E38" s="341">
        <v>740</v>
      </c>
      <c r="F38" s="341">
        <v>-27</v>
      </c>
      <c r="G38" s="341">
        <f t="shared" si="5"/>
        <v>713</v>
      </c>
      <c r="H38" s="341"/>
      <c r="I38" s="1438"/>
    </row>
    <row r="39" spans="1:9" s="1154" customFormat="1" ht="16.5" customHeight="1" x14ac:dyDescent="0.2">
      <c r="A39" s="1478"/>
      <c r="B39" s="1447"/>
      <c r="C39" s="1448"/>
      <c r="D39" s="337">
        <v>2243</v>
      </c>
      <c r="E39" s="341">
        <v>1500</v>
      </c>
      <c r="F39" s="341"/>
      <c r="G39" s="341">
        <f t="shared" si="5"/>
        <v>1500</v>
      </c>
      <c r="H39" s="341"/>
      <c r="I39" s="1438"/>
    </row>
    <row r="40" spans="1:9" s="1154" customFormat="1" ht="15" customHeight="1" x14ac:dyDescent="0.2">
      <c r="A40" s="1478"/>
      <c r="B40" s="1447"/>
      <c r="C40" s="1448"/>
      <c r="D40" s="340">
        <v>2275</v>
      </c>
      <c r="E40" s="341">
        <v>3225</v>
      </c>
      <c r="F40" s="341">
        <v>-1965</v>
      </c>
      <c r="G40" s="341">
        <f t="shared" si="5"/>
        <v>1260</v>
      </c>
      <c r="H40" s="341"/>
      <c r="I40" s="1438"/>
    </row>
    <row r="41" spans="1:9" s="1154" customFormat="1" ht="24" x14ac:dyDescent="0.2">
      <c r="A41" s="1478"/>
      <c r="B41" s="1447"/>
      <c r="C41" s="1448"/>
      <c r="D41" s="340">
        <v>3263</v>
      </c>
      <c r="E41" s="341">
        <v>2775</v>
      </c>
      <c r="F41" s="341">
        <v>1965</v>
      </c>
      <c r="G41" s="341">
        <f t="shared" si="5"/>
        <v>4740</v>
      </c>
      <c r="H41" s="341" t="s">
        <v>1355</v>
      </c>
      <c r="I41" s="1438"/>
    </row>
    <row r="42" spans="1:9" s="1154" customFormat="1" ht="24" x14ac:dyDescent="0.2">
      <c r="A42" s="1430"/>
      <c r="B42" s="1431"/>
      <c r="C42" s="1432"/>
      <c r="D42" s="340">
        <v>2314</v>
      </c>
      <c r="E42" s="341">
        <v>800</v>
      </c>
      <c r="F42" s="341">
        <v>27</v>
      </c>
      <c r="G42" s="341">
        <f t="shared" si="5"/>
        <v>827</v>
      </c>
      <c r="H42" s="341" t="s">
        <v>1356</v>
      </c>
      <c r="I42" s="1434"/>
    </row>
    <row r="43" spans="1:9" s="1154" customFormat="1" x14ac:dyDescent="0.2">
      <c r="A43" s="1154" t="s">
        <v>494</v>
      </c>
    </row>
    <row r="44" spans="1:9" s="1154" customFormat="1" x14ac:dyDescent="0.2">
      <c r="A44" s="1154" t="s">
        <v>495</v>
      </c>
    </row>
    <row r="45" spans="1:9" x14ac:dyDescent="0.2">
      <c r="B45" s="1154" t="s">
        <v>1357</v>
      </c>
    </row>
    <row r="46" spans="1:9" x14ac:dyDescent="0.2">
      <c r="C46" s="325" t="s">
        <v>1358</v>
      </c>
    </row>
    <row r="47" spans="1:9" x14ac:dyDescent="0.2">
      <c r="B47" s="1115" t="s">
        <v>1359</v>
      </c>
    </row>
    <row r="48" spans="1:9" x14ac:dyDescent="0.2">
      <c r="C48" s="325" t="s">
        <v>1360</v>
      </c>
    </row>
    <row r="49" spans="2:3" x14ac:dyDescent="0.2">
      <c r="B49" s="1115" t="s">
        <v>1361</v>
      </c>
    </row>
    <row r="50" spans="2:3" x14ac:dyDescent="0.2">
      <c r="C50" s="325" t="s">
        <v>1362</v>
      </c>
    </row>
    <row r="51" spans="2:3" x14ac:dyDescent="0.2">
      <c r="B51" s="1115" t="s">
        <v>1363</v>
      </c>
    </row>
    <row r="52" spans="2:3" x14ac:dyDescent="0.2">
      <c r="B52" s="1115" t="s">
        <v>1364</v>
      </c>
    </row>
    <row r="53" spans="2:3" x14ac:dyDescent="0.2">
      <c r="B53" s="1115" t="s">
        <v>1365</v>
      </c>
    </row>
    <row r="54" spans="2:3" x14ac:dyDescent="0.2">
      <c r="B54" s="1115" t="s">
        <v>1366</v>
      </c>
    </row>
    <row r="55" spans="2:3" x14ac:dyDescent="0.2">
      <c r="C55" s="325" t="s">
        <v>1367</v>
      </c>
    </row>
    <row r="56" spans="2:3" x14ac:dyDescent="0.2">
      <c r="B56" s="1115" t="s">
        <v>1368</v>
      </c>
    </row>
    <row r="57" spans="2:3" x14ac:dyDescent="0.2">
      <c r="C57" s="325" t="s">
        <v>1369</v>
      </c>
    </row>
    <row r="58" spans="2:3" x14ac:dyDescent="0.2">
      <c r="B58" s="1115" t="s">
        <v>1370</v>
      </c>
    </row>
    <row r="59" spans="2:3" x14ac:dyDescent="0.2">
      <c r="C59" s="325" t="s">
        <v>1371</v>
      </c>
    </row>
    <row r="60" spans="2:3" x14ac:dyDescent="0.2">
      <c r="B60" s="1115" t="s">
        <v>1372</v>
      </c>
    </row>
    <row r="61" spans="2:3" x14ac:dyDescent="0.2">
      <c r="B61" s="1115"/>
      <c r="C61" s="325" t="s">
        <v>1371</v>
      </c>
    </row>
    <row r="62" spans="2:3" x14ac:dyDescent="0.2">
      <c r="B62" s="1115" t="s">
        <v>1373</v>
      </c>
    </row>
    <row r="63" spans="2:3" x14ac:dyDescent="0.2">
      <c r="B63" s="1115"/>
      <c r="C63" s="325" t="s">
        <v>1374</v>
      </c>
    </row>
    <row r="64" spans="2:3" x14ac:dyDescent="0.2">
      <c r="B64" s="1115" t="s">
        <v>1375</v>
      </c>
    </row>
    <row r="65" spans="2:9" x14ac:dyDescent="0.2">
      <c r="C65" s="325" t="s">
        <v>1376</v>
      </c>
    </row>
    <row r="66" spans="2:9" x14ac:dyDescent="0.2">
      <c r="B66" s="1115" t="s">
        <v>1377</v>
      </c>
    </row>
    <row r="67" spans="2:9" x14ac:dyDescent="0.2">
      <c r="B67" s="1115"/>
      <c r="C67" s="326" t="s">
        <v>1376</v>
      </c>
    </row>
    <row r="68" spans="2:9" x14ac:dyDescent="0.2">
      <c r="B68" s="1119" t="s">
        <v>1378</v>
      </c>
    </row>
    <row r="69" spans="2:9" ht="76.5" hidden="1" customHeight="1" x14ac:dyDescent="0.2">
      <c r="B69" s="1115"/>
      <c r="C69" s="1545" t="s">
        <v>1379</v>
      </c>
      <c r="D69" s="1545"/>
      <c r="E69" s="1545"/>
      <c r="F69" s="1545"/>
      <c r="G69" s="1545"/>
      <c r="H69" s="1545"/>
      <c r="I69" s="1545"/>
    </row>
    <row r="70" spans="2:9" ht="12" customHeight="1" x14ac:dyDescent="0.2">
      <c r="B70" s="1115"/>
      <c r="C70" s="325" t="s">
        <v>1376</v>
      </c>
    </row>
    <row r="71" spans="2:9" x14ac:dyDescent="0.2">
      <c r="B71" s="1115" t="s">
        <v>1380</v>
      </c>
    </row>
    <row r="73" spans="2:9" x14ac:dyDescent="0.2">
      <c r="B73" s="1115" t="s">
        <v>1381</v>
      </c>
    </row>
    <row r="74" spans="2:9" x14ac:dyDescent="0.2">
      <c r="C74" s="325" t="s">
        <v>1382</v>
      </c>
    </row>
    <row r="75" spans="2:9" x14ac:dyDescent="0.2">
      <c r="B75" s="1115" t="s">
        <v>1383</v>
      </c>
    </row>
    <row r="76" spans="2:9" x14ac:dyDescent="0.2">
      <c r="B76" s="1115" t="s">
        <v>1384</v>
      </c>
    </row>
    <row r="77" spans="2:9" x14ac:dyDescent="0.2">
      <c r="B77" s="1115" t="s">
        <v>1385</v>
      </c>
    </row>
    <row r="78" spans="2:9" x14ac:dyDescent="0.2">
      <c r="C78" s="325" t="s">
        <v>1386</v>
      </c>
    </row>
    <row r="79" spans="2:9" x14ac:dyDescent="0.2">
      <c r="B79" s="1115" t="s">
        <v>1387</v>
      </c>
    </row>
    <row r="82" spans="1:10" x14ac:dyDescent="0.2">
      <c r="A82" s="1215"/>
      <c r="B82" s="1215"/>
      <c r="C82" s="1215"/>
      <c r="D82" s="1215"/>
      <c r="E82" s="1215"/>
      <c r="F82" s="1215"/>
      <c r="G82" s="1215"/>
      <c r="H82" s="1215"/>
      <c r="I82" s="1215"/>
      <c r="J82" s="1215"/>
    </row>
    <row r="83" spans="1:10" x14ac:dyDescent="0.2">
      <c r="A83" s="1215"/>
      <c r="B83" s="1215"/>
      <c r="C83" s="1215"/>
      <c r="D83" s="1215"/>
      <c r="E83" s="1215"/>
      <c r="F83" s="1215"/>
      <c r="G83" s="1215"/>
      <c r="H83" s="1215"/>
      <c r="I83" s="1215"/>
      <c r="J83" s="1215"/>
    </row>
    <row r="84" spans="1:10" x14ac:dyDescent="0.2">
      <c r="A84" s="1215"/>
      <c r="B84" s="1215"/>
      <c r="C84" s="1215"/>
      <c r="D84" s="1215"/>
      <c r="E84" s="1215"/>
      <c r="F84" s="1215"/>
      <c r="G84" s="1215"/>
      <c r="H84" s="1215"/>
      <c r="I84" s="1215"/>
      <c r="J84" s="1215"/>
    </row>
    <row r="85" spans="1:10" x14ac:dyDescent="0.2">
      <c r="A85" s="1215"/>
      <c r="B85" s="1215"/>
      <c r="C85" s="1215"/>
      <c r="D85" s="1215"/>
      <c r="E85" s="1215"/>
      <c r="F85" s="1215"/>
      <c r="G85" s="1215"/>
      <c r="H85" s="1215"/>
      <c r="I85" s="1215"/>
      <c r="J85" s="1215"/>
    </row>
    <row r="86" spans="1:10" x14ac:dyDescent="0.2">
      <c r="A86" s="1215"/>
      <c r="B86" s="1215"/>
      <c r="C86" s="1215"/>
      <c r="D86" s="1215"/>
      <c r="E86" s="1215"/>
      <c r="F86" s="1215"/>
      <c r="G86" s="1215"/>
      <c r="H86" s="1215"/>
      <c r="I86" s="1215"/>
      <c r="J86" s="1215"/>
    </row>
  </sheetData>
  <sheetProtection algorithmName="SHA-512" hashValue="s1bkppYweMxbIknpaRPM3qYEKwqVGkWAB8i/rxlQu2MHIjueW+1qJJzbtQtrPJ/9kFEKKwkN4deeVBzWV5j2fA==" saltValue="pLitwNi0I7C1yhGhqpj8Ig==" spinCount="100000" sheet="1" objects="1" scenarios="1"/>
  <mergeCells count="58">
    <mergeCell ref="A7:B7"/>
    <mergeCell ref="C7:I7"/>
    <mergeCell ref="A3:B3"/>
    <mergeCell ref="C3:I3"/>
    <mergeCell ref="A4:B4"/>
    <mergeCell ref="C4:I4"/>
    <mergeCell ref="A5:I5"/>
    <mergeCell ref="A8:B8"/>
    <mergeCell ref="C8:I8"/>
    <mergeCell ref="A9:B9"/>
    <mergeCell ref="C9:I9"/>
    <mergeCell ref="A10:A11"/>
    <mergeCell ref="B10:C11"/>
    <mergeCell ref="D10:D11"/>
    <mergeCell ref="E10:E11"/>
    <mergeCell ref="F10:F11"/>
    <mergeCell ref="G10:G11"/>
    <mergeCell ref="A22:B22"/>
    <mergeCell ref="C22:I22"/>
    <mergeCell ref="H10:H11"/>
    <mergeCell ref="I10:I11"/>
    <mergeCell ref="A12:C12"/>
    <mergeCell ref="B13:C13"/>
    <mergeCell ref="B14:C14"/>
    <mergeCell ref="B15:C15"/>
    <mergeCell ref="A16:A18"/>
    <mergeCell ref="B16:C18"/>
    <mergeCell ref="I16:I18"/>
    <mergeCell ref="B19:C19"/>
    <mergeCell ref="A21:B21"/>
    <mergeCell ref="A29:B29"/>
    <mergeCell ref="C29:I29"/>
    <mergeCell ref="A23:A24"/>
    <mergeCell ref="B23:C24"/>
    <mergeCell ref="D23:D24"/>
    <mergeCell ref="E23:E24"/>
    <mergeCell ref="F23:F24"/>
    <mergeCell ref="G23:G24"/>
    <mergeCell ref="H23:H24"/>
    <mergeCell ref="I23:I24"/>
    <mergeCell ref="A25:C25"/>
    <mergeCell ref="B26:C26"/>
    <mergeCell ref="B27:C27"/>
    <mergeCell ref="A30:B30"/>
    <mergeCell ref="C30:I30"/>
    <mergeCell ref="A31:A32"/>
    <mergeCell ref="B31:C32"/>
    <mergeCell ref="D31:D32"/>
    <mergeCell ref="E31:E32"/>
    <mergeCell ref="F31:F32"/>
    <mergeCell ref="G31:G32"/>
    <mergeCell ref="H31:H32"/>
    <mergeCell ref="I31:I32"/>
    <mergeCell ref="A33:C33"/>
    <mergeCell ref="A34:A42"/>
    <mergeCell ref="B34:C42"/>
    <mergeCell ref="I34:I42"/>
    <mergeCell ref="C69:I69"/>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46.pielikums Jūrmalas pilsētas domes
2018.gada 24.maija saistošajiem noteikumiem Nr.22
(protokols Nr.8,  9.punkts) 
 </firstHeader>
    <firstFooter>&amp;L&amp;9&amp;D; &amp;T&amp;R&amp;9&amp;P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00"/>
  <sheetViews>
    <sheetView view="pageLayout" zoomScaleNormal="100" workbookViewId="0">
      <selection activeCell="O10" sqref="O8:O10"/>
    </sheetView>
  </sheetViews>
  <sheetFormatPr defaultRowHeight="12" outlineLevelCol="1" x14ac:dyDescent="0.2"/>
  <cols>
    <col min="1" max="1" width="5.28515625" style="374" customWidth="1"/>
    <col min="2" max="2" width="27.85546875" style="374" customWidth="1"/>
    <col min="3" max="3" width="10" style="374" customWidth="1"/>
    <col min="4" max="4" width="10.7109375" style="374" hidden="1" customWidth="1" outlineLevel="1"/>
    <col min="5" max="5" width="9.5703125" style="374" hidden="1" customWidth="1" outlineLevel="1"/>
    <col min="6" max="6" width="10.85546875" style="374" hidden="1" customWidth="1" outlineLevel="1"/>
    <col min="7" max="7" width="9.5703125" style="374" hidden="1" customWidth="1" outlineLevel="1"/>
    <col min="8" max="8" width="11.42578125" style="374" customWidth="1" collapsed="1"/>
    <col min="9" max="9" width="9.5703125" style="374" customWidth="1"/>
    <col min="10" max="10" width="29.140625" style="374" hidden="1" customWidth="1" outlineLevel="1"/>
    <col min="11" max="11" width="17.7109375" style="374" customWidth="1" collapsed="1"/>
    <col min="12" max="16384" width="9.140625" style="374"/>
  </cols>
  <sheetData>
    <row r="1" spans="1:12" x14ac:dyDescent="0.2">
      <c r="K1" s="651" t="s">
        <v>556</v>
      </c>
    </row>
    <row r="2" spans="1:12" x14ac:dyDescent="0.2">
      <c r="K2" s="651" t="s">
        <v>340</v>
      </c>
    </row>
    <row r="3" spans="1:12" ht="12.75" customHeight="1" x14ac:dyDescent="0.2">
      <c r="A3" s="688" t="s">
        <v>781</v>
      </c>
      <c r="B3" s="653"/>
      <c r="C3" s="657"/>
      <c r="D3" s="657"/>
      <c r="E3" s="657"/>
      <c r="F3" s="654"/>
      <c r="G3" s="654"/>
      <c r="H3" s="654"/>
      <c r="I3" s="654"/>
      <c r="J3" s="654"/>
    </row>
    <row r="4" spans="1:12" ht="12.75" customHeight="1" x14ac:dyDescent="0.2">
      <c r="A4" s="689" t="s">
        <v>782</v>
      </c>
      <c r="B4" s="653"/>
      <c r="C4" s="690"/>
      <c r="D4" s="690"/>
      <c r="E4" s="690"/>
      <c r="F4" s="655"/>
      <c r="G4" s="655"/>
      <c r="H4" s="655"/>
      <c r="I4" s="655"/>
      <c r="J4" s="655"/>
    </row>
    <row r="5" spans="1:12" ht="15.75" x14ac:dyDescent="0.25">
      <c r="A5" s="1555" t="s">
        <v>557</v>
      </c>
      <c r="B5" s="1555"/>
      <c r="C5" s="1555"/>
      <c r="D5" s="1555"/>
      <c r="E5" s="1555"/>
      <c r="F5" s="1555"/>
      <c r="G5" s="1555"/>
      <c r="H5" s="1555"/>
      <c r="I5" s="1555"/>
      <c r="J5" s="1555"/>
      <c r="K5" s="1555"/>
      <c r="L5" s="656"/>
    </row>
    <row r="6" spans="1:12" ht="12.75" customHeight="1" x14ac:dyDescent="0.25">
      <c r="A6" s="720"/>
      <c r="B6" s="720"/>
      <c r="C6" s="720"/>
      <c r="D6" s="720"/>
      <c r="E6" s="720"/>
      <c r="F6" s="720"/>
      <c r="G6" s="720"/>
      <c r="H6" s="720"/>
      <c r="I6" s="720"/>
      <c r="J6" s="720"/>
      <c r="K6" s="720"/>
      <c r="L6" s="656"/>
    </row>
    <row r="7" spans="1:12" ht="12.75" customHeight="1" x14ac:dyDescent="0.25">
      <c r="A7" s="1556" t="s">
        <v>342</v>
      </c>
      <c r="B7" s="1556"/>
      <c r="C7" s="691" t="s">
        <v>548</v>
      </c>
      <c r="D7" s="657"/>
      <c r="E7" s="657"/>
      <c r="F7" s="657"/>
      <c r="G7" s="657"/>
      <c r="H7" s="657"/>
      <c r="I7" s="657"/>
      <c r="J7" s="657"/>
      <c r="K7" s="657"/>
    </row>
    <row r="8" spans="1:12" ht="12.75" customHeight="1" x14ac:dyDescent="0.2">
      <c r="A8" s="652" t="s">
        <v>344</v>
      </c>
      <c r="B8" s="652"/>
      <c r="C8" s="657" t="s">
        <v>551</v>
      </c>
      <c r="D8" s="657"/>
      <c r="E8" s="657"/>
      <c r="F8" s="657"/>
      <c r="G8" s="657"/>
      <c r="H8" s="657"/>
      <c r="I8" s="657"/>
      <c r="J8" s="657"/>
      <c r="K8" s="657"/>
    </row>
    <row r="9" spans="1:12" ht="12.75" customHeight="1" x14ac:dyDescent="0.2">
      <c r="A9" s="658" t="s">
        <v>145</v>
      </c>
      <c r="B9" s="658"/>
      <c r="C9" s="692" t="s">
        <v>550</v>
      </c>
      <c r="D9" s="659"/>
      <c r="E9" s="659"/>
      <c r="F9" s="659"/>
      <c r="G9" s="659"/>
      <c r="H9" s="659"/>
      <c r="I9" s="659"/>
      <c r="J9" s="659"/>
      <c r="K9" s="659"/>
    </row>
    <row r="10" spans="1:12" ht="36" customHeight="1" x14ac:dyDescent="0.2">
      <c r="A10" s="1422" t="s">
        <v>146</v>
      </c>
      <c r="B10" s="1422" t="s">
        <v>346</v>
      </c>
      <c r="C10" s="1422" t="s">
        <v>147</v>
      </c>
      <c r="D10" s="1557" t="s">
        <v>347</v>
      </c>
      <c r="E10" s="1558"/>
      <c r="F10" s="1557" t="s">
        <v>348</v>
      </c>
      <c r="G10" s="1558"/>
      <c r="H10" s="1557" t="s">
        <v>349</v>
      </c>
      <c r="I10" s="1558"/>
      <c r="J10" s="1422" t="s">
        <v>174</v>
      </c>
      <c r="K10" s="1422" t="s">
        <v>350</v>
      </c>
    </row>
    <row r="11" spans="1:12" ht="24" x14ac:dyDescent="0.2">
      <c r="A11" s="1423"/>
      <c r="B11" s="1423"/>
      <c r="C11" s="1423"/>
      <c r="D11" s="660" t="s">
        <v>558</v>
      </c>
      <c r="E11" s="660" t="s">
        <v>559</v>
      </c>
      <c r="F11" s="660" t="s">
        <v>558</v>
      </c>
      <c r="G11" s="660" t="s">
        <v>559</v>
      </c>
      <c r="H11" s="660" t="s">
        <v>558</v>
      </c>
      <c r="I11" s="660" t="s">
        <v>559</v>
      </c>
      <c r="J11" s="1423"/>
      <c r="K11" s="1423"/>
    </row>
    <row r="12" spans="1:12" x14ac:dyDescent="0.2">
      <c r="A12" s="1546" t="s">
        <v>560</v>
      </c>
      <c r="B12" s="1547"/>
      <c r="C12" s="661"/>
      <c r="D12" s="711">
        <f t="shared" ref="D12:I12" si="0">SUM(D13,D20,D29,D59,D88,D134,D143,D159,D197,D225)</f>
        <v>498672</v>
      </c>
      <c r="E12" s="711">
        <f t="shared" si="0"/>
        <v>19969</v>
      </c>
      <c r="F12" s="711">
        <f t="shared" si="0"/>
        <v>0</v>
      </c>
      <c r="G12" s="711">
        <f t="shared" si="0"/>
        <v>0</v>
      </c>
      <c r="H12" s="711">
        <f t="shared" si="0"/>
        <v>498672</v>
      </c>
      <c r="I12" s="711">
        <f t="shared" si="0"/>
        <v>19969</v>
      </c>
      <c r="J12" s="662"/>
      <c r="K12" s="693"/>
    </row>
    <row r="13" spans="1:12" x14ac:dyDescent="0.2">
      <c r="A13" s="1548">
        <v>1</v>
      </c>
      <c r="B13" s="1551" t="s">
        <v>561</v>
      </c>
      <c r="C13" s="695"/>
      <c r="D13" s="712">
        <f>SUM(D14:D19)</f>
        <v>40920</v>
      </c>
      <c r="E13" s="712">
        <f t="shared" ref="E13:I13" si="1">SUM(E14:E19)</f>
        <v>0</v>
      </c>
      <c r="F13" s="712">
        <f t="shared" si="1"/>
        <v>0</v>
      </c>
      <c r="G13" s="712">
        <f t="shared" si="1"/>
        <v>0</v>
      </c>
      <c r="H13" s="712">
        <f t="shared" si="1"/>
        <v>40920</v>
      </c>
      <c r="I13" s="712">
        <f t="shared" si="1"/>
        <v>0</v>
      </c>
      <c r="J13" s="663"/>
      <c r="K13" s="1554" t="s">
        <v>562</v>
      </c>
    </row>
    <row r="14" spans="1:12" ht="12.75" customHeight="1" x14ac:dyDescent="0.2">
      <c r="A14" s="1549"/>
      <c r="B14" s="1552"/>
      <c r="C14" s="696">
        <v>1150</v>
      </c>
      <c r="D14" s="666">
        <v>10000</v>
      </c>
      <c r="E14" s="713"/>
      <c r="F14" s="713"/>
      <c r="G14" s="713"/>
      <c r="H14" s="713">
        <f t="shared" ref="H14:I32" si="2">D14+F14</f>
        <v>10000</v>
      </c>
      <c r="I14" s="713">
        <f t="shared" si="2"/>
        <v>0</v>
      </c>
      <c r="J14" s="663"/>
      <c r="K14" s="1554"/>
    </row>
    <row r="15" spans="1:12" ht="12.75" customHeight="1" x14ac:dyDescent="0.2">
      <c r="A15" s="1549"/>
      <c r="B15" s="1552"/>
      <c r="C15" s="696">
        <v>1210</v>
      </c>
      <c r="D15" s="666">
        <v>500</v>
      </c>
      <c r="E15" s="713"/>
      <c r="F15" s="713"/>
      <c r="G15" s="713"/>
      <c r="H15" s="713">
        <f t="shared" si="2"/>
        <v>500</v>
      </c>
      <c r="I15" s="713">
        <f t="shared" si="2"/>
        <v>0</v>
      </c>
      <c r="J15" s="663"/>
      <c r="K15" s="1554"/>
    </row>
    <row r="16" spans="1:12" ht="12.75" customHeight="1" x14ac:dyDescent="0.2">
      <c r="A16" s="1549"/>
      <c r="B16" s="1552"/>
      <c r="C16" s="696">
        <v>2262</v>
      </c>
      <c r="D16" s="666">
        <v>310</v>
      </c>
      <c r="E16" s="713"/>
      <c r="F16" s="713"/>
      <c r="G16" s="713"/>
      <c r="H16" s="713">
        <f t="shared" si="2"/>
        <v>310</v>
      </c>
      <c r="I16" s="713">
        <f t="shared" si="2"/>
        <v>0</v>
      </c>
      <c r="J16" s="663"/>
      <c r="K16" s="1554"/>
    </row>
    <row r="17" spans="1:11" ht="12.75" customHeight="1" x14ac:dyDescent="0.2">
      <c r="A17" s="1549"/>
      <c r="B17" s="1552"/>
      <c r="C17" s="696">
        <v>2264</v>
      </c>
      <c r="D17" s="666">
        <v>18000</v>
      </c>
      <c r="E17" s="713"/>
      <c r="F17" s="713"/>
      <c r="G17" s="713"/>
      <c r="H17" s="713">
        <f t="shared" si="2"/>
        <v>18000</v>
      </c>
      <c r="I17" s="713">
        <f t="shared" si="2"/>
        <v>0</v>
      </c>
      <c r="J17" s="663"/>
      <c r="K17" s="1554"/>
    </row>
    <row r="18" spans="1:11" ht="12.75" customHeight="1" x14ac:dyDescent="0.2">
      <c r="A18" s="1549"/>
      <c r="B18" s="1552"/>
      <c r="C18" s="696">
        <v>2279</v>
      </c>
      <c r="D18" s="666">
        <v>8215</v>
      </c>
      <c r="E18" s="713"/>
      <c r="F18" s="713"/>
      <c r="G18" s="713"/>
      <c r="H18" s="713">
        <f t="shared" si="2"/>
        <v>8215</v>
      </c>
      <c r="I18" s="713">
        <f t="shared" si="2"/>
        <v>0</v>
      </c>
      <c r="J18" s="663"/>
      <c r="K18" s="1554"/>
    </row>
    <row r="19" spans="1:11" ht="12.75" customHeight="1" x14ac:dyDescent="0.2">
      <c r="A19" s="1550"/>
      <c r="B19" s="1553"/>
      <c r="C19" s="675">
        <v>2314</v>
      </c>
      <c r="D19" s="666">
        <v>3895</v>
      </c>
      <c r="E19" s="713"/>
      <c r="F19" s="713"/>
      <c r="G19" s="713"/>
      <c r="H19" s="713">
        <f t="shared" si="2"/>
        <v>3895</v>
      </c>
      <c r="I19" s="713">
        <f t="shared" si="2"/>
        <v>0</v>
      </c>
      <c r="J19" s="663"/>
      <c r="K19" s="1554"/>
    </row>
    <row r="20" spans="1:11" x14ac:dyDescent="0.2">
      <c r="A20" s="1548">
        <v>2</v>
      </c>
      <c r="B20" s="1565" t="s">
        <v>563</v>
      </c>
      <c r="C20" s="694"/>
      <c r="D20" s="714">
        <f>SUM(D21:D28)</f>
        <v>107179</v>
      </c>
      <c r="E20" s="714">
        <f t="shared" ref="E20:I20" si="3">SUM(E21:E28)</f>
        <v>0</v>
      </c>
      <c r="F20" s="714">
        <f t="shared" si="3"/>
        <v>0</v>
      </c>
      <c r="G20" s="714">
        <f t="shared" si="3"/>
        <v>0</v>
      </c>
      <c r="H20" s="714">
        <f t="shared" si="3"/>
        <v>107179</v>
      </c>
      <c r="I20" s="714">
        <f t="shared" si="3"/>
        <v>0</v>
      </c>
      <c r="J20" s="663"/>
      <c r="K20" s="1554" t="s">
        <v>564</v>
      </c>
    </row>
    <row r="21" spans="1:11" ht="12.75" customHeight="1" x14ac:dyDescent="0.2">
      <c r="A21" s="1549"/>
      <c r="B21" s="1566"/>
      <c r="C21" s="696">
        <v>1150</v>
      </c>
      <c r="D21" s="666">
        <v>16190</v>
      </c>
      <c r="E21" s="713"/>
      <c r="F21" s="713"/>
      <c r="G21" s="713"/>
      <c r="H21" s="713">
        <f t="shared" si="2"/>
        <v>16190</v>
      </c>
      <c r="I21" s="713">
        <f t="shared" si="2"/>
        <v>0</v>
      </c>
      <c r="J21" s="663"/>
      <c r="K21" s="1554"/>
    </row>
    <row r="22" spans="1:11" ht="12.75" customHeight="1" x14ac:dyDescent="0.2">
      <c r="A22" s="1549"/>
      <c r="B22" s="1566"/>
      <c r="C22" s="696">
        <v>1210</v>
      </c>
      <c r="D22" s="666">
        <v>810</v>
      </c>
      <c r="E22" s="713"/>
      <c r="F22" s="713"/>
      <c r="G22" s="713"/>
      <c r="H22" s="713">
        <f t="shared" si="2"/>
        <v>810</v>
      </c>
      <c r="I22" s="713">
        <f t="shared" si="2"/>
        <v>0</v>
      </c>
      <c r="J22" s="663"/>
      <c r="K22" s="1554"/>
    </row>
    <row r="23" spans="1:11" ht="12.75" customHeight="1" x14ac:dyDescent="0.2">
      <c r="A23" s="1549"/>
      <c r="B23" s="1566"/>
      <c r="C23" s="696">
        <v>2231</v>
      </c>
      <c r="D23" s="666">
        <v>600</v>
      </c>
      <c r="E23" s="713"/>
      <c r="F23" s="713"/>
      <c r="G23" s="713"/>
      <c r="H23" s="713">
        <f t="shared" si="2"/>
        <v>600</v>
      </c>
      <c r="I23" s="713">
        <f t="shared" si="2"/>
        <v>0</v>
      </c>
      <c r="J23" s="663"/>
      <c r="K23" s="1554"/>
    </row>
    <row r="24" spans="1:11" ht="12.75" customHeight="1" x14ac:dyDescent="0.2">
      <c r="A24" s="1549"/>
      <c r="B24" s="1566"/>
      <c r="C24" s="696">
        <v>2262</v>
      </c>
      <c r="D24" s="666">
        <v>1180</v>
      </c>
      <c r="E24" s="713"/>
      <c r="F24" s="713"/>
      <c r="G24" s="713"/>
      <c r="H24" s="713">
        <f t="shared" si="2"/>
        <v>1180</v>
      </c>
      <c r="I24" s="713">
        <f t="shared" si="2"/>
        <v>0</v>
      </c>
      <c r="J24" s="663"/>
      <c r="K24" s="1554"/>
    </row>
    <row r="25" spans="1:11" ht="12.75" customHeight="1" x14ac:dyDescent="0.2">
      <c r="A25" s="1549"/>
      <c r="B25" s="1566"/>
      <c r="C25" s="696">
        <v>2264</v>
      </c>
      <c r="D25" s="666">
        <v>52345</v>
      </c>
      <c r="E25" s="713"/>
      <c r="F25" s="713"/>
      <c r="G25" s="713"/>
      <c r="H25" s="713">
        <f t="shared" si="2"/>
        <v>52345</v>
      </c>
      <c r="I25" s="713">
        <f t="shared" si="2"/>
        <v>0</v>
      </c>
      <c r="J25" s="663"/>
      <c r="K25" s="1554"/>
    </row>
    <row r="26" spans="1:11" s="652" customFormat="1" ht="12.75" customHeight="1" x14ac:dyDescent="0.2">
      <c r="A26" s="1549"/>
      <c r="B26" s="1566"/>
      <c r="C26" s="696">
        <v>2269</v>
      </c>
      <c r="D26" s="666">
        <v>930</v>
      </c>
      <c r="E26" s="713"/>
      <c r="F26" s="713"/>
      <c r="G26" s="713"/>
      <c r="H26" s="713">
        <f t="shared" si="2"/>
        <v>930</v>
      </c>
      <c r="I26" s="713">
        <f t="shared" si="2"/>
        <v>0</v>
      </c>
      <c r="J26" s="665"/>
      <c r="K26" s="1554"/>
    </row>
    <row r="27" spans="1:11" s="652" customFormat="1" ht="12.75" customHeight="1" x14ac:dyDescent="0.2">
      <c r="A27" s="1549"/>
      <c r="B27" s="1566"/>
      <c r="C27" s="696">
        <v>2279</v>
      </c>
      <c r="D27" s="666">
        <v>29967</v>
      </c>
      <c r="E27" s="713"/>
      <c r="F27" s="713"/>
      <c r="G27" s="713"/>
      <c r="H27" s="713">
        <f t="shared" si="2"/>
        <v>29967</v>
      </c>
      <c r="I27" s="713">
        <f t="shared" si="2"/>
        <v>0</v>
      </c>
      <c r="J27" s="665"/>
      <c r="K27" s="1554"/>
    </row>
    <row r="28" spans="1:11" s="652" customFormat="1" ht="12.75" customHeight="1" x14ac:dyDescent="0.2">
      <c r="A28" s="1550"/>
      <c r="B28" s="1567"/>
      <c r="C28" s="675">
        <v>2314</v>
      </c>
      <c r="D28" s="666">
        <v>5157</v>
      </c>
      <c r="E28" s="666"/>
      <c r="F28" s="666"/>
      <c r="G28" s="666"/>
      <c r="H28" s="713">
        <f t="shared" si="2"/>
        <v>5157</v>
      </c>
      <c r="I28" s="713">
        <f t="shared" si="2"/>
        <v>0</v>
      </c>
      <c r="J28" s="666"/>
      <c r="K28" s="1554"/>
    </row>
    <row r="29" spans="1:11" s="652" customFormat="1" ht="24.75" customHeight="1" x14ac:dyDescent="0.2">
      <c r="A29" s="718">
        <v>3</v>
      </c>
      <c r="B29" s="667" t="s">
        <v>565</v>
      </c>
      <c r="C29" s="697"/>
      <c r="D29" s="714">
        <f>SUM(D30,D36,D44,D52)</f>
        <v>136371</v>
      </c>
      <c r="E29" s="714">
        <f t="shared" ref="E29:I29" si="4">SUM(E30,E36,E44,E52)</f>
        <v>0</v>
      </c>
      <c r="F29" s="714">
        <f t="shared" si="4"/>
        <v>0</v>
      </c>
      <c r="G29" s="714">
        <f t="shared" si="4"/>
        <v>0</v>
      </c>
      <c r="H29" s="714">
        <f t="shared" si="4"/>
        <v>136371</v>
      </c>
      <c r="I29" s="714">
        <f t="shared" si="4"/>
        <v>0</v>
      </c>
      <c r="J29" s="668"/>
      <c r="K29" s="668"/>
    </row>
    <row r="30" spans="1:11" s="652" customFormat="1" ht="13.5" customHeight="1" x14ac:dyDescent="0.2">
      <c r="A30" s="1559" t="s">
        <v>566</v>
      </c>
      <c r="B30" s="1562" t="s">
        <v>567</v>
      </c>
      <c r="C30" s="698"/>
      <c r="D30" s="714">
        <f>SUM(D31:D35)</f>
        <v>4800</v>
      </c>
      <c r="E30" s="714">
        <f t="shared" ref="E30:I30" si="5">SUM(E31:E35)</f>
        <v>0</v>
      </c>
      <c r="F30" s="714">
        <f t="shared" si="5"/>
        <v>0</v>
      </c>
      <c r="G30" s="714">
        <f t="shared" si="5"/>
        <v>0</v>
      </c>
      <c r="H30" s="714">
        <f t="shared" si="5"/>
        <v>4800</v>
      </c>
      <c r="I30" s="714">
        <f t="shared" si="5"/>
        <v>0</v>
      </c>
      <c r="J30" s="669" t="s">
        <v>568</v>
      </c>
      <c r="K30" s="1554" t="s">
        <v>569</v>
      </c>
    </row>
    <row r="31" spans="1:11" s="652" customFormat="1" ht="24" x14ac:dyDescent="0.2">
      <c r="A31" s="1560"/>
      <c r="B31" s="1563"/>
      <c r="C31" s="696">
        <v>1150</v>
      </c>
      <c r="D31" s="666">
        <v>238</v>
      </c>
      <c r="E31" s="713"/>
      <c r="F31" s="713">
        <v>651</v>
      </c>
      <c r="G31" s="713"/>
      <c r="H31" s="713">
        <f t="shared" si="2"/>
        <v>889</v>
      </c>
      <c r="I31" s="713">
        <f t="shared" si="2"/>
        <v>0</v>
      </c>
      <c r="J31" s="669" t="s">
        <v>570</v>
      </c>
      <c r="K31" s="1554"/>
    </row>
    <row r="32" spans="1:11" s="652" customFormat="1" ht="24" x14ac:dyDescent="0.2">
      <c r="A32" s="1560"/>
      <c r="B32" s="1563"/>
      <c r="C32" s="696">
        <v>1210</v>
      </c>
      <c r="D32" s="666">
        <v>12</v>
      </c>
      <c r="E32" s="713"/>
      <c r="F32" s="713">
        <v>33</v>
      </c>
      <c r="G32" s="713"/>
      <c r="H32" s="713">
        <f t="shared" si="2"/>
        <v>45</v>
      </c>
      <c r="I32" s="713">
        <f t="shared" si="2"/>
        <v>0</v>
      </c>
      <c r="J32" s="669" t="s">
        <v>571</v>
      </c>
      <c r="K32" s="1554"/>
    </row>
    <row r="33" spans="1:11" s="652" customFormat="1" ht="24" x14ac:dyDescent="0.2">
      <c r="A33" s="1560"/>
      <c r="B33" s="1563"/>
      <c r="C33" s="696">
        <v>2264</v>
      </c>
      <c r="D33" s="666">
        <v>2750</v>
      </c>
      <c r="E33" s="713"/>
      <c r="F33" s="713">
        <f>34+513</f>
        <v>547</v>
      </c>
      <c r="G33" s="713"/>
      <c r="H33" s="713">
        <f>D33+F33</f>
        <v>3297</v>
      </c>
      <c r="I33" s="713">
        <f>E33+G33</f>
        <v>0</v>
      </c>
      <c r="J33" s="669" t="s">
        <v>572</v>
      </c>
      <c r="K33" s="1554"/>
    </row>
    <row r="34" spans="1:11" s="652" customFormat="1" ht="36" x14ac:dyDescent="0.2">
      <c r="A34" s="1560"/>
      <c r="B34" s="1563"/>
      <c r="C34" s="696">
        <v>2279</v>
      </c>
      <c r="D34" s="666">
        <v>1300</v>
      </c>
      <c r="E34" s="713"/>
      <c r="F34" s="713">
        <v>-997</v>
      </c>
      <c r="G34" s="713"/>
      <c r="H34" s="713">
        <f t="shared" ref="H34:I51" si="6">D34+F34</f>
        <v>303</v>
      </c>
      <c r="I34" s="713">
        <f t="shared" si="6"/>
        <v>0</v>
      </c>
      <c r="J34" s="669" t="s">
        <v>573</v>
      </c>
      <c r="K34" s="1554"/>
    </row>
    <row r="35" spans="1:11" s="652" customFormat="1" ht="24" x14ac:dyDescent="0.2">
      <c r="A35" s="1561"/>
      <c r="B35" s="1564"/>
      <c r="C35" s="675">
        <v>2314</v>
      </c>
      <c r="D35" s="666">
        <v>500</v>
      </c>
      <c r="E35" s="713"/>
      <c r="F35" s="713">
        <f>279-513</f>
        <v>-234</v>
      </c>
      <c r="G35" s="713"/>
      <c r="H35" s="713">
        <f t="shared" si="6"/>
        <v>266</v>
      </c>
      <c r="I35" s="713">
        <f t="shared" si="6"/>
        <v>0</v>
      </c>
      <c r="J35" s="669" t="s">
        <v>1510</v>
      </c>
      <c r="K35" s="1554"/>
    </row>
    <row r="36" spans="1:11" s="652" customFormat="1" x14ac:dyDescent="0.2">
      <c r="A36" s="1559" t="s">
        <v>574</v>
      </c>
      <c r="B36" s="1562" t="s">
        <v>575</v>
      </c>
      <c r="C36" s="694"/>
      <c r="D36" s="714">
        <f>SUM(D37:D43)</f>
        <v>50671</v>
      </c>
      <c r="E36" s="714">
        <f t="shared" ref="E36:I36" si="7">SUM(E37:E43)</f>
        <v>0</v>
      </c>
      <c r="F36" s="714">
        <f t="shared" si="7"/>
        <v>0</v>
      </c>
      <c r="G36" s="714">
        <f t="shared" si="7"/>
        <v>0</v>
      </c>
      <c r="H36" s="714">
        <f t="shared" si="7"/>
        <v>50671</v>
      </c>
      <c r="I36" s="714">
        <f t="shared" si="7"/>
        <v>0</v>
      </c>
      <c r="J36" s="663"/>
      <c r="K36" s="1554" t="s">
        <v>576</v>
      </c>
    </row>
    <row r="37" spans="1:11" s="652" customFormat="1" ht="12.75" customHeight="1" x14ac:dyDescent="0.2">
      <c r="A37" s="1560"/>
      <c r="B37" s="1563"/>
      <c r="C37" s="696">
        <v>1150</v>
      </c>
      <c r="D37" s="666">
        <v>10067</v>
      </c>
      <c r="E37" s="713"/>
      <c r="F37" s="713"/>
      <c r="G37" s="713"/>
      <c r="H37" s="713">
        <f t="shared" si="6"/>
        <v>10067</v>
      </c>
      <c r="I37" s="713">
        <f t="shared" si="6"/>
        <v>0</v>
      </c>
      <c r="J37" s="663"/>
      <c r="K37" s="1554"/>
    </row>
    <row r="38" spans="1:11" s="652" customFormat="1" ht="12.75" customHeight="1" x14ac:dyDescent="0.2">
      <c r="A38" s="1560"/>
      <c r="B38" s="1563"/>
      <c r="C38" s="696">
        <v>1210</v>
      </c>
      <c r="D38" s="666">
        <v>504</v>
      </c>
      <c r="E38" s="713"/>
      <c r="F38" s="713"/>
      <c r="G38" s="713"/>
      <c r="H38" s="713">
        <f t="shared" si="6"/>
        <v>504</v>
      </c>
      <c r="I38" s="713">
        <f t="shared" si="6"/>
        <v>0</v>
      </c>
      <c r="J38" s="663"/>
      <c r="K38" s="1554"/>
    </row>
    <row r="39" spans="1:11" s="652" customFormat="1" ht="12.75" customHeight="1" x14ac:dyDescent="0.2">
      <c r="A39" s="1560"/>
      <c r="B39" s="1563"/>
      <c r="C39" s="696">
        <v>2231</v>
      </c>
      <c r="D39" s="666">
        <v>250</v>
      </c>
      <c r="E39" s="713"/>
      <c r="F39" s="713"/>
      <c r="G39" s="713"/>
      <c r="H39" s="713">
        <f t="shared" si="6"/>
        <v>250</v>
      </c>
      <c r="I39" s="713">
        <f t="shared" si="6"/>
        <v>0</v>
      </c>
      <c r="J39" s="663"/>
      <c r="K39" s="1554"/>
    </row>
    <row r="40" spans="1:11" s="652" customFormat="1" ht="12.75" customHeight="1" x14ac:dyDescent="0.2">
      <c r="A40" s="1560"/>
      <c r="B40" s="1563"/>
      <c r="C40" s="696">
        <v>2262</v>
      </c>
      <c r="D40" s="666">
        <v>550</v>
      </c>
      <c r="E40" s="713"/>
      <c r="F40" s="713"/>
      <c r="G40" s="713"/>
      <c r="H40" s="713">
        <f t="shared" si="6"/>
        <v>550</v>
      </c>
      <c r="I40" s="713">
        <f t="shared" si="6"/>
        <v>0</v>
      </c>
      <c r="J40" s="663"/>
      <c r="K40" s="1554"/>
    </row>
    <row r="41" spans="1:11" s="652" customFormat="1" ht="12.75" customHeight="1" x14ac:dyDescent="0.2">
      <c r="A41" s="1560"/>
      <c r="B41" s="1563"/>
      <c r="C41" s="696">
        <v>2264</v>
      </c>
      <c r="D41" s="666">
        <v>22200</v>
      </c>
      <c r="E41" s="713"/>
      <c r="F41" s="713"/>
      <c r="G41" s="713"/>
      <c r="H41" s="713">
        <f t="shared" si="6"/>
        <v>22200</v>
      </c>
      <c r="I41" s="713">
        <f t="shared" si="6"/>
        <v>0</v>
      </c>
      <c r="J41" s="663"/>
      <c r="K41" s="1554"/>
    </row>
    <row r="42" spans="1:11" ht="12.75" customHeight="1" x14ac:dyDescent="0.2">
      <c r="A42" s="1560"/>
      <c r="B42" s="1563"/>
      <c r="C42" s="696">
        <v>2279</v>
      </c>
      <c r="D42" s="666">
        <v>17000</v>
      </c>
      <c r="E42" s="713"/>
      <c r="F42" s="713"/>
      <c r="G42" s="713"/>
      <c r="H42" s="713">
        <f t="shared" si="6"/>
        <v>17000</v>
      </c>
      <c r="I42" s="713">
        <f t="shared" si="6"/>
        <v>0</v>
      </c>
      <c r="J42" s="663"/>
      <c r="K42" s="1554"/>
    </row>
    <row r="43" spans="1:11" ht="12.75" customHeight="1" x14ac:dyDescent="0.2">
      <c r="A43" s="1561"/>
      <c r="B43" s="1564"/>
      <c r="C43" s="675">
        <v>2314</v>
      </c>
      <c r="D43" s="666">
        <v>100</v>
      </c>
      <c r="E43" s="713"/>
      <c r="F43" s="713"/>
      <c r="G43" s="713"/>
      <c r="H43" s="713">
        <f t="shared" si="6"/>
        <v>100</v>
      </c>
      <c r="I43" s="713">
        <f t="shared" si="6"/>
        <v>0</v>
      </c>
      <c r="J43" s="663"/>
      <c r="K43" s="1554"/>
    </row>
    <row r="44" spans="1:11" x14ac:dyDescent="0.2">
      <c r="A44" s="1559" t="s">
        <v>577</v>
      </c>
      <c r="B44" s="1562" t="s">
        <v>578</v>
      </c>
      <c r="C44" s="694"/>
      <c r="D44" s="714">
        <f>SUM(D45:D51)</f>
        <v>68900</v>
      </c>
      <c r="E44" s="714">
        <f t="shared" ref="E44:I44" si="8">SUM(E45:E51)</f>
        <v>0</v>
      </c>
      <c r="F44" s="714">
        <f t="shared" si="8"/>
        <v>0</v>
      </c>
      <c r="G44" s="714">
        <f t="shared" si="8"/>
        <v>0</v>
      </c>
      <c r="H44" s="714">
        <f t="shared" si="8"/>
        <v>68900</v>
      </c>
      <c r="I44" s="714">
        <f t="shared" si="8"/>
        <v>0</v>
      </c>
      <c r="J44" s="663"/>
      <c r="K44" s="1554" t="s">
        <v>579</v>
      </c>
    </row>
    <row r="45" spans="1:11" ht="12.75" customHeight="1" x14ac:dyDescent="0.2">
      <c r="A45" s="1560"/>
      <c r="B45" s="1563"/>
      <c r="C45" s="696">
        <v>1150</v>
      </c>
      <c r="D45" s="666">
        <v>20952</v>
      </c>
      <c r="E45" s="713"/>
      <c r="F45" s="713"/>
      <c r="G45" s="713"/>
      <c r="H45" s="713">
        <f t="shared" si="6"/>
        <v>20952</v>
      </c>
      <c r="I45" s="713">
        <f t="shared" si="6"/>
        <v>0</v>
      </c>
      <c r="J45" s="663"/>
      <c r="K45" s="1554"/>
    </row>
    <row r="46" spans="1:11" ht="12.75" customHeight="1" x14ac:dyDescent="0.2">
      <c r="A46" s="1560"/>
      <c r="B46" s="1563"/>
      <c r="C46" s="696">
        <v>1210</v>
      </c>
      <c r="D46" s="666">
        <v>1048</v>
      </c>
      <c r="E46" s="713"/>
      <c r="F46" s="713"/>
      <c r="G46" s="713"/>
      <c r="H46" s="713">
        <f t="shared" si="6"/>
        <v>1048</v>
      </c>
      <c r="I46" s="713">
        <f t="shared" si="6"/>
        <v>0</v>
      </c>
      <c r="J46" s="665"/>
      <c r="K46" s="1554"/>
    </row>
    <row r="47" spans="1:11" ht="12.75" customHeight="1" x14ac:dyDescent="0.2">
      <c r="A47" s="1560"/>
      <c r="B47" s="1563"/>
      <c r="C47" s="696">
        <v>2262</v>
      </c>
      <c r="D47" s="666">
        <v>600</v>
      </c>
      <c r="E47" s="666"/>
      <c r="F47" s="666"/>
      <c r="G47" s="666"/>
      <c r="H47" s="713">
        <f t="shared" si="6"/>
        <v>600</v>
      </c>
      <c r="I47" s="713">
        <f t="shared" si="6"/>
        <v>0</v>
      </c>
      <c r="J47" s="665"/>
      <c r="K47" s="1554"/>
    </row>
    <row r="48" spans="1:11" ht="12.75" customHeight="1" x14ac:dyDescent="0.2">
      <c r="A48" s="1560"/>
      <c r="B48" s="1563"/>
      <c r="C48" s="696">
        <v>2264</v>
      </c>
      <c r="D48" s="666">
        <v>26000</v>
      </c>
      <c r="E48" s="694"/>
      <c r="F48" s="694"/>
      <c r="G48" s="694"/>
      <c r="H48" s="713">
        <f t="shared" si="6"/>
        <v>26000</v>
      </c>
      <c r="I48" s="713">
        <f t="shared" si="6"/>
        <v>0</v>
      </c>
      <c r="J48" s="666"/>
      <c r="K48" s="1554"/>
    </row>
    <row r="49" spans="1:11" ht="12.75" customHeight="1" x14ac:dyDescent="0.2">
      <c r="A49" s="1560"/>
      <c r="B49" s="1563"/>
      <c r="C49" s="696">
        <v>2279</v>
      </c>
      <c r="D49" s="666">
        <v>16600</v>
      </c>
      <c r="E49" s="666"/>
      <c r="F49" s="666"/>
      <c r="G49" s="666"/>
      <c r="H49" s="713">
        <f t="shared" si="6"/>
        <v>16600</v>
      </c>
      <c r="I49" s="713">
        <f t="shared" si="6"/>
        <v>0</v>
      </c>
      <c r="J49" s="668"/>
      <c r="K49" s="1554"/>
    </row>
    <row r="50" spans="1:11" ht="12.75" customHeight="1" x14ac:dyDescent="0.2">
      <c r="A50" s="1560"/>
      <c r="B50" s="1563"/>
      <c r="C50" s="699">
        <v>2312</v>
      </c>
      <c r="D50" s="666">
        <v>200</v>
      </c>
      <c r="E50" s="713"/>
      <c r="F50" s="713"/>
      <c r="G50" s="713"/>
      <c r="H50" s="713">
        <f t="shared" si="6"/>
        <v>200</v>
      </c>
      <c r="I50" s="713">
        <f t="shared" si="6"/>
        <v>0</v>
      </c>
      <c r="J50" s="664"/>
      <c r="K50" s="1554"/>
    </row>
    <row r="51" spans="1:11" ht="12.75" customHeight="1" x14ac:dyDescent="0.2">
      <c r="A51" s="1561"/>
      <c r="B51" s="1564"/>
      <c r="C51" s="700">
        <v>2314</v>
      </c>
      <c r="D51" s="666">
        <v>3500</v>
      </c>
      <c r="E51" s="713"/>
      <c r="F51" s="713"/>
      <c r="G51" s="713"/>
      <c r="H51" s="713">
        <f t="shared" si="6"/>
        <v>3500</v>
      </c>
      <c r="I51" s="713">
        <f t="shared" si="6"/>
        <v>0</v>
      </c>
      <c r="J51" s="663"/>
      <c r="K51" s="1554"/>
    </row>
    <row r="52" spans="1:11" ht="14.25" customHeight="1" x14ac:dyDescent="0.2">
      <c r="A52" s="1559" t="s">
        <v>580</v>
      </c>
      <c r="B52" s="1562" t="s">
        <v>581</v>
      </c>
      <c r="C52" s="701"/>
      <c r="D52" s="714">
        <f>SUM(D53:D58)</f>
        <v>12000</v>
      </c>
      <c r="E52" s="714">
        <f t="shared" ref="E52:I52" si="9">SUM(E53:E58)</f>
        <v>0</v>
      </c>
      <c r="F52" s="714">
        <f t="shared" si="9"/>
        <v>0</v>
      </c>
      <c r="G52" s="714">
        <f t="shared" si="9"/>
        <v>0</v>
      </c>
      <c r="H52" s="714">
        <f t="shared" si="9"/>
        <v>12000</v>
      </c>
      <c r="I52" s="714">
        <f t="shared" si="9"/>
        <v>0</v>
      </c>
      <c r="J52" s="663"/>
      <c r="K52" s="1568" t="s">
        <v>582</v>
      </c>
    </row>
    <row r="53" spans="1:11" ht="12" customHeight="1" x14ac:dyDescent="0.2">
      <c r="A53" s="1560"/>
      <c r="B53" s="1563"/>
      <c r="C53" s="696">
        <v>1150</v>
      </c>
      <c r="D53" s="666">
        <v>1142</v>
      </c>
      <c r="E53" s="713"/>
      <c r="F53" s="713"/>
      <c r="G53" s="713"/>
      <c r="H53" s="713">
        <f>D53+F53</f>
        <v>1142</v>
      </c>
      <c r="I53" s="713">
        <f>E53+G53</f>
        <v>0</v>
      </c>
      <c r="J53" s="663"/>
      <c r="K53" s="1568"/>
    </row>
    <row r="54" spans="1:11" ht="12.75" customHeight="1" x14ac:dyDescent="0.2">
      <c r="A54" s="1560"/>
      <c r="B54" s="1563"/>
      <c r="C54" s="696">
        <v>1210</v>
      </c>
      <c r="D54" s="666">
        <v>58</v>
      </c>
      <c r="E54" s="713"/>
      <c r="F54" s="713"/>
      <c r="G54" s="713"/>
      <c r="H54" s="713">
        <f t="shared" ref="H54:I72" si="10">D54+F54</f>
        <v>58</v>
      </c>
      <c r="I54" s="713">
        <f t="shared" si="10"/>
        <v>0</v>
      </c>
      <c r="J54" s="663"/>
      <c r="K54" s="1568"/>
    </row>
    <row r="55" spans="1:11" ht="12.75" customHeight="1" x14ac:dyDescent="0.2">
      <c r="A55" s="1560"/>
      <c r="B55" s="1563"/>
      <c r="C55" s="696">
        <v>2231</v>
      </c>
      <c r="D55" s="666">
        <v>200</v>
      </c>
      <c r="E55" s="713"/>
      <c r="F55" s="713"/>
      <c r="G55" s="713"/>
      <c r="H55" s="713">
        <f t="shared" si="10"/>
        <v>200</v>
      </c>
      <c r="I55" s="713">
        <f t="shared" si="10"/>
        <v>0</v>
      </c>
      <c r="J55" s="663"/>
      <c r="K55" s="1568"/>
    </row>
    <row r="56" spans="1:11" ht="12.75" customHeight="1" x14ac:dyDescent="0.2">
      <c r="A56" s="1560"/>
      <c r="B56" s="1563"/>
      <c r="C56" s="696">
        <v>2264</v>
      </c>
      <c r="D56" s="666">
        <v>6500</v>
      </c>
      <c r="E56" s="713"/>
      <c r="F56" s="713"/>
      <c r="G56" s="713"/>
      <c r="H56" s="713">
        <f t="shared" si="10"/>
        <v>6500</v>
      </c>
      <c r="I56" s="713">
        <f t="shared" si="10"/>
        <v>0</v>
      </c>
      <c r="J56" s="663"/>
      <c r="K56" s="1568"/>
    </row>
    <row r="57" spans="1:11" ht="12.75" customHeight="1" x14ac:dyDescent="0.2">
      <c r="A57" s="1560"/>
      <c r="B57" s="1563"/>
      <c r="C57" s="696">
        <v>2279</v>
      </c>
      <c r="D57" s="666">
        <v>3900</v>
      </c>
      <c r="E57" s="713"/>
      <c r="F57" s="713"/>
      <c r="G57" s="713"/>
      <c r="H57" s="713">
        <f t="shared" si="10"/>
        <v>3900</v>
      </c>
      <c r="I57" s="713">
        <f t="shared" si="10"/>
        <v>0</v>
      </c>
      <c r="J57" s="663"/>
      <c r="K57" s="1568"/>
    </row>
    <row r="58" spans="1:11" ht="12.75" customHeight="1" x14ac:dyDescent="0.2">
      <c r="A58" s="1561"/>
      <c r="B58" s="1564"/>
      <c r="C58" s="700">
        <v>2314</v>
      </c>
      <c r="D58" s="666">
        <v>200</v>
      </c>
      <c r="E58" s="713"/>
      <c r="F58" s="713"/>
      <c r="G58" s="713"/>
      <c r="H58" s="713">
        <f t="shared" si="10"/>
        <v>200</v>
      </c>
      <c r="I58" s="713">
        <f t="shared" si="10"/>
        <v>0</v>
      </c>
      <c r="J58" s="663"/>
      <c r="K58" s="1568"/>
    </row>
    <row r="59" spans="1:11" x14ac:dyDescent="0.2">
      <c r="A59" s="670" t="s">
        <v>583</v>
      </c>
      <c r="B59" s="671" t="s">
        <v>584</v>
      </c>
      <c r="C59" s="702"/>
      <c r="D59" s="714">
        <f>SUM(D60,D65,D70,D74,D79,D83)</f>
        <v>10230</v>
      </c>
      <c r="E59" s="714">
        <f t="shared" ref="E59:I59" si="11">SUM(E60,E65,E70,E74,E79,E83)</f>
        <v>7040</v>
      </c>
      <c r="F59" s="714">
        <f t="shared" si="11"/>
        <v>0</v>
      </c>
      <c r="G59" s="714">
        <f t="shared" si="11"/>
        <v>0</v>
      </c>
      <c r="H59" s="714">
        <f t="shared" si="11"/>
        <v>10230</v>
      </c>
      <c r="I59" s="714">
        <f t="shared" si="11"/>
        <v>7040</v>
      </c>
      <c r="J59" s="663"/>
      <c r="K59" s="663"/>
    </row>
    <row r="60" spans="1:11" ht="12.75" customHeight="1" x14ac:dyDescent="0.2">
      <c r="A60" s="1559" t="s">
        <v>585</v>
      </c>
      <c r="B60" s="1562" t="s">
        <v>586</v>
      </c>
      <c r="C60" s="703"/>
      <c r="D60" s="714">
        <v>4005</v>
      </c>
      <c r="E60" s="714">
        <f t="shared" ref="E60:I60" si="12">SUM(E61:E64)</f>
        <v>0</v>
      </c>
      <c r="F60" s="714"/>
      <c r="G60" s="714">
        <f t="shared" si="12"/>
        <v>0</v>
      </c>
      <c r="H60" s="714">
        <f t="shared" si="12"/>
        <v>4005</v>
      </c>
      <c r="I60" s="714">
        <f t="shared" si="12"/>
        <v>0</v>
      </c>
      <c r="J60" s="664"/>
      <c r="K60" s="1554" t="s">
        <v>587</v>
      </c>
    </row>
    <row r="61" spans="1:11" ht="14.25" customHeight="1" x14ac:dyDescent="0.2">
      <c r="A61" s="1560"/>
      <c r="B61" s="1563"/>
      <c r="C61" s="696">
        <v>1150</v>
      </c>
      <c r="D61" s="666">
        <v>1559</v>
      </c>
      <c r="E61" s="713"/>
      <c r="F61" s="713"/>
      <c r="G61" s="713"/>
      <c r="H61" s="713">
        <f t="shared" si="10"/>
        <v>1559</v>
      </c>
      <c r="I61" s="713">
        <f t="shared" si="10"/>
        <v>0</v>
      </c>
      <c r="J61" s="664"/>
      <c r="K61" s="1554"/>
    </row>
    <row r="62" spans="1:11" ht="12.75" customHeight="1" x14ac:dyDescent="0.2">
      <c r="A62" s="1560"/>
      <c r="B62" s="1563"/>
      <c r="C62" s="696">
        <v>1210</v>
      </c>
      <c r="D62" s="666">
        <v>78</v>
      </c>
      <c r="E62" s="713"/>
      <c r="F62" s="713"/>
      <c r="G62" s="713"/>
      <c r="H62" s="713">
        <f t="shared" si="10"/>
        <v>78</v>
      </c>
      <c r="I62" s="713">
        <f t="shared" si="10"/>
        <v>0</v>
      </c>
      <c r="J62" s="664"/>
      <c r="K62" s="1554"/>
    </row>
    <row r="63" spans="1:11" ht="15.75" customHeight="1" x14ac:dyDescent="0.2">
      <c r="A63" s="1560"/>
      <c r="B63" s="1563"/>
      <c r="C63" s="696">
        <v>2279</v>
      </c>
      <c r="D63" s="666">
        <v>2150</v>
      </c>
      <c r="E63" s="713"/>
      <c r="F63" s="713"/>
      <c r="G63" s="713"/>
      <c r="H63" s="713">
        <f t="shared" si="10"/>
        <v>2150</v>
      </c>
      <c r="I63" s="713">
        <f t="shared" si="10"/>
        <v>0</v>
      </c>
      <c r="J63" s="664"/>
      <c r="K63" s="1554"/>
    </row>
    <row r="64" spans="1:11" ht="12.75" customHeight="1" x14ac:dyDescent="0.2">
      <c r="A64" s="1561"/>
      <c r="B64" s="1564"/>
      <c r="C64" s="700">
        <v>2314</v>
      </c>
      <c r="D64" s="666">
        <v>218</v>
      </c>
      <c r="E64" s="713"/>
      <c r="F64" s="713"/>
      <c r="G64" s="713"/>
      <c r="H64" s="713">
        <f t="shared" si="10"/>
        <v>218</v>
      </c>
      <c r="I64" s="713">
        <f t="shared" si="10"/>
        <v>0</v>
      </c>
      <c r="J64" s="664"/>
      <c r="K64" s="1554"/>
    </row>
    <row r="65" spans="1:11" ht="12.75" customHeight="1" x14ac:dyDescent="0.2">
      <c r="A65" s="1559" t="s">
        <v>588</v>
      </c>
      <c r="B65" s="1562" t="s">
        <v>589</v>
      </c>
      <c r="C65" s="701"/>
      <c r="D65" s="714">
        <f>SUM(D66:D69)</f>
        <v>970</v>
      </c>
      <c r="E65" s="714">
        <f t="shared" ref="E65:I65" si="13">SUM(E66:E69)</f>
        <v>0</v>
      </c>
      <c r="F65" s="714">
        <f t="shared" si="13"/>
        <v>0</v>
      </c>
      <c r="G65" s="714">
        <f t="shared" si="13"/>
        <v>0</v>
      </c>
      <c r="H65" s="714">
        <f t="shared" si="13"/>
        <v>970</v>
      </c>
      <c r="I65" s="714">
        <f t="shared" si="13"/>
        <v>0</v>
      </c>
      <c r="J65" s="664"/>
      <c r="K65" s="1554" t="s">
        <v>587</v>
      </c>
    </row>
    <row r="66" spans="1:11" ht="12.75" customHeight="1" x14ac:dyDescent="0.2">
      <c r="A66" s="1560"/>
      <c r="B66" s="1563"/>
      <c r="C66" s="700">
        <v>1150</v>
      </c>
      <c r="D66" s="666">
        <v>571</v>
      </c>
      <c r="E66" s="713"/>
      <c r="F66" s="713"/>
      <c r="G66" s="713"/>
      <c r="H66" s="713">
        <f t="shared" si="10"/>
        <v>571</v>
      </c>
      <c r="I66" s="713">
        <f t="shared" si="10"/>
        <v>0</v>
      </c>
      <c r="J66" s="664"/>
      <c r="K66" s="1554"/>
    </row>
    <row r="67" spans="1:11" ht="12.75" customHeight="1" x14ac:dyDescent="0.2">
      <c r="A67" s="1560"/>
      <c r="B67" s="1563"/>
      <c r="C67" s="696">
        <v>1210</v>
      </c>
      <c r="D67" s="666">
        <v>29</v>
      </c>
      <c r="E67" s="666"/>
      <c r="F67" s="666"/>
      <c r="G67" s="666"/>
      <c r="H67" s="713">
        <f t="shared" si="10"/>
        <v>29</v>
      </c>
      <c r="I67" s="713">
        <f t="shared" si="10"/>
        <v>0</v>
      </c>
      <c r="J67" s="664"/>
      <c r="K67" s="1554"/>
    </row>
    <row r="68" spans="1:11" ht="12.75" customHeight="1" x14ac:dyDescent="0.2">
      <c r="A68" s="1560"/>
      <c r="B68" s="1563"/>
      <c r="C68" s="704">
        <v>2279</v>
      </c>
      <c r="D68" s="666">
        <v>300</v>
      </c>
      <c r="E68" s="694"/>
      <c r="F68" s="694"/>
      <c r="G68" s="694"/>
      <c r="H68" s="713">
        <f t="shared" si="10"/>
        <v>300</v>
      </c>
      <c r="I68" s="713">
        <f t="shared" si="10"/>
        <v>0</v>
      </c>
      <c r="J68" s="666"/>
      <c r="K68" s="1554"/>
    </row>
    <row r="69" spans="1:11" ht="12.75" customHeight="1" x14ac:dyDescent="0.2">
      <c r="A69" s="1561"/>
      <c r="B69" s="1564"/>
      <c r="C69" s="700">
        <v>2314</v>
      </c>
      <c r="D69" s="666">
        <v>70</v>
      </c>
      <c r="E69" s="666"/>
      <c r="F69" s="666"/>
      <c r="G69" s="666"/>
      <c r="H69" s="713">
        <f t="shared" si="10"/>
        <v>70</v>
      </c>
      <c r="I69" s="713">
        <f t="shared" si="10"/>
        <v>0</v>
      </c>
      <c r="J69" s="668"/>
      <c r="K69" s="1554"/>
    </row>
    <row r="70" spans="1:11" ht="15.75" customHeight="1" x14ac:dyDescent="0.2">
      <c r="A70" s="1559" t="s">
        <v>590</v>
      </c>
      <c r="B70" s="1562" t="s">
        <v>591</v>
      </c>
      <c r="C70" s="701"/>
      <c r="D70" s="714">
        <f>SUM(D71:D73)</f>
        <v>464</v>
      </c>
      <c r="E70" s="714">
        <f t="shared" ref="E70:I70" si="14">SUM(E71:E73)</f>
        <v>536</v>
      </c>
      <c r="F70" s="714">
        <f t="shared" si="14"/>
        <v>0</v>
      </c>
      <c r="G70" s="714">
        <f t="shared" si="14"/>
        <v>0</v>
      </c>
      <c r="H70" s="714">
        <f t="shared" si="14"/>
        <v>464</v>
      </c>
      <c r="I70" s="714">
        <f t="shared" si="14"/>
        <v>536</v>
      </c>
      <c r="J70" s="664"/>
      <c r="K70" s="1554" t="s">
        <v>592</v>
      </c>
    </row>
    <row r="71" spans="1:11" ht="12.75" customHeight="1" x14ac:dyDescent="0.2">
      <c r="A71" s="1560"/>
      <c r="B71" s="1563"/>
      <c r="C71" s="705">
        <v>1150</v>
      </c>
      <c r="D71" s="666">
        <v>251</v>
      </c>
      <c r="E71" s="713">
        <v>510</v>
      </c>
      <c r="F71" s="713"/>
      <c r="G71" s="713"/>
      <c r="H71" s="713">
        <f t="shared" si="10"/>
        <v>251</v>
      </c>
      <c r="I71" s="713">
        <f t="shared" si="10"/>
        <v>510</v>
      </c>
      <c r="J71" s="663"/>
      <c r="K71" s="1554"/>
    </row>
    <row r="72" spans="1:11" ht="12.75" customHeight="1" x14ac:dyDescent="0.2">
      <c r="A72" s="1560"/>
      <c r="B72" s="1563"/>
      <c r="C72" s="705">
        <v>1210</v>
      </c>
      <c r="D72" s="666">
        <v>13</v>
      </c>
      <c r="E72" s="713">
        <v>26</v>
      </c>
      <c r="F72" s="713"/>
      <c r="G72" s="713"/>
      <c r="H72" s="713">
        <f t="shared" si="10"/>
        <v>13</v>
      </c>
      <c r="I72" s="713">
        <f t="shared" si="10"/>
        <v>26</v>
      </c>
      <c r="J72" s="663"/>
      <c r="K72" s="1554"/>
    </row>
    <row r="73" spans="1:11" ht="12.75" customHeight="1" x14ac:dyDescent="0.2">
      <c r="A73" s="1561"/>
      <c r="B73" s="1564"/>
      <c r="C73" s="700">
        <v>2314</v>
      </c>
      <c r="D73" s="666">
        <v>200</v>
      </c>
      <c r="E73" s="713">
        <v>0</v>
      </c>
      <c r="F73" s="713"/>
      <c r="G73" s="713"/>
      <c r="H73" s="713">
        <f t="shared" ref="H73:I93" si="15">D73+F73</f>
        <v>200</v>
      </c>
      <c r="I73" s="713">
        <f t="shared" si="15"/>
        <v>0</v>
      </c>
      <c r="J73" s="663"/>
      <c r="K73" s="1554"/>
    </row>
    <row r="74" spans="1:11" x14ac:dyDescent="0.2">
      <c r="A74" s="1559" t="s">
        <v>593</v>
      </c>
      <c r="B74" s="1562" t="s">
        <v>594</v>
      </c>
      <c r="C74" s="701"/>
      <c r="D74" s="714">
        <f>SUM(D75:D78)</f>
        <v>3141</v>
      </c>
      <c r="E74" s="714">
        <f t="shared" ref="E74:I74" si="16">SUM(E75:E78)</f>
        <v>4469</v>
      </c>
      <c r="F74" s="714">
        <f t="shared" si="16"/>
        <v>0</v>
      </c>
      <c r="G74" s="714">
        <f t="shared" si="16"/>
        <v>0</v>
      </c>
      <c r="H74" s="714">
        <f t="shared" si="16"/>
        <v>3141</v>
      </c>
      <c r="I74" s="714">
        <f t="shared" si="16"/>
        <v>4469</v>
      </c>
      <c r="J74" s="664"/>
      <c r="K74" s="1554" t="s">
        <v>595</v>
      </c>
    </row>
    <row r="75" spans="1:11" ht="12.75" customHeight="1" x14ac:dyDescent="0.2">
      <c r="A75" s="1560"/>
      <c r="B75" s="1563"/>
      <c r="C75" s="696">
        <v>1150</v>
      </c>
      <c r="D75" s="666">
        <v>1491</v>
      </c>
      <c r="E75" s="713">
        <v>675</v>
      </c>
      <c r="F75" s="713"/>
      <c r="G75" s="713"/>
      <c r="H75" s="713">
        <f t="shared" si="15"/>
        <v>1491</v>
      </c>
      <c r="I75" s="713">
        <f t="shared" si="15"/>
        <v>675</v>
      </c>
      <c r="J75" s="664"/>
      <c r="K75" s="1554"/>
    </row>
    <row r="76" spans="1:11" ht="12.75" customHeight="1" x14ac:dyDescent="0.2">
      <c r="A76" s="1560"/>
      <c r="B76" s="1563"/>
      <c r="C76" s="696">
        <v>1210</v>
      </c>
      <c r="D76" s="666">
        <v>79</v>
      </c>
      <c r="E76" s="713">
        <v>34</v>
      </c>
      <c r="F76" s="713"/>
      <c r="G76" s="713"/>
      <c r="H76" s="713">
        <f t="shared" si="15"/>
        <v>79</v>
      </c>
      <c r="I76" s="713">
        <f t="shared" si="15"/>
        <v>34</v>
      </c>
      <c r="J76" s="664"/>
      <c r="K76" s="1554"/>
    </row>
    <row r="77" spans="1:11" ht="12.75" customHeight="1" x14ac:dyDescent="0.2">
      <c r="A77" s="1560"/>
      <c r="B77" s="1563"/>
      <c r="C77" s="696">
        <v>2279</v>
      </c>
      <c r="D77" s="666">
        <v>1571</v>
      </c>
      <c r="E77" s="713">
        <v>3460</v>
      </c>
      <c r="F77" s="713"/>
      <c r="G77" s="713"/>
      <c r="H77" s="713">
        <f t="shared" si="15"/>
        <v>1571</v>
      </c>
      <c r="I77" s="713">
        <f t="shared" si="15"/>
        <v>3460</v>
      </c>
      <c r="J77" s="664"/>
      <c r="K77" s="1554"/>
    </row>
    <row r="78" spans="1:11" ht="22.5" customHeight="1" x14ac:dyDescent="0.2">
      <c r="A78" s="1561"/>
      <c r="B78" s="1564"/>
      <c r="C78" s="700">
        <v>2314</v>
      </c>
      <c r="D78" s="666">
        <v>0</v>
      </c>
      <c r="E78" s="713">
        <v>300</v>
      </c>
      <c r="F78" s="713"/>
      <c r="G78" s="713"/>
      <c r="H78" s="713">
        <f t="shared" si="15"/>
        <v>0</v>
      </c>
      <c r="I78" s="713">
        <f t="shared" si="15"/>
        <v>300</v>
      </c>
      <c r="J78" s="664"/>
      <c r="K78" s="1554"/>
    </row>
    <row r="79" spans="1:11" ht="14.25" customHeight="1" x14ac:dyDescent="0.2">
      <c r="A79" s="1559" t="s">
        <v>596</v>
      </c>
      <c r="B79" s="1562" t="s">
        <v>597</v>
      </c>
      <c r="C79" s="706"/>
      <c r="D79" s="714">
        <f>SUM(D80:D82)</f>
        <v>1500</v>
      </c>
      <c r="E79" s="714">
        <f t="shared" ref="E79:I79" si="17">SUM(E80:E82)</f>
        <v>0</v>
      </c>
      <c r="F79" s="714">
        <f t="shared" si="17"/>
        <v>0</v>
      </c>
      <c r="G79" s="714">
        <f t="shared" si="17"/>
        <v>0</v>
      </c>
      <c r="H79" s="714">
        <f t="shared" si="17"/>
        <v>1500</v>
      </c>
      <c r="I79" s="714">
        <f t="shared" si="17"/>
        <v>0</v>
      </c>
      <c r="J79" s="663"/>
      <c r="K79" s="1554" t="s">
        <v>598</v>
      </c>
    </row>
    <row r="80" spans="1:11" x14ac:dyDescent="0.2">
      <c r="A80" s="1560"/>
      <c r="B80" s="1563"/>
      <c r="C80" s="700" t="s">
        <v>599</v>
      </c>
      <c r="D80" s="666">
        <v>100</v>
      </c>
      <c r="E80" s="666">
        <v>0</v>
      </c>
      <c r="F80" s="666"/>
      <c r="G80" s="666"/>
      <c r="H80" s="713">
        <f t="shared" si="15"/>
        <v>100</v>
      </c>
      <c r="I80" s="713">
        <f t="shared" si="15"/>
        <v>0</v>
      </c>
      <c r="J80" s="664"/>
      <c r="K80" s="1554"/>
    </row>
    <row r="81" spans="1:11" ht="13.5" customHeight="1" x14ac:dyDescent="0.2">
      <c r="A81" s="1560"/>
      <c r="B81" s="1563"/>
      <c r="C81" s="700" t="s">
        <v>600</v>
      </c>
      <c r="D81" s="666">
        <v>100</v>
      </c>
      <c r="E81" s="666">
        <v>0</v>
      </c>
      <c r="F81" s="666"/>
      <c r="G81" s="666"/>
      <c r="H81" s="713">
        <f t="shared" si="15"/>
        <v>100</v>
      </c>
      <c r="I81" s="713">
        <f t="shared" si="15"/>
        <v>0</v>
      </c>
      <c r="J81" s="664"/>
      <c r="K81" s="1554"/>
    </row>
    <row r="82" spans="1:11" ht="12.75" customHeight="1" x14ac:dyDescent="0.2">
      <c r="A82" s="1561"/>
      <c r="B82" s="1564"/>
      <c r="C82" s="700">
        <v>2314</v>
      </c>
      <c r="D82" s="666">
        <v>1300</v>
      </c>
      <c r="E82" s="713">
        <v>0</v>
      </c>
      <c r="F82" s="713"/>
      <c r="G82" s="713"/>
      <c r="H82" s="713">
        <f t="shared" si="15"/>
        <v>1300</v>
      </c>
      <c r="I82" s="713">
        <f t="shared" si="15"/>
        <v>0</v>
      </c>
      <c r="J82" s="664"/>
      <c r="K82" s="1554"/>
    </row>
    <row r="83" spans="1:11" ht="15" customHeight="1" x14ac:dyDescent="0.2">
      <c r="A83" s="1559" t="s">
        <v>601</v>
      </c>
      <c r="B83" s="1562" t="s">
        <v>602</v>
      </c>
      <c r="C83" s="701"/>
      <c r="D83" s="714">
        <f>SUM(D84:D87)</f>
        <v>150</v>
      </c>
      <c r="E83" s="714">
        <f t="shared" ref="E83:I83" si="18">SUM(E84:E87)</f>
        <v>2035</v>
      </c>
      <c r="F83" s="714">
        <f t="shared" si="18"/>
        <v>0</v>
      </c>
      <c r="G83" s="714">
        <f t="shared" si="18"/>
        <v>0</v>
      </c>
      <c r="H83" s="714">
        <f t="shared" si="18"/>
        <v>150</v>
      </c>
      <c r="I83" s="714">
        <f t="shared" si="18"/>
        <v>2035</v>
      </c>
      <c r="J83" s="663"/>
      <c r="K83" s="1554" t="s">
        <v>603</v>
      </c>
    </row>
    <row r="84" spans="1:11" ht="48" x14ac:dyDescent="0.2">
      <c r="A84" s="1560"/>
      <c r="B84" s="1563"/>
      <c r="C84" s="696">
        <v>1150</v>
      </c>
      <c r="D84" s="666">
        <v>0</v>
      </c>
      <c r="E84" s="713">
        <v>700</v>
      </c>
      <c r="F84" s="713"/>
      <c r="G84" s="713">
        <v>-700</v>
      </c>
      <c r="H84" s="713">
        <f t="shared" si="15"/>
        <v>0</v>
      </c>
      <c r="I84" s="713">
        <f t="shared" si="15"/>
        <v>0</v>
      </c>
      <c r="J84" s="664" t="s">
        <v>604</v>
      </c>
      <c r="K84" s="1554"/>
    </row>
    <row r="85" spans="1:11" ht="24" x14ac:dyDescent="0.2">
      <c r="A85" s="1560"/>
      <c r="B85" s="1563"/>
      <c r="C85" s="696">
        <v>1210</v>
      </c>
      <c r="D85" s="666">
        <v>0</v>
      </c>
      <c r="E85" s="713">
        <v>35</v>
      </c>
      <c r="F85" s="713"/>
      <c r="G85" s="713">
        <v>-35</v>
      </c>
      <c r="H85" s="713">
        <f t="shared" si="15"/>
        <v>0</v>
      </c>
      <c r="I85" s="713">
        <f t="shared" si="15"/>
        <v>0</v>
      </c>
      <c r="J85" s="664" t="s">
        <v>605</v>
      </c>
      <c r="K85" s="1554"/>
    </row>
    <row r="86" spans="1:11" ht="48" x14ac:dyDescent="0.2">
      <c r="A86" s="1560"/>
      <c r="B86" s="1563"/>
      <c r="C86" s="696">
        <v>2269</v>
      </c>
      <c r="D86" s="666">
        <v>0</v>
      </c>
      <c r="E86" s="713">
        <v>500</v>
      </c>
      <c r="F86" s="713"/>
      <c r="G86" s="713">
        <v>-200</v>
      </c>
      <c r="H86" s="713">
        <f t="shared" si="15"/>
        <v>0</v>
      </c>
      <c r="I86" s="713">
        <f t="shared" si="15"/>
        <v>300</v>
      </c>
      <c r="J86" s="664" t="s">
        <v>606</v>
      </c>
      <c r="K86" s="1554"/>
    </row>
    <row r="87" spans="1:11" ht="72" x14ac:dyDescent="0.2">
      <c r="A87" s="1561"/>
      <c r="B87" s="1564"/>
      <c r="C87" s="700">
        <v>2279</v>
      </c>
      <c r="D87" s="666">
        <v>150</v>
      </c>
      <c r="E87" s="666">
        <v>800</v>
      </c>
      <c r="F87" s="666"/>
      <c r="G87" s="666">
        <v>935</v>
      </c>
      <c r="H87" s="713">
        <f t="shared" si="15"/>
        <v>150</v>
      </c>
      <c r="I87" s="713">
        <f t="shared" si="15"/>
        <v>1735</v>
      </c>
      <c r="J87" s="664" t="s">
        <v>607</v>
      </c>
      <c r="K87" s="1554"/>
    </row>
    <row r="88" spans="1:11" x14ac:dyDescent="0.2">
      <c r="A88" s="672" t="s">
        <v>608</v>
      </c>
      <c r="B88" s="673" t="s">
        <v>609</v>
      </c>
      <c r="C88" s="702"/>
      <c r="D88" s="714">
        <f t="shared" ref="D88:I88" si="19">SUM(D89,D92,D96,D100,D106,D110,D115,D120,D125,D129)</f>
        <v>7673</v>
      </c>
      <c r="E88" s="714">
        <f t="shared" si="19"/>
        <v>3534</v>
      </c>
      <c r="F88" s="714">
        <f t="shared" si="19"/>
        <v>0</v>
      </c>
      <c r="G88" s="714">
        <f t="shared" si="19"/>
        <v>0</v>
      </c>
      <c r="H88" s="714">
        <f t="shared" si="19"/>
        <v>7673</v>
      </c>
      <c r="I88" s="714">
        <f t="shared" si="19"/>
        <v>3534</v>
      </c>
      <c r="J88" s="664"/>
      <c r="K88" s="665"/>
    </row>
    <row r="89" spans="1:11" ht="21" customHeight="1" x14ac:dyDescent="0.2">
      <c r="A89" s="1559" t="s">
        <v>610</v>
      </c>
      <c r="B89" s="1569" t="s">
        <v>611</v>
      </c>
      <c r="C89" s="701"/>
      <c r="D89" s="714">
        <f>SUM(D90:D91)</f>
        <v>115</v>
      </c>
      <c r="E89" s="714">
        <f t="shared" ref="E89:I89" si="20">SUM(E90:E91)</f>
        <v>0</v>
      </c>
      <c r="F89" s="714">
        <f t="shared" si="20"/>
        <v>0</v>
      </c>
      <c r="G89" s="714">
        <f t="shared" si="20"/>
        <v>0</v>
      </c>
      <c r="H89" s="714">
        <f t="shared" si="20"/>
        <v>115</v>
      </c>
      <c r="I89" s="714">
        <f t="shared" si="20"/>
        <v>0</v>
      </c>
      <c r="J89" s="666"/>
      <c r="K89" s="1554" t="s">
        <v>612</v>
      </c>
    </row>
    <row r="90" spans="1:11" ht="12.75" customHeight="1" x14ac:dyDescent="0.2">
      <c r="A90" s="1560"/>
      <c r="B90" s="1570"/>
      <c r="C90" s="700">
        <v>1150</v>
      </c>
      <c r="D90" s="666">
        <v>109</v>
      </c>
      <c r="E90" s="713"/>
      <c r="F90" s="713"/>
      <c r="G90" s="713"/>
      <c r="H90" s="713">
        <f t="shared" si="15"/>
        <v>109</v>
      </c>
      <c r="I90" s="713">
        <f t="shared" si="15"/>
        <v>0</v>
      </c>
      <c r="J90" s="668"/>
      <c r="K90" s="1554"/>
    </row>
    <row r="91" spans="1:11" ht="12.75" customHeight="1" x14ac:dyDescent="0.2">
      <c r="A91" s="1561"/>
      <c r="B91" s="1571"/>
      <c r="C91" s="700">
        <v>1210</v>
      </c>
      <c r="D91" s="666">
        <v>6</v>
      </c>
      <c r="E91" s="713"/>
      <c r="F91" s="713"/>
      <c r="G91" s="713"/>
      <c r="H91" s="713">
        <f t="shared" si="15"/>
        <v>6</v>
      </c>
      <c r="I91" s="713">
        <f t="shared" si="15"/>
        <v>0</v>
      </c>
      <c r="J91" s="664"/>
      <c r="K91" s="1554"/>
    </row>
    <row r="92" spans="1:11" ht="14.25" customHeight="1" x14ac:dyDescent="0.2">
      <c r="A92" s="1559" t="s">
        <v>613</v>
      </c>
      <c r="B92" s="1562" t="s">
        <v>614</v>
      </c>
      <c r="C92" s="701"/>
      <c r="D92" s="714">
        <f>SUM(D93:D95)</f>
        <v>200</v>
      </c>
      <c r="E92" s="714">
        <f t="shared" ref="E92:I92" si="21">SUM(E93:E95)</f>
        <v>0</v>
      </c>
      <c r="F92" s="714">
        <f t="shared" si="21"/>
        <v>0</v>
      </c>
      <c r="G92" s="714">
        <f t="shared" si="21"/>
        <v>0</v>
      </c>
      <c r="H92" s="714">
        <f t="shared" si="21"/>
        <v>200</v>
      </c>
      <c r="I92" s="714">
        <f t="shared" si="21"/>
        <v>0</v>
      </c>
      <c r="J92" s="663"/>
      <c r="K92" s="1554" t="s">
        <v>615</v>
      </c>
    </row>
    <row r="93" spans="1:11" ht="12.75" customHeight="1" x14ac:dyDescent="0.2">
      <c r="A93" s="1560"/>
      <c r="B93" s="1563"/>
      <c r="C93" s="700">
        <v>1150</v>
      </c>
      <c r="D93" s="666">
        <v>95</v>
      </c>
      <c r="E93" s="713"/>
      <c r="F93" s="713"/>
      <c r="G93" s="713"/>
      <c r="H93" s="713">
        <f t="shared" si="15"/>
        <v>95</v>
      </c>
      <c r="I93" s="713">
        <f t="shared" si="15"/>
        <v>0</v>
      </c>
      <c r="J93" s="663"/>
      <c r="K93" s="1554"/>
    </row>
    <row r="94" spans="1:11" ht="12.75" customHeight="1" x14ac:dyDescent="0.2">
      <c r="A94" s="1560"/>
      <c r="B94" s="1563"/>
      <c r="C94" s="700">
        <v>1210</v>
      </c>
      <c r="D94" s="666">
        <v>5</v>
      </c>
      <c r="E94" s="713"/>
      <c r="F94" s="713"/>
      <c r="G94" s="713"/>
      <c r="H94" s="713">
        <f>D94+F94</f>
        <v>5</v>
      </c>
      <c r="I94" s="713">
        <f>E94+G94</f>
        <v>0</v>
      </c>
      <c r="J94" s="663"/>
      <c r="K94" s="1554"/>
    </row>
    <row r="95" spans="1:11" ht="12.75" customHeight="1" x14ac:dyDescent="0.2">
      <c r="A95" s="1561"/>
      <c r="B95" s="1564"/>
      <c r="C95" s="700">
        <v>2314</v>
      </c>
      <c r="D95" s="666">
        <v>100</v>
      </c>
      <c r="E95" s="713"/>
      <c r="F95" s="713"/>
      <c r="G95" s="713"/>
      <c r="H95" s="713">
        <f t="shared" ref="H95:I112" si="22">D95+F95</f>
        <v>100</v>
      </c>
      <c r="I95" s="713">
        <f t="shared" si="22"/>
        <v>0</v>
      </c>
      <c r="J95" s="663"/>
      <c r="K95" s="1554"/>
    </row>
    <row r="96" spans="1:11" ht="16.5" customHeight="1" x14ac:dyDescent="0.2">
      <c r="A96" s="1559" t="s">
        <v>616</v>
      </c>
      <c r="B96" s="1562" t="s">
        <v>617</v>
      </c>
      <c r="C96" s="701"/>
      <c r="D96" s="714">
        <f>SUM(D97:D99)</f>
        <v>200</v>
      </c>
      <c r="E96" s="714">
        <f t="shared" ref="E96:I96" si="23">SUM(E97:E99)</f>
        <v>0</v>
      </c>
      <c r="F96" s="714">
        <f t="shared" si="23"/>
        <v>0</v>
      </c>
      <c r="G96" s="714">
        <f t="shared" si="23"/>
        <v>0</v>
      </c>
      <c r="H96" s="714">
        <f t="shared" si="23"/>
        <v>200</v>
      </c>
      <c r="I96" s="714">
        <f t="shared" si="23"/>
        <v>0</v>
      </c>
      <c r="J96" s="663"/>
      <c r="K96" s="1554" t="s">
        <v>615</v>
      </c>
    </row>
    <row r="97" spans="1:11" ht="12.75" customHeight="1" x14ac:dyDescent="0.2">
      <c r="A97" s="1560"/>
      <c r="B97" s="1563"/>
      <c r="C97" s="700">
        <v>1150</v>
      </c>
      <c r="D97" s="666">
        <v>95</v>
      </c>
      <c r="E97" s="713"/>
      <c r="F97" s="713"/>
      <c r="G97" s="713"/>
      <c r="H97" s="713">
        <f t="shared" si="22"/>
        <v>95</v>
      </c>
      <c r="I97" s="713">
        <f t="shared" si="22"/>
        <v>0</v>
      </c>
      <c r="J97" s="663"/>
      <c r="K97" s="1554"/>
    </row>
    <row r="98" spans="1:11" ht="12.75" customHeight="1" x14ac:dyDescent="0.2">
      <c r="A98" s="1560"/>
      <c r="B98" s="1563"/>
      <c r="C98" s="700">
        <v>1210</v>
      </c>
      <c r="D98" s="666">
        <v>5</v>
      </c>
      <c r="E98" s="713"/>
      <c r="F98" s="713"/>
      <c r="G98" s="713"/>
      <c r="H98" s="713">
        <f t="shared" si="22"/>
        <v>5</v>
      </c>
      <c r="I98" s="713">
        <f t="shared" si="22"/>
        <v>0</v>
      </c>
      <c r="J98" s="663"/>
      <c r="K98" s="1554"/>
    </row>
    <row r="99" spans="1:11" ht="12.75" customHeight="1" x14ac:dyDescent="0.2">
      <c r="A99" s="1561"/>
      <c r="B99" s="1564"/>
      <c r="C99" s="700">
        <v>2314</v>
      </c>
      <c r="D99" s="666">
        <v>100</v>
      </c>
      <c r="E99" s="713"/>
      <c r="F99" s="713"/>
      <c r="G99" s="713"/>
      <c r="H99" s="713">
        <f t="shared" si="22"/>
        <v>100</v>
      </c>
      <c r="I99" s="713">
        <f t="shared" si="22"/>
        <v>0</v>
      </c>
      <c r="J99" s="663"/>
      <c r="K99" s="1554"/>
    </row>
    <row r="100" spans="1:11" ht="14.25" customHeight="1" x14ac:dyDescent="0.2">
      <c r="A100" s="1559" t="s">
        <v>618</v>
      </c>
      <c r="B100" s="1562" t="s">
        <v>619</v>
      </c>
      <c r="C100" s="701"/>
      <c r="D100" s="714">
        <f>SUM(D101:D105)</f>
        <v>2977</v>
      </c>
      <c r="E100" s="714">
        <f t="shared" ref="E100:I100" si="24">SUM(E101:E105)</f>
        <v>0</v>
      </c>
      <c r="F100" s="714">
        <f t="shared" si="24"/>
        <v>0</v>
      </c>
      <c r="G100" s="714">
        <f t="shared" si="24"/>
        <v>0</v>
      </c>
      <c r="H100" s="714">
        <f t="shared" si="24"/>
        <v>2977</v>
      </c>
      <c r="I100" s="714">
        <f t="shared" si="24"/>
        <v>0</v>
      </c>
      <c r="J100" s="663"/>
      <c r="K100" s="1554" t="s">
        <v>620</v>
      </c>
    </row>
    <row r="101" spans="1:11" ht="38.25" customHeight="1" x14ac:dyDescent="0.2">
      <c r="A101" s="1560"/>
      <c r="B101" s="1563"/>
      <c r="C101" s="696">
        <v>1150</v>
      </c>
      <c r="D101" s="666">
        <v>952</v>
      </c>
      <c r="E101" s="713"/>
      <c r="F101" s="713">
        <v>-244</v>
      </c>
      <c r="G101" s="713"/>
      <c r="H101" s="713">
        <f t="shared" si="22"/>
        <v>708</v>
      </c>
      <c r="I101" s="713">
        <f t="shared" si="22"/>
        <v>0</v>
      </c>
      <c r="J101" s="664" t="s">
        <v>621</v>
      </c>
      <c r="K101" s="1554"/>
    </row>
    <row r="102" spans="1:11" ht="26.25" customHeight="1" x14ac:dyDescent="0.2">
      <c r="A102" s="1560"/>
      <c r="B102" s="1563"/>
      <c r="C102" s="696">
        <v>1210</v>
      </c>
      <c r="D102" s="666">
        <v>48</v>
      </c>
      <c r="E102" s="713"/>
      <c r="F102" s="713">
        <v>-12</v>
      </c>
      <c r="G102" s="713"/>
      <c r="H102" s="713">
        <f t="shared" si="22"/>
        <v>36</v>
      </c>
      <c r="I102" s="713">
        <f t="shared" si="22"/>
        <v>0</v>
      </c>
      <c r="J102" s="664" t="s">
        <v>622</v>
      </c>
      <c r="K102" s="1554"/>
    </row>
    <row r="103" spans="1:11" ht="12.75" customHeight="1" x14ac:dyDescent="0.2">
      <c r="A103" s="1560"/>
      <c r="B103" s="1563"/>
      <c r="C103" s="696">
        <v>2264</v>
      </c>
      <c r="D103" s="666">
        <v>800</v>
      </c>
      <c r="E103" s="713"/>
      <c r="F103" s="713"/>
      <c r="G103" s="713"/>
      <c r="H103" s="713">
        <f t="shared" si="22"/>
        <v>800</v>
      </c>
      <c r="I103" s="713">
        <f t="shared" si="22"/>
        <v>0</v>
      </c>
      <c r="J103" s="664"/>
      <c r="K103" s="1554"/>
    </row>
    <row r="104" spans="1:11" ht="37.5" customHeight="1" x14ac:dyDescent="0.2">
      <c r="A104" s="1560"/>
      <c r="B104" s="1563"/>
      <c r="C104" s="696">
        <v>2279</v>
      </c>
      <c r="D104" s="666">
        <v>1027</v>
      </c>
      <c r="E104" s="713"/>
      <c r="F104" s="713">
        <v>244</v>
      </c>
      <c r="G104" s="713"/>
      <c r="H104" s="713">
        <f t="shared" si="22"/>
        <v>1271</v>
      </c>
      <c r="I104" s="713">
        <f t="shared" si="22"/>
        <v>0</v>
      </c>
      <c r="J104" s="664" t="s">
        <v>623</v>
      </c>
      <c r="K104" s="1554"/>
    </row>
    <row r="105" spans="1:11" ht="26.25" customHeight="1" x14ac:dyDescent="0.2">
      <c r="A105" s="1561"/>
      <c r="B105" s="1564"/>
      <c r="C105" s="700">
        <v>2314</v>
      </c>
      <c r="D105" s="666">
        <v>150</v>
      </c>
      <c r="E105" s="713"/>
      <c r="F105" s="713">
        <v>12</v>
      </c>
      <c r="G105" s="713"/>
      <c r="H105" s="713">
        <f t="shared" si="22"/>
        <v>162</v>
      </c>
      <c r="I105" s="713">
        <f t="shared" si="22"/>
        <v>0</v>
      </c>
      <c r="J105" s="664" t="s">
        <v>624</v>
      </c>
      <c r="K105" s="1554"/>
    </row>
    <row r="106" spans="1:11" ht="18" customHeight="1" x14ac:dyDescent="0.2">
      <c r="A106" s="1559" t="s">
        <v>625</v>
      </c>
      <c r="B106" s="1562" t="s">
        <v>591</v>
      </c>
      <c r="C106" s="701"/>
      <c r="D106" s="714">
        <f>SUM(D107:D109)</f>
        <v>316</v>
      </c>
      <c r="E106" s="714">
        <f t="shared" ref="E106:I106" si="25">SUM(E107:E109)</f>
        <v>684</v>
      </c>
      <c r="F106" s="714">
        <f t="shared" si="25"/>
        <v>0</v>
      </c>
      <c r="G106" s="714">
        <f t="shared" si="25"/>
        <v>0</v>
      </c>
      <c r="H106" s="714">
        <f t="shared" si="25"/>
        <v>316</v>
      </c>
      <c r="I106" s="714">
        <f t="shared" si="25"/>
        <v>684</v>
      </c>
      <c r="J106" s="663"/>
      <c r="K106" s="1554" t="s">
        <v>626</v>
      </c>
    </row>
    <row r="107" spans="1:11" ht="12.75" customHeight="1" x14ac:dyDescent="0.2">
      <c r="A107" s="1560"/>
      <c r="B107" s="1563"/>
      <c r="C107" s="696">
        <v>1150</v>
      </c>
      <c r="D107" s="666">
        <v>110</v>
      </c>
      <c r="E107" s="666">
        <v>651</v>
      </c>
      <c r="F107" s="666"/>
      <c r="G107" s="666"/>
      <c r="H107" s="713">
        <f t="shared" si="22"/>
        <v>110</v>
      </c>
      <c r="I107" s="713">
        <f t="shared" si="22"/>
        <v>651</v>
      </c>
      <c r="J107" s="665"/>
      <c r="K107" s="1554"/>
    </row>
    <row r="108" spans="1:11" ht="12.75" customHeight="1" x14ac:dyDescent="0.2">
      <c r="A108" s="1560"/>
      <c r="B108" s="1563"/>
      <c r="C108" s="696">
        <v>1210</v>
      </c>
      <c r="D108" s="666">
        <v>6</v>
      </c>
      <c r="E108" s="715">
        <v>33</v>
      </c>
      <c r="F108" s="694"/>
      <c r="G108" s="694"/>
      <c r="H108" s="713">
        <f t="shared" si="22"/>
        <v>6</v>
      </c>
      <c r="I108" s="713">
        <f t="shared" si="22"/>
        <v>33</v>
      </c>
      <c r="J108" s="665"/>
      <c r="K108" s="1554"/>
    </row>
    <row r="109" spans="1:11" ht="12.75" customHeight="1" x14ac:dyDescent="0.2">
      <c r="A109" s="1561"/>
      <c r="B109" s="1564"/>
      <c r="C109" s="700">
        <v>2314</v>
      </c>
      <c r="D109" s="666">
        <v>200</v>
      </c>
      <c r="E109" s="713">
        <v>0</v>
      </c>
      <c r="F109" s="713"/>
      <c r="G109" s="713"/>
      <c r="H109" s="713">
        <f t="shared" si="22"/>
        <v>200</v>
      </c>
      <c r="I109" s="713">
        <f t="shared" si="22"/>
        <v>0</v>
      </c>
      <c r="J109" s="668"/>
      <c r="K109" s="1554"/>
    </row>
    <row r="110" spans="1:11" ht="14.25" customHeight="1" x14ac:dyDescent="0.2">
      <c r="A110" s="1559" t="s">
        <v>627</v>
      </c>
      <c r="B110" s="1562" t="s">
        <v>602</v>
      </c>
      <c r="C110" s="701"/>
      <c r="D110" s="714">
        <f>SUM(D111:D114)</f>
        <v>150</v>
      </c>
      <c r="E110" s="714">
        <f t="shared" ref="E110:I110" si="26">SUM(E111:E114)</f>
        <v>2035</v>
      </c>
      <c r="F110" s="714">
        <f t="shared" si="26"/>
        <v>0</v>
      </c>
      <c r="G110" s="714">
        <f t="shared" si="26"/>
        <v>0</v>
      </c>
      <c r="H110" s="714">
        <f t="shared" si="26"/>
        <v>150</v>
      </c>
      <c r="I110" s="714">
        <f t="shared" si="26"/>
        <v>2035</v>
      </c>
      <c r="J110" s="664"/>
      <c r="K110" s="1554" t="s">
        <v>603</v>
      </c>
    </row>
    <row r="111" spans="1:11" ht="48" x14ac:dyDescent="0.2">
      <c r="A111" s="1560"/>
      <c r="B111" s="1563"/>
      <c r="C111" s="696">
        <v>1150</v>
      </c>
      <c r="D111" s="666">
        <v>0</v>
      </c>
      <c r="E111" s="713">
        <v>700</v>
      </c>
      <c r="F111" s="713"/>
      <c r="G111" s="713">
        <v>-700</v>
      </c>
      <c r="H111" s="713">
        <f t="shared" si="22"/>
        <v>0</v>
      </c>
      <c r="I111" s="713">
        <f t="shared" si="22"/>
        <v>0</v>
      </c>
      <c r="J111" s="664" t="s">
        <v>628</v>
      </c>
      <c r="K111" s="1554"/>
    </row>
    <row r="112" spans="1:11" ht="24.75" customHeight="1" x14ac:dyDescent="0.2">
      <c r="A112" s="1560"/>
      <c r="B112" s="1563"/>
      <c r="C112" s="696">
        <v>1210</v>
      </c>
      <c r="D112" s="666">
        <v>0</v>
      </c>
      <c r="E112" s="713">
        <v>35</v>
      </c>
      <c r="F112" s="713"/>
      <c r="G112" s="713">
        <v>-35</v>
      </c>
      <c r="H112" s="713">
        <f t="shared" si="22"/>
        <v>0</v>
      </c>
      <c r="I112" s="713">
        <f t="shared" si="22"/>
        <v>0</v>
      </c>
      <c r="J112" s="664" t="s">
        <v>605</v>
      </c>
      <c r="K112" s="1554"/>
    </row>
    <row r="113" spans="1:11" ht="12.75" customHeight="1" x14ac:dyDescent="0.2">
      <c r="A113" s="1560"/>
      <c r="B113" s="1563"/>
      <c r="C113" s="696">
        <v>2269</v>
      </c>
      <c r="D113" s="666">
        <v>0</v>
      </c>
      <c r="E113" s="713">
        <v>500</v>
      </c>
      <c r="F113" s="713"/>
      <c r="G113" s="713"/>
      <c r="H113" s="713">
        <f>D113+F113</f>
        <v>0</v>
      </c>
      <c r="I113" s="713">
        <f>E113+G113</f>
        <v>500</v>
      </c>
      <c r="J113" s="664"/>
      <c r="K113" s="1554"/>
    </row>
    <row r="114" spans="1:11" ht="60.75" customHeight="1" x14ac:dyDescent="0.2">
      <c r="A114" s="1561"/>
      <c r="B114" s="1564"/>
      <c r="C114" s="700">
        <v>2279</v>
      </c>
      <c r="D114" s="666">
        <v>150</v>
      </c>
      <c r="E114" s="713">
        <v>800</v>
      </c>
      <c r="F114" s="713"/>
      <c r="G114" s="713">
        <v>735</v>
      </c>
      <c r="H114" s="713">
        <f t="shared" ref="H114:I133" si="27">D114+F114</f>
        <v>150</v>
      </c>
      <c r="I114" s="713">
        <f t="shared" si="27"/>
        <v>1535</v>
      </c>
      <c r="J114" s="664" t="s">
        <v>629</v>
      </c>
      <c r="K114" s="1554"/>
    </row>
    <row r="115" spans="1:11" ht="15" customHeight="1" x14ac:dyDescent="0.2">
      <c r="A115" s="1559" t="s">
        <v>630</v>
      </c>
      <c r="B115" s="1562" t="s">
        <v>589</v>
      </c>
      <c r="C115" s="701"/>
      <c r="D115" s="714">
        <f>SUM(D116:D119)</f>
        <v>2280</v>
      </c>
      <c r="E115" s="714">
        <f t="shared" ref="E115:I115" si="28">SUM(E116:E119)</f>
        <v>0</v>
      </c>
      <c r="F115" s="714">
        <f t="shared" si="28"/>
        <v>0</v>
      </c>
      <c r="G115" s="714">
        <f t="shared" si="28"/>
        <v>0</v>
      </c>
      <c r="H115" s="714">
        <f t="shared" si="28"/>
        <v>2280</v>
      </c>
      <c r="I115" s="714">
        <f t="shared" si="28"/>
        <v>0</v>
      </c>
      <c r="J115" s="663"/>
      <c r="K115" s="1554" t="s">
        <v>631</v>
      </c>
    </row>
    <row r="116" spans="1:11" ht="12.75" customHeight="1" x14ac:dyDescent="0.2">
      <c r="A116" s="1560"/>
      <c r="B116" s="1563"/>
      <c r="C116" s="700">
        <v>1150</v>
      </c>
      <c r="D116" s="666">
        <v>666</v>
      </c>
      <c r="E116" s="713"/>
      <c r="F116" s="713"/>
      <c r="G116" s="713"/>
      <c r="H116" s="713">
        <f t="shared" si="27"/>
        <v>666</v>
      </c>
      <c r="I116" s="713">
        <f t="shared" si="27"/>
        <v>0</v>
      </c>
      <c r="J116" s="663"/>
      <c r="K116" s="1554"/>
    </row>
    <row r="117" spans="1:11" ht="12.75" customHeight="1" x14ac:dyDescent="0.2">
      <c r="A117" s="1560"/>
      <c r="B117" s="1563"/>
      <c r="C117" s="696">
        <v>1210</v>
      </c>
      <c r="D117" s="666">
        <v>34</v>
      </c>
      <c r="E117" s="713"/>
      <c r="F117" s="713"/>
      <c r="G117" s="713"/>
      <c r="H117" s="713">
        <f t="shared" si="27"/>
        <v>34</v>
      </c>
      <c r="I117" s="713">
        <f t="shared" si="27"/>
        <v>0</v>
      </c>
      <c r="J117" s="663"/>
      <c r="K117" s="1554"/>
    </row>
    <row r="118" spans="1:11" ht="12.75" customHeight="1" x14ac:dyDescent="0.2">
      <c r="A118" s="1560"/>
      <c r="B118" s="1563"/>
      <c r="C118" s="704">
        <v>2264</v>
      </c>
      <c r="D118" s="666">
        <v>1280</v>
      </c>
      <c r="E118" s="713"/>
      <c r="F118" s="713"/>
      <c r="G118" s="713"/>
      <c r="H118" s="713">
        <f t="shared" si="27"/>
        <v>1280</v>
      </c>
      <c r="I118" s="713">
        <f t="shared" si="27"/>
        <v>0</v>
      </c>
      <c r="J118" s="663"/>
      <c r="K118" s="1554"/>
    </row>
    <row r="119" spans="1:11" ht="12.75" customHeight="1" x14ac:dyDescent="0.2">
      <c r="A119" s="1561"/>
      <c r="B119" s="1564"/>
      <c r="C119" s="700">
        <v>2314</v>
      </c>
      <c r="D119" s="666">
        <v>300</v>
      </c>
      <c r="E119" s="713"/>
      <c r="F119" s="713"/>
      <c r="G119" s="713"/>
      <c r="H119" s="713">
        <f t="shared" si="27"/>
        <v>300</v>
      </c>
      <c r="I119" s="713">
        <f t="shared" si="27"/>
        <v>0</v>
      </c>
      <c r="J119" s="663"/>
      <c r="K119" s="1554"/>
    </row>
    <row r="120" spans="1:11" ht="15.75" customHeight="1" x14ac:dyDescent="0.2">
      <c r="A120" s="1559" t="s">
        <v>632</v>
      </c>
      <c r="B120" s="1562" t="s">
        <v>633</v>
      </c>
      <c r="C120" s="701"/>
      <c r="D120" s="714">
        <f t="shared" ref="D120:I120" si="29">SUM(D121:D124)</f>
        <v>700</v>
      </c>
      <c r="E120" s="714">
        <f t="shared" si="29"/>
        <v>0</v>
      </c>
      <c r="F120" s="714">
        <f t="shared" si="29"/>
        <v>0</v>
      </c>
      <c r="G120" s="714">
        <f t="shared" si="29"/>
        <v>0</v>
      </c>
      <c r="H120" s="714">
        <f t="shared" si="29"/>
        <v>700</v>
      </c>
      <c r="I120" s="714">
        <f t="shared" si="29"/>
        <v>0</v>
      </c>
      <c r="J120" s="663"/>
      <c r="K120" s="1554" t="s">
        <v>634</v>
      </c>
    </row>
    <row r="121" spans="1:11" ht="12.75" customHeight="1" x14ac:dyDescent="0.2">
      <c r="A121" s="1560"/>
      <c r="B121" s="1563"/>
      <c r="C121" s="696">
        <v>1150</v>
      </c>
      <c r="D121" s="666">
        <v>285</v>
      </c>
      <c r="E121" s="713"/>
      <c r="F121" s="713"/>
      <c r="G121" s="713"/>
      <c r="H121" s="713">
        <f t="shared" si="27"/>
        <v>285</v>
      </c>
      <c r="I121" s="713">
        <f t="shared" si="27"/>
        <v>0</v>
      </c>
      <c r="J121" s="663"/>
      <c r="K121" s="1554"/>
    </row>
    <row r="122" spans="1:11" ht="12.75" customHeight="1" x14ac:dyDescent="0.2">
      <c r="A122" s="1560"/>
      <c r="B122" s="1563"/>
      <c r="C122" s="696">
        <v>1210</v>
      </c>
      <c r="D122" s="666">
        <v>15</v>
      </c>
      <c r="E122" s="713"/>
      <c r="F122" s="713"/>
      <c r="G122" s="713"/>
      <c r="H122" s="713">
        <f t="shared" si="27"/>
        <v>15</v>
      </c>
      <c r="I122" s="713">
        <f t="shared" si="27"/>
        <v>0</v>
      </c>
      <c r="J122" s="663"/>
      <c r="K122" s="1554"/>
    </row>
    <row r="123" spans="1:11" ht="26.25" customHeight="1" x14ac:dyDescent="0.2">
      <c r="A123" s="1560"/>
      <c r="B123" s="1563"/>
      <c r="C123" s="696">
        <v>2279</v>
      </c>
      <c r="D123" s="382">
        <v>0</v>
      </c>
      <c r="E123" s="716"/>
      <c r="F123" s="716">
        <v>30</v>
      </c>
      <c r="G123" s="716"/>
      <c r="H123" s="716">
        <f t="shared" si="27"/>
        <v>30</v>
      </c>
      <c r="I123" s="716">
        <f t="shared" si="27"/>
        <v>0</v>
      </c>
      <c r="J123" s="674" t="s">
        <v>635</v>
      </c>
      <c r="K123" s="1554"/>
    </row>
    <row r="124" spans="1:11" ht="19.5" customHeight="1" x14ac:dyDescent="0.2">
      <c r="A124" s="1561"/>
      <c r="B124" s="1564"/>
      <c r="C124" s="700">
        <v>2314</v>
      </c>
      <c r="D124" s="382">
        <v>400</v>
      </c>
      <c r="E124" s="716"/>
      <c r="F124" s="716">
        <v>-30</v>
      </c>
      <c r="G124" s="716"/>
      <c r="H124" s="716">
        <f t="shared" si="27"/>
        <v>370</v>
      </c>
      <c r="I124" s="716">
        <f t="shared" si="27"/>
        <v>0</v>
      </c>
      <c r="J124" s="674" t="s">
        <v>636</v>
      </c>
      <c r="K124" s="1554"/>
    </row>
    <row r="125" spans="1:11" ht="17.25" customHeight="1" x14ac:dyDescent="0.2">
      <c r="A125" s="1559" t="s">
        <v>637</v>
      </c>
      <c r="B125" s="1562" t="s">
        <v>638</v>
      </c>
      <c r="C125" s="701"/>
      <c r="D125" s="714">
        <f>SUM(D126:D128)</f>
        <v>550</v>
      </c>
      <c r="E125" s="714">
        <f t="shared" ref="E125:I125" si="30">SUM(E126:E128)</f>
        <v>0</v>
      </c>
      <c r="F125" s="714">
        <f t="shared" si="30"/>
        <v>0</v>
      </c>
      <c r="G125" s="714">
        <f t="shared" si="30"/>
        <v>0</v>
      </c>
      <c r="H125" s="714">
        <f t="shared" si="30"/>
        <v>550</v>
      </c>
      <c r="I125" s="714">
        <f t="shared" si="30"/>
        <v>0</v>
      </c>
      <c r="J125" s="663"/>
      <c r="K125" s="1554" t="s">
        <v>639</v>
      </c>
    </row>
    <row r="126" spans="1:11" ht="12.75" customHeight="1" x14ac:dyDescent="0.2">
      <c r="A126" s="1560"/>
      <c r="B126" s="1563"/>
      <c r="C126" s="696">
        <v>1150</v>
      </c>
      <c r="D126" s="666">
        <v>380</v>
      </c>
      <c r="E126" s="666"/>
      <c r="F126" s="666"/>
      <c r="G126" s="666"/>
      <c r="H126" s="713">
        <f t="shared" si="27"/>
        <v>380</v>
      </c>
      <c r="I126" s="713">
        <f t="shared" si="27"/>
        <v>0</v>
      </c>
      <c r="J126" s="663"/>
      <c r="K126" s="1554"/>
    </row>
    <row r="127" spans="1:11" ht="12.75" customHeight="1" x14ac:dyDescent="0.2">
      <c r="A127" s="1560"/>
      <c r="B127" s="1563"/>
      <c r="C127" s="696">
        <v>1210</v>
      </c>
      <c r="D127" s="666">
        <v>20</v>
      </c>
      <c r="E127" s="694"/>
      <c r="F127" s="694"/>
      <c r="G127" s="694"/>
      <c r="H127" s="713">
        <f t="shared" si="27"/>
        <v>20</v>
      </c>
      <c r="I127" s="713">
        <f t="shared" si="27"/>
        <v>0</v>
      </c>
      <c r="J127" s="665"/>
      <c r="K127" s="1554"/>
    </row>
    <row r="128" spans="1:11" ht="12.75" customHeight="1" x14ac:dyDescent="0.2">
      <c r="A128" s="1561"/>
      <c r="B128" s="1564"/>
      <c r="C128" s="700">
        <v>2314</v>
      </c>
      <c r="D128" s="666">
        <v>150</v>
      </c>
      <c r="E128" s="666"/>
      <c r="F128" s="666"/>
      <c r="G128" s="666"/>
      <c r="H128" s="713">
        <f t="shared" si="27"/>
        <v>150</v>
      </c>
      <c r="I128" s="713">
        <f t="shared" si="27"/>
        <v>0</v>
      </c>
      <c r="J128" s="665"/>
      <c r="K128" s="1554"/>
    </row>
    <row r="129" spans="1:11" ht="17.25" customHeight="1" x14ac:dyDescent="0.2">
      <c r="A129" s="1559" t="s">
        <v>640</v>
      </c>
      <c r="B129" s="1562" t="s">
        <v>594</v>
      </c>
      <c r="C129" s="701"/>
      <c r="D129" s="714">
        <f>SUM(D130:D133)</f>
        <v>185</v>
      </c>
      <c r="E129" s="714">
        <f t="shared" ref="E129:I129" si="31">SUM(E130:E133)</f>
        <v>815</v>
      </c>
      <c r="F129" s="714">
        <f t="shared" si="31"/>
        <v>0</v>
      </c>
      <c r="G129" s="714">
        <f t="shared" si="31"/>
        <v>0</v>
      </c>
      <c r="H129" s="714">
        <f t="shared" si="31"/>
        <v>185</v>
      </c>
      <c r="I129" s="714">
        <f t="shared" si="31"/>
        <v>815</v>
      </c>
      <c r="J129" s="666"/>
      <c r="K129" s="1554" t="s">
        <v>641</v>
      </c>
    </row>
    <row r="130" spans="1:11" ht="12.75" customHeight="1" x14ac:dyDescent="0.2">
      <c r="A130" s="1560"/>
      <c r="B130" s="1563"/>
      <c r="C130" s="696">
        <v>1150</v>
      </c>
      <c r="D130" s="666">
        <v>0</v>
      </c>
      <c r="E130" s="713">
        <v>95</v>
      </c>
      <c r="F130" s="713"/>
      <c r="G130" s="713"/>
      <c r="H130" s="713">
        <f t="shared" si="27"/>
        <v>0</v>
      </c>
      <c r="I130" s="713">
        <f t="shared" si="27"/>
        <v>95</v>
      </c>
      <c r="J130" s="668"/>
      <c r="K130" s="1554"/>
    </row>
    <row r="131" spans="1:11" ht="12.75" customHeight="1" x14ac:dyDescent="0.2">
      <c r="A131" s="1560"/>
      <c r="B131" s="1563"/>
      <c r="C131" s="696">
        <v>1210</v>
      </c>
      <c r="D131" s="666">
        <v>0</v>
      </c>
      <c r="E131" s="713">
        <v>5</v>
      </c>
      <c r="F131" s="713"/>
      <c r="G131" s="713"/>
      <c r="H131" s="713">
        <f t="shared" si="27"/>
        <v>0</v>
      </c>
      <c r="I131" s="713">
        <f t="shared" si="27"/>
        <v>5</v>
      </c>
      <c r="J131" s="664"/>
      <c r="K131" s="1554"/>
    </row>
    <row r="132" spans="1:11" ht="12.75" customHeight="1" x14ac:dyDescent="0.2">
      <c r="A132" s="1560"/>
      <c r="B132" s="1563"/>
      <c r="C132" s="696">
        <v>2279</v>
      </c>
      <c r="D132" s="666">
        <v>185</v>
      </c>
      <c r="E132" s="713">
        <v>615</v>
      </c>
      <c r="F132" s="713"/>
      <c r="G132" s="713"/>
      <c r="H132" s="713">
        <f t="shared" si="27"/>
        <v>185</v>
      </c>
      <c r="I132" s="713">
        <f t="shared" si="27"/>
        <v>615</v>
      </c>
      <c r="J132" s="663"/>
      <c r="K132" s="1554"/>
    </row>
    <row r="133" spans="1:11" ht="12.75" customHeight="1" x14ac:dyDescent="0.2">
      <c r="A133" s="1561"/>
      <c r="B133" s="1564"/>
      <c r="C133" s="700">
        <v>2314</v>
      </c>
      <c r="D133" s="666">
        <v>0</v>
      </c>
      <c r="E133" s="713">
        <v>100</v>
      </c>
      <c r="F133" s="713"/>
      <c r="G133" s="713"/>
      <c r="H133" s="713">
        <f t="shared" si="27"/>
        <v>0</v>
      </c>
      <c r="I133" s="713">
        <f t="shared" si="27"/>
        <v>100</v>
      </c>
      <c r="J133" s="663"/>
      <c r="K133" s="1554"/>
    </row>
    <row r="134" spans="1:11" x14ac:dyDescent="0.2">
      <c r="A134" s="670" t="s">
        <v>642</v>
      </c>
      <c r="B134" s="671" t="s">
        <v>643</v>
      </c>
      <c r="C134" s="702"/>
      <c r="D134" s="714">
        <f t="shared" ref="D134:I134" si="32">SUM(D135,D137,D139,D141)</f>
        <v>760</v>
      </c>
      <c r="E134" s="714">
        <f t="shared" si="32"/>
        <v>0</v>
      </c>
      <c r="F134" s="714">
        <f t="shared" si="32"/>
        <v>0</v>
      </c>
      <c r="G134" s="714">
        <f t="shared" si="32"/>
        <v>0</v>
      </c>
      <c r="H134" s="714">
        <f t="shared" si="32"/>
        <v>760</v>
      </c>
      <c r="I134" s="714">
        <f t="shared" si="32"/>
        <v>0</v>
      </c>
      <c r="J134" s="664"/>
      <c r="K134" s="663"/>
    </row>
    <row r="135" spans="1:11" ht="15" customHeight="1" x14ac:dyDescent="0.2">
      <c r="A135" s="1559" t="s">
        <v>644</v>
      </c>
      <c r="B135" s="1562" t="s">
        <v>645</v>
      </c>
      <c r="C135" s="701"/>
      <c r="D135" s="714">
        <f t="shared" ref="D135:I135" si="33">SUM(D136:D136)</f>
        <v>0</v>
      </c>
      <c r="E135" s="714">
        <f t="shared" si="33"/>
        <v>0</v>
      </c>
      <c r="F135" s="714">
        <f t="shared" si="33"/>
        <v>0</v>
      </c>
      <c r="G135" s="714">
        <f t="shared" si="33"/>
        <v>0</v>
      </c>
      <c r="H135" s="714">
        <f t="shared" si="33"/>
        <v>0</v>
      </c>
      <c r="I135" s="714">
        <f t="shared" si="33"/>
        <v>0</v>
      </c>
      <c r="J135" s="663"/>
      <c r="K135" s="1554" t="s">
        <v>646</v>
      </c>
    </row>
    <row r="136" spans="1:11" ht="27" customHeight="1" x14ac:dyDescent="0.2">
      <c r="A136" s="1561"/>
      <c r="B136" s="1564"/>
      <c r="C136" s="696">
        <v>1150</v>
      </c>
      <c r="D136" s="666">
        <v>0</v>
      </c>
      <c r="E136" s="713"/>
      <c r="F136" s="713"/>
      <c r="G136" s="713"/>
      <c r="H136" s="713">
        <f t="shared" ref="H136:I147" si="34">D136+F136</f>
        <v>0</v>
      </c>
      <c r="I136" s="713">
        <f t="shared" si="34"/>
        <v>0</v>
      </c>
      <c r="J136" s="663"/>
      <c r="K136" s="1554"/>
    </row>
    <row r="137" spans="1:11" ht="12" customHeight="1" x14ac:dyDescent="0.2">
      <c r="A137" s="1559" t="s">
        <v>647</v>
      </c>
      <c r="B137" s="1562" t="s">
        <v>648</v>
      </c>
      <c r="C137" s="701"/>
      <c r="D137" s="714">
        <f t="shared" ref="D137:I137" si="35">SUM(D138:D138)</f>
        <v>0</v>
      </c>
      <c r="E137" s="714">
        <f t="shared" si="35"/>
        <v>0</v>
      </c>
      <c r="F137" s="714">
        <f t="shared" si="35"/>
        <v>0</v>
      </c>
      <c r="G137" s="714">
        <f t="shared" si="35"/>
        <v>0</v>
      </c>
      <c r="H137" s="714">
        <f t="shared" si="35"/>
        <v>0</v>
      </c>
      <c r="I137" s="714">
        <f t="shared" si="35"/>
        <v>0</v>
      </c>
      <c r="J137" s="663"/>
      <c r="K137" s="1554" t="s">
        <v>649</v>
      </c>
    </row>
    <row r="138" spans="1:11" ht="29.25" customHeight="1" x14ac:dyDescent="0.2">
      <c r="A138" s="1560"/>
      <c r="B138" s="1563"/>
      <c r="C138" s="696">
        <v>1150</v>
      </c>
      <c r="D138" s="666">
        <v>0</v>
      </c>
      <c r="E138" s="713"/>
      <c r="F138" s="713"/>
      <c r="G138" s="713"/>
      <c r="H138" s="713">
        <f t="shared" si="34"/>
        <v>0</v>
      </c>
      <c r="I138" s="713">
        <f t="shared" si="34"/>
        <v>0</v>
      </c>
      <c r="J138" s="663"/>
      <c r="K138" s="1554"/>
    </row>
    <row r="139" spans="1:11" ht="12.75" customHeight="1" x14ac:dyDescent="0.2">
      <c r="A139" s="1559" t="s">
        <v>650</v>
      </c>
      <c r="B139" s="1562" t="s">
        <v>651</v>
      </c>
      <c r="C139" s="701"/>
      <c r="D139" s="714">
        <f t="shared" ref="D139:I139" si="36">SUM(D140:D140)</f>
        <v>0</v>
      </c>
      <c r="E139" s="714">
        <f t="shared" si="36"/>
        <v>0</v>
      </c>
      <c r="F139" s="714">
        <f t="shared" si="36"/>
        <v>0</v>
      </c>
      <c r="G139" s="714">
        <f t="shared" si="36"/>
        <v>0</v>
      </c>
      <c r="H139" s="714">
        <f t="shared" si="36"/>
        <v>0</v>
      </c>
      <c r="I139" s="714">
        <f t="shared" si="36"/>
        <v>0</v>
      </c>
      <c r="J139" s="663"/>
      <c r="K139" s="1554" t="s">
        <v>652</v>
      </c>
    </row>
    <row r="140" spans="1:11" ht="39" customHeight="1" x14ac:dyDescent="0.2">
      <c r="A140" s="1560"/>
      <c r="B140" s="1563"/>
      <c r="C140" s="696">
        <v>1150</v>
      </c>
      <c r="D140" s="666">
        <v>0</v>
      </c>
      <c r="E140" s="713"/>
      <c r="F140" s="713"/>
      <c r="G140" s="713"/>
      <c r="H140" s="713">
        <f t="shared" si="34"/>
        <v>0</v>
      </c>
      <c r="I140" s="713">
        <f t="shared" si="34"/>
        <v>0</v>
      </c>
      <c r="J140" s="663"/>
      <c r="K140" s="1554"/>
    </row>
    <row r="141" spans="1:11" ht="28.5" customHeight="1" x14ac:dyDescent="0.2">
      <c r="A141" s="1572" t="s">
        <v>653</v>
      </c>
      <c r="B141" s="1574" t="s">
        <v>597</v>
      </c>
      <c r="C141" s="701"/>
      <c r="D141" s="714">
        <f>SUM(D142)</f>
        <v>760</v>
      </c>
      <c r="E141" s="714">
        <f t="shared" ref="E141:I141" si="37">SUM(E142)</f>
        <v>0</v>
      </c>
      <c r="F141" s="714">
        <f t="shared" si="37"/>
        <v>0</v>
      </c>
      <c r="G141" s="714">
        <f t="shared" si="37"/>
        <v>0</v>
      </c>
      <c r="H141" s="714">
        <f t="shared" si="37"/>
        <v>760</v>
      </c>
      <c r="I141" s="714">
        <f t="shared" si="37"/>
        <v>0</v>
      </c>
      <c r="J141" s="665"/>
      <c r="K141" s="1554" t="s">
        <v>654</v>
      </c>
    </row>
    <row r="142" spans="1:11" ht="12.75" customHeight="1" x14ac:dyDescent="0.2">
      <c r="A142" s="1573"/>
      <c r="B142" s="1575"/>
      <c r="C142" s="700">
        <v>2314</v>
      </c>
      <c r="D142" s="666">
        <v>760</v>
      </c>
      <c r="E142" s="713"/>
      <c r="F142" s="713">
        <v>0</v>
      </c>
      <c r="G142" s="713"/>
      <c r="H142" s="713">
        <f t="shared" si="34"/>
        <v>760</v>
      </c>
      <c r="I142" s="713">
        <f t="shared" si="34"/>
        <v>0</v>
      </c>
      <c r="J142" s="666"/>
      <c r="K142" s="1554"/>
    </row>
    <row r="143" spans="1:11" x14ac:dyDescent="0.2">
      <c r="A143" s="675" t="s">
        <v>655</v>
      </c>
      <c r="B143" s="667" t="s">
        <v>656</v>
      </c>
      <c r="C143" s="702"/>
      <c r="D143" s="714">
        <f>SUM(D144,D150,D152,D154,D157)</f>
        <v>4975</v>
      </c>
      <c r="E143" s="714">
        <f t="shared" ref="E143:I143" si="38">SUM(E144,E150,E152,E154,E157)</f>
        <v>6445</v>
      </c>
      <c r="F143" s="714">
        <f t="shared" si="38"/>
        <v>0</v>
      </c>
      <c r="G143" s="714">
        <f t="shared" si="38"/>
        <v>0</v>
      </c>
      <c r="H143" s="714">
        <f t="shared" si="38"/>
        <v>4975</v>
      </c>
      <c r="I143" s="714">
        <f t="shared" si="38"/>
        <v>6445</v>
      </c>
      <c r="J143" s="668"/>
      <c r="K143" s="668"/>
    </row>
    <row r="144" spans="1:11" ht="15" customHeight="1" x14ac:dyDescent="0.2">
      <c r="A144" s="1559" t="s">
        <v>657</v>
      </c>
      <c r="B144" s="1562" t="s">
        <v>658</v>
      </c>
      <c r="C144" s="707"/>
      <c r="D144" s="714">
        <f>SUM(D145:D149)</f>
        <v>4575</v>
      </c>
      <c r="E144" s="714">
        <f t="shared" ref="E144:I144" si="39">SUM(E145:E149)</f>
        <v>5245</v>
      </c>
      <c r="F144" s="714">
        <f t="shared" si="39"/>
        <v>0</v>
      </c>
      <c r="G144" s="714">
        <f t="shared" si="39"/>
        <v>0</v>
      </c>
      <c r="H144" s="714">
        <f t="shared" si="39"/>
        <v>4575</v>
      </c>
      <c r="I144" s="714">
        <f t="shared" si="39"/>
        <v>5245</v>
      </c>
      <c r="J144" s="668"/>
      <c r="K144" s="1576" t="s">
        <v>659</v>
      </c>
    </row>
    <row r="145" spans="1:11" ht="12.75" customHeight="1" x14ac:dyDescent="0.2">
      <c r="A145" s="1560"/>
      <c r="B145" s="1563"/>
      <c r="C145" s="696">
        <v>1150</v>
      </c>
      <c r="D145" s="666">
        <v>2380</v>
      </c>
      <c r="E145" s="713">
        <v>2380</v>
      </c>
      <c r="F145" s="713"/>
      <c r="G145" s="713"/>
      <c r="H145" s="713">
        <f t="shared" si="34"/>
        <v>2380</v>
      </c>
      <c r="I145" s="713">
        <f t="shared" si="34"/>
        <v>2380</v>
      </c>
      <c r="J145" s="664"/>
      <c r="K145" s="1576"/>
    </row>
    <row r="146" spans="1:11" ht="12.75" customHeight="1" x14ac:dyDescent="0.2">
      <c r="A146" s="1560"/>
      <c r="B146" s="1563"/>
      <c r="C146" s="696">
        <v>1210</v>
      </c>
      <c r="D146" s="666">
        <v>120</v>
      </c>
      <c r="E146" s="713">
        <v>120</v>
      </c>
      <c r="F146" s="713"/>
      <c r="G146" s="713"/>
      <c r="H146" s="713">
        <f t="shared" si="34"/>
        <v>120</v>
      </c>
      <c r="I146" s="713">
        <f t="shared" si="34"/>
        <v>120</v>
      </c>
      <c r="J146" s="663"/>
      <c r="K146" s="1576"/>
    </row>
    <row r="147" spans="1:11" ht="12.75" customHeight="1" x14ac:dyDescent="0.2">
      <c r="A147" s="1560"/>
      <c r="B147" s="1563"/>
      <c r="C147" s="700" t="s">
        <v>660</v>
      </c>
      <c r="D147" s="666">
        <v>275</v>
      </c>
      <c r="E147" s="713">
        <v>125</v>
      </c>
      <c r="F147" s="713"/>
      <c r="G147" s="713"/>
      <c r="H147" s="713">
        <f t="shared" si="34"/>
        <v>275</v>
      </c>
      <c r="I147" s="713">
        <f t="shared" si="34"/>
        <v>125</v>
      </c>
      <c r="J147" s="663"/>
      <c r="K147" s="1576"/>
    </row>
    <row r="148" spans="1:11" ht="12.75" customHeight="1" x14ac:dyDescent="0.2">
      <c r="A148" s="1560"/>
      <c r="B148" s="1563"/>
      <c r="C148" s="700" t="s">
        <v>600</v>
      </c>
      <c r="D148" s="666">
        <v>0</v>
      </c>
      <c r="E148" s="713">
        <v>1120</v>
      </c>
      <c r="F148" s="713"/>
      <c r="G148" s="713"/>
      <c r="H148" s="713">
        <f>D148+F148</f>
        <v>0</v>
      </c>
      <c r="I148" s="713">
        <f>E148+G148</f>
        <v>1120</v>
      </c>
      <c r="J148" s="663"/>
      <c r="K148" s="1576"/>
    </row>
    <row r="149" spans="1:11" ht="12.75" customHeight="1" x14ac:dyDescent="0.2">
      <c r="A149" s="1561"/>
      <c r="B149" s="1564"/>
      <c r="C149" s="700">
        <v>2314</v>
      </c>
      <c r="D149" s="666">
        <v>1800</v>
      </c>
      <c r="E149" s="713">
        <v>1500</v>
      </c>
      <c r="F149" s="713"/>
      <c r="G149" s="713"/>
      <c r="H149" s="713">
        <f t="shared" ref="H149:I168" si="40">D149+F149</f>
        <v>1800</v>
      </c>
      <c r="I149" s="713">
        <f t="shared" si="40"/>
        <v>1500</v>
      </c>
      <c r="J149" s="663"/>
      <c r="K149" s="1576"/>
    </row>
    <row r="150" spans="1:11" ht="36" customHeight="1" x14ac:dyDescent="0.2">
      <c r="A150" s="1559" t="s">
        <v>661</v>
      </c>
      <c r="B150" s="1562" t="s">
        <v>662</v>
      </c>
      <c r="C150" s="701"/>
      <c r="D150" s="714">
        <f>SUM(D151)</f>
        <v>200</v>
      </c>
      <c r="E150" s="714">
        <f t="shared" ref="E150:I150" si="41">SUM(E151)</f>
        <v>0</v>
      </c>
      <c r="F150" s="714">
        <f t="shared" si="41"/>
        <v>0</v>
      </c>
      <c r="G150" s="714">
        <f t="shared" si="41"/>
        <v>0</v>
      </c>
      <c r="H150" s="714">
        <f t="shared" si="41"/>
        <v>200</v>
      </c>
      <c r="I150" s="714">
        <f t="shared" si="41"/>
        <v>0</v>
      </c>
      <c r="J150" s="663"/>
      <c r="K150" s="1554" t="s">
        <v>663</v>
      </c>
    </row>
    <row r="151" spans="1:11" ht="12.75" customHeight="1" x14ac:dyDescent="0.2">
      <c r="A151" s="1561"/>
      <c r="B151" s="1564"/>
      <c r="C151" s="700">
        <v>2314</v>
      </c>
      <c r="D151" s="666">
        <v>200</v>
      </c>
      <c r="E151" s="713"/>
      <c r="F151" s="713"/>
      <c r="G151" s="713"/>
      <c r="H151" s="713">
        <f t="shared" si="40"/>
        <v>200</v>
      </c>
      <c r="I151" s="713">
        <f t="shared" si="40"/>
        <v>0</v>
      </c>
      <c r="J151" s="663"/>
      <c r="K151" s="1554"/>
    </row>
    <row r="152" spans="1:11" ht="21.75" customHeight="1" x14ac:dyDescent="0.2">
      <c r="A152" s="1559" t="s">
        <v>664</v>
      </c>
      <c r="B152" s="1562" t="s">
        <v>665</v>
      </c>
      <c r="C152" s="701"/>
      <c r="D152" s="714">
        <f>SUM(D153)</f>
        <v>200</v>
      </c>
      <c r="E152" s="714">
        <f t="shared" ref="E152:I152" si="42">SUM(E153)</f>
        <v>0</v>
      </c>
      <c r="F152" s="714">
        <f t="shared" si="42"/>
        <v>0</v>
      </c>
      <c r="G152" s="714">
        <f t="shared" si="42"/>
        <v>0</v>
      </c>
      <c r="H152" s="714">
        <f t="shared" si="42"/>
        <v>200</v>
      </c>
      <c r="I152" s="714">
        <f t="shared" si="42"/>
        <v>0</v>
      </c>
      <c r="J152" s="663"/>
      <c r="K152" s="1554" t="s">
        <v>666</v>
      </c>
    </row>
    <row r="153" spans="1:11" ht="12.75" customHeight="1" x14ac:dyDescent="0.2">
      <c r="A153" s="1561"/>
      <c r="B153" s="1564"/>
      <c r="C153" s="700">
        <v>2314</v>
      </c>
      <c r="D153" s="666">
        <v>200</v>
      </c>
      <c r="E153" s="713"/>
      <c r="F153" s="713"/>
      <c r="G153" s="713"/>
      <c r="H153" s="713">
        <f t="shared" si="40"/>
        <v>200</v>
      </c>
      <c r="I153" s="713">
        <f t="shared" si="40"/>
        <v>0</v>
      </c>
      <c r="J153" s="663"/>
      <c r="K153" s="1554"/>
    </row>
    <row r="154" spans="1:11" ht="36.75" customHeight="1" x14ac:dyDescent="0.2">
      <c r="A154" s="1559" t="s">
        <v>667</v>
      </c>
      <c r="B154" s="1562" t="s">
        <v>668</v>
      </c>
      <c r="C154" s="701"/>
      <c r="D154" s="714">
        <f>SUM(D155:D156)</f>
        <v>0</v>
      </c>
      <c r="E154" s="714">
        <f t="shared" ref="E154:I154" si="43">SUM(E155:E156)</f>
        <v>800</v>
      </c>
      <c r="F154" s="714">
        <f t="shared" si="43"/>
        <v>0</v>
      </c>
      <c r="G154" s="714">
        <f t="shared" si="43"/>
        <v>0</v>
      </c>
      <c r="H154" s="714">
        <f t="shared" si="43"/>
        <v>0</v>
      </c>
      <c r="I154" s="714">
        <f t="shared" si="43"/>
        <v>800</v>
      </c>
      <c r="J154" s="663"/>
      <c r="K154" s="1554" t="s">
        <v>669</v>
      </c>
    </row>
    <row r="155" spans="1:11" ht="12.75" customHeight="1" x14ac:dyDescent="0.2">
      <c r="A155" s="1560"/>
      <c r="B155" s="1563"/>
      <c r="C155" s="696">
        <v>1150</v>
      </c>
      <c r="D155" s="666">
        <v>0</v>
      </c>
      <c r="E155" s="713">
        <v>762</v>
      </c>
      <c r="F155" s="713"/>
      <c r="G155" s="713"/>
      <c r="H155" s="713">
        <f t="shared" si="40"/>
        <v>0</v>
      </c>
      <c r="I155" s="713">
        <f t="shared" si="40"/>
        <v>762</v>
      </c>
      <c r="J155" s="663"/>
      <c r="K155" s="1554"/>
    </row>
    <row r="156" spans="1:11" ht="12.75" customHeight="1" x14ac:dyDescent="0.2">
      <c r="A156" s="1561"/>
      <c r="B156" s="1564"/>
      <c r="C156" s="696">
        <v>1210</v>
      </c>
      <c r="D156" s="666">
        <v>0</v>
      </c>
      <c r="E156" s="713">
        <v>38</v>
      </c>
      <c r="F156" s="713"/>
      <c r="G156" s="713"/>
      <c r="H156" s="713">
        <f t="shared" si="40"/>
        <v>0</v>
      </c>
      <c r="I156" s="713">
        <f t="shared" si="40"/>
        <v>38</v>
      </c>
      <c r="J156" s="663"/>
      <c r="K156" s="1554"/>
    </row>
    <row r="157" spans="1:11" ht="24" customHeight="1" x14ac:dyDescent="0.2">
      <c r="A157" s="1559" t="s">
        <v>670</v>
      </c>
      <c r="B157" s="1562" t="s">
        <v>671</v>
      </c>
      <c r="C157" s="701"/>
      <c r="D157" s="714">
        <f>SUM(D158)</f>
        <v>0</v>
      </c>
      <c r="E157" s="714">
        <f t="shared" ref="E157:I157" si="44">SUM(E158)</f>
        <v>400</v>
      </c>
      <c r="F157" s="714">
        <f t="shared" si="44"/>
        <v>0</v>
      </c>
      <c r="G157" s="714">
        <f t="shared" si="44"/>
        <v>0</v>
      </c>
      <c r="H157" s="714">
        <f t="shared" si="44"/>
        <v>0</v>
      </c>
      <c r="I157" s="714">
        <f t="shared" si="44"/>
        <v>400</v>
      </c>
      <c r="J157" s="663"/>
      <c r="K157" s="1554" t="s">
        <v>672</v>
      </c>
    </row>
    <row r="158" spans="1:11" ht="12.75" customHeight="1" x14ac:dyDescent="0.2">
      <c r="A158" s="1561"/>
      <c r="B158" s="1563"/>
      <c r="C158" s="696">
        <v>2262</v>
      </c>
      <c r="D158" s="666">
        <v>0</v>
      </c>
      <c r="E158" s="713">
        <v>400</v>
      </c>
      <c r="F158" s="713"/>
      <c r="G158" s="713"/>
      <c r="H158" s="713">
        <f t="shared" si="40"/>
        <v>0</v>
      </c>
      <c r="I158" s="713">
        <f t="shared" si="40"/>
        <v>400</v>
      </c>
      <c r="J158" s="663"/>
      <c r="K158" s="1554"/>
    </row>
    <row r="159" spans="1:11" x14ac:dyDescent="0.2">
      <c r="A159" s="676" t="s">
        <v>673</v>
      </c>
      <c r="B159" s="667" t="s">
        <v>674</v>
      </c>
      <c r="C159" s="708"/>
      <c r="D159" s="714">
        <f>SUM(D160,D162,D169,D175,D179,D181,D183,D185,D190)</f>
        <v>49475</v>
      </c>
      <c r="E159" s="714">
        <f t="shared" ref="E159:G159" si="45">SUM(E160,E162,E169,E175,E179,E181,E183,E185,E190)</f>
        <v>0</v>
      </c>
      <c r="F159" s="714">
        <f t="shared" si="45"/>
        <v>0</v>
      </c>
      <c r="G159" s="714">
        <f t="shared" si="45"/>
        <v>0</v>
      </c>
      <c r="H159" s="714">
        <f>SUM(H160,H162,H169,H175,H179,H181,H183,H185,H190)</f>
        <v>49475</v>
      </c>
      <c r="I159" s="717">
        <f t="shared" si="40"/>
        <v>0</v>
      </c>
      <c r="J159" s="663"/>
      <c r="K159" s="663"/>
    </row>
    <row r="160" spans="1:11" ht="16.5" customHeight="1" x14ac:dyDescent="0.2">
      <c r="A160" s="1559" t="s">
        <v>675</v>
      </c>
      <c r="B160" s="1577" t="s">
        <v>676</v>
      </c>
      <c r="C160" s="701"/>
      <c r="D160" s="714">
        <f>SUM(D161)</f>
        <v>876</v>
      </c>
      <c r="E160" s="714">
        <f t="shared" ref="E160:I160" si="46">SUM(E161)</f>
        <v>0</v>
      </c>
      <c r="F160" s="714">
        <f t="shared" si="46"/>
        <v>0</v>
      </c>
      <c r="G160" s="714">
        <f t="shared" si="46"/>
        <v>0</v>
      </c>
      <c r="H160" s="714">
        <f t="shared" si="46"/>
        <v>876</v>
      </c>
      <c r="I160" s="714">
        <f t="shared" si="46"/>
        <v>0</v>
      </c>
      <c r="J160" s="663"/>
      <c r="K160" s="1554" t="s">
        <v>677</v>
      </c>
    </row>
    <row r="161" spans="1:11" ht="12.75" customHeight="1" x14ac:dyDescent="0.2">
      <c r="A161" s="1561"/>
      <c r="B161" s="1578"/>
      <c r="C161" s="700" t="s">
        <v>660</v>
      </c>
      <c r="D161" s="666">
        <v>876</v>
      </c>
      <c r="E161" s="666"/>
      <c r="F161" s="666"/>
      <c r="G161" s="666"/>
      <c r="H161" s="713">
        <f t="shared" si="40"/>
        <v>876</v>
      </c>
      <c r="I161" s="713">
        <f t="shared" si="40"/>
        <v>0</v>
      </c>
      <c r="J161" s="665"/>
      <c r="K161" s="1554"/>
    </row>
    <row r="162" spans="1:11" x14ac:dyDescent="0.2">
      <c r="A162" s="1572" t="s">
        <v>678</v>
      </c>
      <c r="B162" s="1574" t="s">
        <v>679</v>
      </c>
      <c r="C162" s="701"/>
      <c r="D162" s="714">
        <f>SUM(D163:D168)</f>
        <v>8359</v>
      </c>
      <c r="E162" s="714">
        <f t="shared" ref="E162:I162" si="47">SUM(E163:E168)</f>
        <v>0</v>
      </c>
      <c r="F162" s="714">
        <f t="shared" si="47"/>
        <v>0</v>
      </c>
      <c r="G162" s="714">
        <f t="shared" si="47"/>
        <v>0</v>
      </c>
      <c r="H162" s="714">
        <f t="shared" si="47"/>
        <v>8359</v>
      </c>
      <c r="I162" s="714">
        <f t="shared" si="47"/>
        <v>0</v>
      </c>
      <c r="J162" s="664"/>
      <c r="K162" s="1576" t="s">
        <v>680</v>
      </c>
    </row>
    <row r="163" spans="1:11" ht="12.75" customHeight="1" x14ac:dyDescent="0.2">
      <c r="A163" s="1579"/>
      <c r="B163" s="1580"/>
      <c r="C163" s="696">
        <v>1150</v>
      </c>
      <c r="D163" s="666">
        <v>300</v>
      </c>
      <c r="E163" s="713"/>
      <c r="F163" s="713"/>
      <c r="G163" s="713"/>
      <c r="H163" s="713">
        <f t="shared" si="40"/>
        <v>300</v>
      </c>
      <c r="I163" s="713">
        <f t="shared" si="40"/>
        <v>0</v>
      </c>
      <c r="J163" s="666"/>
      <c r="K163" s="1576"/>
    </row>
    <row r="164" spans="1:11" ht="12.75" customHeight="1" x14ac:dyDescent="0.2">
      <c r="A164" s="1579"/>
      <c r="B164" s="1580"/>
      <c r="C164" s="696">
        <v>1210</v>
      </c>
      <c r="D164" s="666">
        <v>15</v>
      </c>
      <c r="E164" s="713"/>
      <c r="F164" s="713"/>
      <c r="G164" s="713"/>
      <c r="H164" s="713">
        <f t="shared" si="40"/>
        <v>15</v>
      </c>
      <c r="I164" s="713">
        <f t="shared" si="40"/>
        <v>0</v>
      </c>
      <c r="J164" s="668"/>
      <c r="K164" s="1576"/>
    </row>
    <row r="165" spans="1:11" ht="12.75" customHeight="1" x14ac:dyDescent="0.2">
      <c r="A165" s="1579"/>
      <c r="B165" s="1580"/>
      <c r="C165" s="696">
        <v>2231</v>
      </c>
      <c r="D165" s="666">
        <v>2500</v>
      </c>
      <c r="E165" s="713"/>
      <c r="F165" s="713"/>
      <c r="G165" s="713"/>
      <c r="H165" s="713">
        <f t="shared" si="40"/>
        <v>2500</v>
      </c>
      <c r="I165" s="713">
        <f t="shared" si="40"/>
        <v>0</v>
      </c>
      <c r="J165" s="668"/>
      <c r="K165" s="1576"/>
    </row>
    <row r="166" spans="1:11" ht="12.75" customHeight="1" x14ac:dyDescent="0.2">
      <c r="A166" s="1579"/>
      <c r="B166" s="1580"/>
      <c r="C166" s="696">
        <v>2264</v>
      </c>
      <c r="D166" s="666">
        <v>344</v>
      </c>
      <c r="E166" s="713"/>
      <c r="F166" s="713"/>
      <c r="G166" s="713"/>
      <c r="H166" s="713">
        <f t="shared" si="40"/>
        <v>344</v>
      </c>
      <c r="I166" s="713">
        <f t="shared" si="40"/>
        <v>0</v>
      </c>
      <c r="J166" s="668"/>
      <c r="K166" s="1576"/>
    </row>
    <row r="167" spans="1:11" ht="12.75" customHeight="1" x14ac:dyDescent="0.2">
      <c r="A167" s="1579"/>
      <c r="B167" s="1580"/>
      <c r="C167" s="696">
        <v>2279</v>
      </c>
      <c r="D167" s="666">
        <v>5200</v>
      </c>
      <c r="E167" s="713"/>
      <c r="F167" s="713"/>
      <c r="G167" s="713"/>
      <c r="H167" s="713">
        <f t="shared" si="40"/>
        <v>5200</v>
      </c>
      <c r="I167" s="713">
        <f t="shared" si="40"/>
        <v>0</v>
      </c>
      <c r="J167" s="664"/>
      <c r="K167" s="1576"/>
    </row>
    <row r="168" spans="1:11" ht="12.75" customHeight="1" x14ac:dyDescent="0.2">
      <c r="A168" s="1573"/>
      <c r="B168" s="1575"/>
      <c r="C168" s="700">
        <v>2314</v>
      </c>
      <c r="D168" s="666">
        <v>0</v>
      </c>
      <c r="E168" s="713"/>
      <c r="F168" s="713"/>
      <c r="G168" s="713"/>
      <c r="H168" s="713">
        <f t="shared" si="40"/>
        <v>0</v>
      </c>
      <c r="I168" s="713">
        <f t="shared" si="40"/>
        <v>0</v>
      </c>
      <c r="J168" s="663"/>
      <c r="K168" s="1576"/>
    </row>
    <row r="169" spans="1:11" ht="16.5" customHeight="1" x14ac:dyDescent="0.2">
      <c r="A169" s="1559" t="s">
        <v>681</v>
      </c>
      <c r="B169" s="1562" t="s">
        <v>619</v>
      </c>
      <c r="C169" s="701"/>
      <c r="D169" s="714">
        <f>SUM(D170:D174)</f>
        <v>5300</v>
      </c>
      <c r="E169" s="714">
        <f t="shared" ref="E169:I169" si="48">SUM(E170:E174)</f>
        <v>0</v>
      </c>
      <c r="F169" s="714">
        <f t="shared" si="48"/>
        <v>0</v>
      </c>
      <c r="G169" s="714">
        <f t="shared" si="48"/>
        <v>0</v>
      </c>
      <c r="H169" s="714">
        <f t="shared" si="48"/>
        <v>5300</v>
      </c>
      <c r="I169" s="714">
        <f t="shared" si="48"/>
        <v>0</v>
      </c>
      <c r="J169" s="663"/>
      <c r="K169" s="1554" t="s">
        <v>682</v>
      </c>
    </row>
    <row r="170" spans="1:11" ht="15" customHeight="1" x14ac:dyDescent="0.2">
      <c r="A170" s="1560"/>
      <c r="B170" s="1563"/>
      <c r="C170" s="696">
        <v>1150</v>
      </c>
      <c r="D170" s="666">
        <v>1904</v>
      </c>
      <c r="E170" s="694"/>
      <c r="F170" s="715">
        <v>-367</v>
      </c>
      <c r="G170" s="694"/>
      <c r="H170" s="713">
        <f>D170+F170</f>
        <v>1537</v>
      </c>
      <c r="I170" s="713">
        <f>E170+G170</f>
        <v>0</v>
      </c>
      <c r="J170" s="664" t="s">
        <v>621</v>
      </c>
      <c r="K170" s="1554"/>
    </row>
    <row r="171" spans="1:11" ht="14.25" customHeight="1" x14ac:dyDescent="0.2">
      <c r="A171" s="1560"/>
      <c r="B171" s="1563"/>
      <c r="C171" s="696">
        <v>1210</v>
      </c>
      <c r="D171" s="666">
        <v>96</v>
      </c>
      <c r="E171" s="666"/>
      <c r="F171" s="666">
        <v>-18</v>
      </c>
      <c r="G171" s="666"/>
      <c r="H171" s="713">
        <f t="shared" ref="H171:I189" si="49">D171+F171</f>
        <v>78</v>
      </c>
      <c r="I171" s="713">
        <f t="shared" si="49"/>
        <v>0</v>
      </c>
      <c r="J171" s="664" t="s">
        <v>622</v>
      </c>
      <c r="K171" s="1554"/>
    </row>
    <row r="172" spans="1:11" ht="12.75" customHeight="1" x14ac:dyDescent="0.2">
      <c r="A172" s="1560"/>
      <c r="B172" s="1563"/>
      <c r="C172" s="696">
        <v>2264</v>
      </c>
      <c r="D172" s="666">
        <v>1100</v>
      </c>
      <c r="E172" s="713"/>
      <c r="F172" s="713"/>
      <c r="G172" s="713"/>
      <c r="H172" s="713">
        <f t="shared" si="49"/>
        <v>1100</v>
      </c>
      <c r="I172" s="713">
        <f t="shared" si="49"/>
        <v>0</v>
      </c>
      <c r="J172" s="664"/>
      <c r="K172" s="1554"/>
    </row>
    <row r="173" spans="1:11" ht="18" customHeight="1" x14ac:dyDescent="0.2">
      <c r="A173" s="1560"/>
      <c r="B173" s="1563"/>
      <c r="C173" s="696">
        <v>2279</v>
      </c>
      <c r="D173" s="666">
        <v>2000</v>
      </c>
      <c r="E173" s="713"/>
      <c r="F173" s="713">
        <v>367</v>
      </c>
      <c r="G173" s="713"/>
      <c r="H173" s="713">
        <f t="shared" si="49"/>
        <v>2367</v>
      </c>
      <c r="I173" s="713">
        <f t="shared" si="49"/>
        <v>0</v>
      </c>
      <c r="J173" s="664" t="s">
        <v>623</v>
      </c>
      <c r="K173" s="1554"/>
    </row>
    <row r="174" spans="1:11" ht="12.75" customHeight="1" x14ac:dyDescent="0.2">
      <c r="A174" s="1561"/>
      <c r="B174" s="1564"/>
      <c r="C174" s="700">
        <v>2314</v>
      </c>
      <c r="D174" s="666">
        <v>200</v>
      </c>
      <c r="E174" s="713"/>
      <c r="F174" s="713">
        <v>18</v>
      </c>
      <c r="G174" s="713"/>
      <c r="H174" s="713">
        <f t="shared" si="49"/>
        <v>218</v>
      </c>
      <c r="I174" s="713">
        <f t="shared" si="49"/>
        <v>0</v>
      </c>
      <c r="J174" s="664" t="s">
        <v>624</v>
      </c>
      <c r="K174" s="1554"/>
    </row>
    <row r="175" spans="1:11" ht="12.75" customHeight="1" x14ac:dyDescent="0.2">
      <c r="A175" s="1559" t="s">
        <v>683</v>
      </c>
      <c r="B175" s="1562" t="s">
        <v>684</v>
      </c>
      <c r="C175" s="701"/>
      <c r="D175" s="714">
        <f>SUM(D176:D178)</f>
        <v>2555</v>
      </c>
      <c r="E175" s="714">
        <f t="shared" ref="E175:I175" si="50">SUM(E176:E178)</f>
        <v>0</v>
      </c>
      <c r="F175" s="714">
        <f t="shared" si="50"/>
        <v>0</v>
      </c>
      <c r="G175" s="714">
        <f t="shared" si="50"/>
        <v>0</v>
      </c>
      <c r="H175" s="714">
        <f t="shared" si="50"/>
        <v>2555</v>
      </c>
      <c r="I175" s="714">
        <f t="shared" si="50"/>
        <v>0</v>
      </c>
      <c r="J175" s="663"/>
      <c r="K175" s="1576" t="s">
        <v>685</v>
      </c>
    </row>
    <row r="176" spans="1:11" ht="12.75" customHeight="1" x14ac:dyDescent="0.2">
      <c r="A176" s="1560"/>
      <c r="B176" s="1563"/>
      <c r="C176" s="696">
        <v>1150</v>
      </c>
      <c r="D176" s="666">
        <v>1695</v>
      </c>
      <c r="E176" s="713"/>
      <c r="F176" s="713"/>
      <c r="G176" s="713"/>
      <c r="H176" s="713">
        <f t="shared" si="49"/>
        <v>1695</v>
      </c>
      <c r="I176" s="713">
        <f t="shared" si="49"/>
        <v>0</v>
      </c>
      <c r="J176" s="663"/>
      <c r="K176" s="1576"/>
    </row>
    <row r="177" spans="1:11" ht="12.75" customHeight="1" x14ac:dyDescent="0.2">
      <c r="A177" s="1560"/>
      <c r="B177" s="1563"/>
      <c r="C177" s="696">
        <v>1210</v>
      </c>
      <c r="D177" s="666">
        <v>85</v>
      </c>
      <c r="E177" s="713"/>
      <c r="F177" s="713"/>
      <c r="G177" s="713"/>
      <c r="H177" s="713">
        <f t="shared" si="49"/>
        <v>85</v>
      </c>
      <c r="I177" s="713">
        <f t="shared" si="49"/>
        <v>0</v>
      </c>
      <c r="J177" s="663"/>
      <c r="K177" s="1576"/>
    </row>
    <row r="178" spans="1:11" ht="12.75" customHeight="1" x14ac:dyDescent="0.2">
      <c r="A178" s="1561"/>
      <c r="B178" s="1564"/>
      <c r="C178" s="700">
        <v>2314</v>
      </c>
      <c r="D178" s="666">
        <v>775</v>
      </c>
      <c r="E178" s="713"/>
      <c r="F178" s="713"/>
      <c r="G178" s="713"/>
      <c r="H178" s="713">
        <f t="shared" si="49"/>
        <v>775</v>
      </c>
      <c r="I178" s="713">
        <f t="shared" si="49"/>
        <v>0</v>
      </c>
      <c r="J178" s="663"/>
      <c r="K178" s="1576"/>
    </row>
    <row r="179" spans="1:11" ht="13.5" customHeight="1" x14ac:dyDescent="0.2">
      <c r="A179" s="1559" t="s">
        <v>686</v>
      </c>
      <c r="B179" s="1562" t="s">
        <v>687</v>
      </c>
      <c r="C179" s="701"/>
      <c r="D179" s="714">
        <f>SUM(D180)</f>
        <v>2000</v>
      </c>
      <c r="E179" s="714">
        <f t="shared" ref="E179:I179" si="51">SUM(E180)</f>
        <v>0</v>
      </c>
      <c r="F179" s="714">
        <f t="shared" si="51"/>
        <v>0</v>
      </c>
      <c r="G179" s="714">
        <f t="shared" si="51"/>
        <v>0</v>
      </c>
      <c r="H179" s="714">
        <f t="shared" si="51"/>
        <v>2000</v>
      </c>
      <c r="I179" s="714">
        <f t="shared" si="51"/>
        <v>0</v>
      </c>
      <c r="J179" s="663"/>
      <c r="K179" s="1576" t="s">
        <v>688</v>
      </c>
    </row>
    <row r="180" spans="1:11" ht="12.75" customHeight="1" x14ac:dyDescent="0.2">
      <c r="A180" s="1561"/>
      <c r="B180" s="1564"/>
      <c r="C180" s="696">
        <v>2279</v>
      </c>
      <c r="D180" s="666">
        <v>2000</v>
      </c>
      <c r="E180" s="713"/>
      <c r="F180" s="713"/>
      <c r="G180" s="713"/>
      <c r="H180" s="713">
        <f t="shared" si="49"/>
        <v>2000</v>
      </c>
      <c r="I180" s="713">
        <f t="shared" si="49"/>
        <v>0</v>
      </c>
      <c r="J180" s="663"/>
      <c r="K180" s="1576"/>
    </row>
    <row r="181" spans="1:11" ht="52.5" customHeight="1" x14ac:dyDescent="0.2">
      <c r="A181" s="1559" t="s">
        <v>689</v>
      </c>
      <c r="B181" s="1562" t="s">
        <v>690</v>
      </c>
      <c r="C181" s="701"/>
      <c r="D181" s="714">
        <f>SUM(D182)</f>
        <v>5000</v>
      </c>
      <c r="E181" s="714">
        <f t="shared" ref="E181:I181" si="52">SUM(E182)</f>
        <v>0</v>
      </c>
      <c r="F181" s="714">
        <f t="shared" si="52"/>
        <v>0</v>
      </c>
      <c r="G181" s="714">
        <f t="shared" si="52"/>
        <v>0</v>
      </c>
      <c r="H181" s="714">
        <f t="shared" si="52"/>
        <v>5000</v>
      </c>
      <c r="I181" s="714">
        <f t="shared" si="52"/>
        <v>0</v>
      </c>
      <c r="J181" s="663"/>
      <c r="K181" s="1576" t="s">
        <v>691</v>
      </c>
    </row>
    <row r="182" spans="1:11" ht="12.75" customHeight="1" x14ac:dyDescent="0.2">
      <c r="A182" s="1561"/>
      <c r="B182" s="1564"/>
      <c r="C182" s="696">
        <v>2279</v>
      </c>
      <c r="D182" s="666">
        <v>5000</v>
      </c>
      <c r="E182" s="713"/>
      <c r="F182" s="713"/>
      <c r="G182" s="713"/>
      <c r="H182" s="713">
        <f t="shared" si="49"/>
        <v>5000</v>
      </c>
      <c r="I182" s="713">
        <f t="shared" si="49"/>
        <v>0</v>
      </c>
      <c r="J182" s="663"/>
      <c r="K182" s="1576"/>
    </row>
    <row r="183" spans="1:11" ht="24" customHeight="1" x14ac:dyDescent="0.2">
      <c r="A183" s="1572" t="s">
        <v>692</v>
      </c>
      <c r="B183" s="1574" t="s">
        <v>693</v>
      </c>
      <c r="C183" s="701"/>
      <c r="D183" s="714">
        <f>SUM(D184)</f>
        <v>1500</v>
      </c>
      <c r="E183" s="714">
        <f t="shared" ref="E183:I183" si="53">SUM(E184)</f>
        <v>0</v>
      </c>
      <c r="F183" s="714">
        <f t="shared" si="53"/>
        <v>0</v>
      </c>
      <c r="G183" s="714">
        <f t="shared" si="53"/>
        <v>0</v>
      </c>
      <c r="H183" s="714">
        <f t="shared" si="53"/>
        <v>1500</v>
      </c>
      <c r="I183" s="714">
        <f t="shared" si="53"/>
        <v>0</v>
      </c>
      <c r="J183" s="665"/>
      <c r="K183" s="1576" t="s">
        <v>694</v>
      </c>
    </row>
    <row r="184" spans="1:11" ht="12.75" customHeight="1" x14ac:dyDescent="0.2">
      <c r="A184" s="1573"/>
      <c r="B184" s="1575"/>
      <c r="C184" s="696">
        <v>2279</v>
      </c>
      <c r="D184" s="666">
        <v>1500</v>
      </c>
      <c r="E184" s="713"/>
      <c r="F184" s="713"/>
      <c r="G184" s="713"/>
      <c r="H184" s="713">
        <f t="shared" si="49"/>
        <v>1500</v>
      </c>
      <c r="I184" s="713">
        <f t="shared" si="49"/>
        <v>0</v>
      </c>
      <c r="J184" s="665"/>
      <c r="K184" s="1576"/>
    </row>
    <row r="185" spans="1:11" ht="17.25" customHeight="1" x14ac:dyDescent="0.2">
      <c r="A185" s="1559" t="s">
        <v>695</v>
      </c>
      <c r="B185" s="1585" t="s">
        <v>696</v>
      </c>
      <c r="C185" s="701"/>
      <c r="D185" s="714">
        <f>SUM(D186:D189)</f>
        <v>2714</v>
      </c>
      <c r="E185" s="714">
        <f t="shared" ref="E185:I185" si="54">SUM(E186:E189)</f>
        <v>0</v>
      </c>
      <c r="F185" s="714">
        <f t="shared" si="54"/>
        <v>0</v>
      </c>
      <c r="G185" s="714">
        <f t="shared" si="54"/>
        <v>0</v>
      </c>
      <c r="H185" s="714">
        <f t="shared" si="54"/>
        <v>2714</v>
      </c>
      <c r="I185" s="714">
        <f t="shared" si="54"/>
        <v>0</v>
      </c>
      <c r="J185" s="666"/>
      <c r="K185" s="1576" t="s">
        <v>620</v>
      </c>
    </row>
    <row r="186" spans="1:11" ht="12.75" customHeight="1" x14ac:dyDescent="0.2">
      <c r="A186" s="1560"/>
      <c r="B186" s="1563"/>
      <c r="C186" s="696">
        <v>1150</v>
      </c>
      <c r="D186" s="666">
        <v>762</v>
      </c>
      <c r="E186" s="713"/>
      <c r="F186" s="713"/>
      <c r="G186" s="713"/>
      <c r="H186" s="713">
        <f t="shared" si="49"/>
        <v>762</v>
      </c>
      <c r="I186" s="713">
        <f t="shared" si="49"/>
        <v>0</v>
      </c>
      <c r="J186" s="668"/>
      <c r="K186" s="1576"/>
    </row>
    <row r="187" spans="1:11" ht="12.75" customHeight="1" x14ac:dyDescent="0.2">
      <c r="A187" s="1560"/>
      <c r="B187" s="1563"/>
      <c r="C187" s="696">
        <v>1210</v>
      </c>
      <c r="D187" s="666">
        <v>38</v>
      </c>
      <c r="E187" s="713"/>
      <c r="F187" s="713"/>
      <c r="G187" s="713"/>
      <c r="H187" s="713">
        <f t="shared" si="49"/>
        <v>38</v>
      </c>
      <c r="I187" s="713">
        <f t="shared" si="49"/>
        <v>0</v>
      </c>
      <c r="J187" s="664"/>
      <c r="K187" s="1576"/>
    </row>
    <row r="188" spans="1:11" ht="12.75" customHeight="1" x14ac:dyDescent="0.2">
      <c r="A188" s="1560"/>
      <c r="B188" s="1563"/>
      <c r="C188" s="696">
        <v>2264</v>
      </c>
      <c r="D188" s="666">
        <v>1414</v>
      </c>
      <c r="E188" s="713"/>
      <c r="F188" s="713"/>
      <c r="G188" s="713"/>
      <c r="H188" s="713">
        <f t="shared" si="49"/>
        <v>1414</v>
      </c>
      <c r="I188" s="713"/>
      <c r="J188" s="664"/>
      <c r="K188" s="1576"/>
    </row>
    <row r="189" spans="1:11" ht="12.75" customHeight="1" x14ac:dyDescent="0.2">
      <c r="A189" s="1561"/>
      <c r="B189" s="1564"/>
      <c r="C189" s="700">
        <v>2314</v>
      </c>
      <c r="D189" s="666">
        <v>500</v>
      </c>
      <c r="E189" s="666"/>
      <c r="F189" s="666"/>
      <c r="G189" s="666"/>
      <c r="H189" s="713">
        <f t="shared" si="49"/>
        <v>500</v>
      </c>
      <c r="I189" s="713">
        <f t="shared" si="49"/>
        <v>0</v>
      </c>
      <c r="J189" s="663"/>
      <c r="K189" s="1576"/>
    </row>
    <row r="190" spans="1:11" x14ac:dyDescent="0.2">
      <c r="A190" s="1559" t="s">
        <v>697</v>
      </c>
      <c r="B190" s="1581" t="s">
        <v>698</v>
      </c>
      <c r="C190" s="701"/>
      <c r="D190" s="714">
        <f>SUM(D191:D196)</f>
        <v>21171</v>
      </c>
      <c r="E190" s="714">
        <f t="shared" ref="E190:I190" si="55">SUM(E191:E196)</f>
        <v>0</v>
      </c>
      <c r="F190" s="714">
        <f t="shared" si="55"/>
        <v>0</v>
      </c>
      <c r="G190" s="714">
        <f t="shared" si="55"/>
        <v>0</v>
      </c>
      <c r="H190" s="714">
        <f t="shared" si="55"/>
        <v>21171</v>
      </c>
      <c r="I190" s="714">
        <f t="shared" si="55"/>
        <v>0</v>
      </c>
      <c r="J190" s="663"/>
      <c r="K190" s="1584" t="s">
        <v>699</v>
      </c>
    </row>
    <row r="191" spans="1:11" ht="12.75" customHeight="1" x14ac:dyDescent="0.2">
      <c r="A191" s="1560"/>
      <c r="B191" s="1582"/>
      <c r="C191" s="696">
        <v>1150</v>
      </c>
      <c r="D191" s="666">
        <v>4420</v>
      </c>
      <c r="E191" s="666"/>
      <c r="F191" s="666"/>
      <c r="G191" s="666"/>
      <c r="H191" s="713">
        <f>D191+F191</f>
        <v>4420</v>
      </c>
      <c r="I191" s="713">
        <f>E191+G191</f>
        <v>0</v>
      </c>
      <c r="J191" s="663"/>
      <c r="K191" s="1584"/>
    </row>
    <row r="192" spans="1:11" ht="12.75" customHeight="1" x14ac:dyDescent="0.2">
      <c r="A192" s="1560"/>
      <c r="B192" s="1582"/>
      <c r="C192" s="696">
        <v>1210</v>
      </c>
      <c r="D192" s="666">
        <v>221</v>
      </c>
      <c r="E192" s="713"/>
      <c r="F192" s="713"/>
      <c r="G192" s="713"/>
      <c r="H192" s="713">
        <f t="shared" ref="H192:I210" si="56">D192+F192</f>
        <v>221</v>
      </c>
      <c r="I192" s="713">
        <f t="shared" si="56"/>
        <v>0</v>
      </c>
      <c r="J192" s="663"/>
      <c r="K192" s="1584"/>
    </row>
    <row r="193" spans="1:11" ht="12.75" customHeight="1" x14ac:dyDescent="0.2">
      <c r="A193" s="1560"/>
      <c r="B193" s="1582"/>
      <c r="C193" s="696">
        <v>2231</v>
      </c>
      <c r="D193" s="666">
        <v>450</v>
      </c>
      <c r="E193" s="387"/>
      <c r="F193" s="387"/>
      <c r="G193" s="387"/>
      <c r="H193" s="713">
        <f t="shared" si="56"/>
        <v>450</v>
      </c>
      <c r="I193" s="713">
        <f t="shared" si="56"/>
        <v>0</v>
      </c>
      <c r="J193" s="663"/>
      <c r="K193" s="1584"/>
    </row>
    <row r="194" spans="1:11" ht="12.75" customHeight="1" x14ac:dyDescent="0.2">
      <c r="A194" s="1560"/>
      <c r="B194" s="1582"/>
      <c r="C194" s="696">
        <v>2264</v>
      </c>
      <c r="D194" s="666">
        <v>15000</v>
      </c>
      <c r="E194" s="694"/>
      <c r="F194" s="694"/>
      <c r="G194" s="694"/>
      <c r="H194" s="713">
        <f t="shared" si="56"/>
        <v>15000</v>
      </c>
      <c r="I194" s="713">
        <f t="shared" si="56"/>
        <v>0</v>
      </c>
      <c r="J194" s="663"/>
      <c r="K194" s="1584"/>
    </row>
    <row r="195" spans="1:11" ht="13.5" customHeight="1" x14ac:dyDescent="0.2">
      <c r="A195" s="1560"/>
      <c r="B195" s="1582"/>
      <c r="C195" s="696">
        <v>2279</v>
      </c>
      <c r="D195" s="666">
        <v>380</v>
      </c>
      <c r="E195" s="666"/>
      <c r="F195" s="666"/>
      <c r="G195" s="666"/>
      <c r="H195" s="713">
        <f t="shared" si="56"/>
        <v>380</v>
      </c>
      <c r="I195" s="713">
        <f t="shared" si="56"/>
        <v>0</v>
      </c>
      <c r="J195" s="664"/>
      <c r="K195" s="1584"/>
    </row>
    <row r="196" spans="1:11" ht="12.75" customHeight="1" x14ac:dyDescent="0.2">
      <c r="A196" s="1561"/>
      <c r="B196" s="1583"/>
      <c r="C196" s="700">
        <v>2314</v>
      </c>
      <c r="D196" s="666">
        <v>700</v>
      </c>
      <c r="E196" s="713"/>
      <c r="F196" s="713"/>
      <c r="G196" s="713"/>
      <c r="H196" s="713">
        <f t="shared" si="56"/>
        <v>700</v>
      </c>
      <c r="I196" s="713">
        <f t="shared" si="56"/>
        <v>0</v>
      </c>
      <c r="J196" s="663"/>
      <c r="K196" s="1584"/>
    </row>
    <row r="197" spans="1:11" ht="24" x14ac:dyDescent="0.2">
      <c r="A197" s="670" t="s">
        <v>700</v>
      </c>
      <c r="B197" s="671" t="s">
        <v>701</v>
      </c>
      <c r="C197" s="702"/>
      <c r="D197" s="714">
        <f>SUM(D198,D207,D212,D218,D223)</f>
        <v>81589</v>
      </c>
      <c r="E197" s="714">
        <f t="shared" ref="E197:I197" si="57">SUM(E198,E207,E212,E218,E223)</f>
        <v>0</v>
      </c>
      <c r="F197" s="714">
        <f t="shared" si="57"/>
        <v>0</v>
      </c>
      <c r="G197" s="714">
        <f t="shared" si="57"/>
        <v>0</v>
      </c>
      <c r="H197" s="714">
        <f t="shared" si="57"/>
        <v>81589</v>
      </c>
      <c r="I197" s="714">
        <f t="shared" si="57"/>
        <v>0</v>
      </c>
      <c r="J197" s="663"/>
      <c r="K197" s="663"/>
    </row>
    <row r="198" spans="1:11" ht="15.75" customHeight="1" x14ac:dyDescent="0.2">
      <c r="A198" s="1559" t="s">
        <v>702</v>
      </c>
      <c r="B198" s="1562" t="s">
        <v>703</v>
      </c>
      <c r="C198" s="701"/>
      <c r="D198" s="714">
        <f>SUM(D199:D206)</f>
        <v>23186</v>
      </c>
      <c r="E198" s="714">
        <f t="shared" ref="E198:I198" si="58">SUM(E199:E206)</f>
        <v>0</v>
      </c>
      <c r="F198" s="714">
        <f t="shared" si="58"/>
        <v>-577</v>
      </c>
      <c r="G198" s="714">
        <f t="shared" si="58"/>
        <v>0</v>
      </c>
      <c r="H198" s="714">
        <f t="shared" si="58"/>
        <v>22609</v>
      </c>
      <c r="I198" s="714">
        <f t="shared" si="58"/>
        <v>0</v>
      </c>
      <c r="J198" s="664"/>
      <c r="K198" s="1576" t="s">
        <v>704</v>
      </c>
    </row>
    <row r="199" spans="1:11" ht="12.75" customHeight="1" x14ac:dyDescent="0.2">
      <c r="A199" s="1560"/>
      <c r="B199" s="1563"/>
      <c r="C199" s="700">
        <v>2261</v>
      </c>
      <c r="D199" s="666">
        <v>240</v>
      </c>
      <c r="E199" s="713"/>
      <c r="F199" s="713"/>
      <c r="G199" s="713"/>
      <c r="H199" s="713">
        <f t="shared" si="56"/>
        <v>240</v>
      </c>
      <c r="I199" s="713">
        <f t="shared" si="56"/>
        <v>0</v>
      </c>
      <c r="J199" s="664"/>
      <c r="K199" s="1576"/>
    </row>
    <row r="200" spans="1:11" ht="26.25" customHeight="1" x14ac:dyDescent="0.2">
      <c r="A200" s="1560"/>
      <c r="B200" s="1563"/>
      <c r="C200" s="705">
        <v>2262</v>
      </c>
      <c r="D200" s="666">
        <v>13399</v>
      </c>
      <c r="E200" s="713"/>
      <c r="F200" s="713">
        <v>-577</v>
      </c>
      <c r="G200" s="713"/>
      <c r="H200" s="713">
        <f t="shared" si="56"/>
        <v>12822</v>
      </c>
      <c r="I200" s="713">
        <f t="shared" si="56"/>
        <v>0</v>
      </c>
      <c r="J200" s="664" t="s">
        <v>705</v>
      </c>
      <c r="K200" s="1576"/>
    </row>
    <row r="201" spans="1:11" ht="15" customHeight="1" x14ac:dyDescent="0.2">
      <c r="A201" s="1560"/>
      <c r="B201" s="1563"/>
      <c r="C201" s="709">
        <v>2275</v>
      </c>
      <c r="D201" s="666">
        <v>1900</v>
      </c>
      <c r="E201" s="713"/>
      <c r="F201" s="713"/>
      <c r="G201" s="713"/>
      <c r="H201" s="713">
        <f t="shared" si="56"/>
        <v>1900</v>
      </c>
      <c r="I201" s="713">
        <f t="shared" si="56"/>
        <v>0</v>
      </c>
      <c r="J201" s="664"/>
      <c r="K201" s="1576"/>
    </row>
    <row r="202" spans="1:11" ht="14.25" customHeight="1" x14ac:dyDescent="0.2">
      <c r="A202" s="1560"/>
      <c r="B202" s="1563"/>
      <c r="C202" s="710">
        <v>2279</v>
      </c>
      <c r="D202" s="666">
        <v>2656</v>
      </c>
      <c r="E202" s="666"/>
      <c r="F202" s="666"/>
      <c r="G202" s="666"/>
      <c r="H202" s="713">
        <f t="shared" si="56"/>
        <v>2656</v>
      </c>
      <c r="I202" s="713">
        <f t="shared" si="56"/>
        <v>0</v>
      </c>
      <c r="J202" s="664"/>
      <c r="K202" s="1576"/>
    </row>
    <row r="203" spans="1:11" ht="13.5" customHeight="1" x14ac:dyDescent="0.2">
      <c r="A203" s="1560"/>
      <c r="B203" s="1563"/>
      <c r="C203" s="710">
        <v>2312</v>
      </c>
      <c r="D203" s="666">
        <v>1612</v>
      </c>
      <c r="E203" s="694"/>
      <c r="F203" s="715"/>
      <c r="G203" s="694"/>
      <c r="H203" s="713">
        <f t="shared" si="56"/>
        <v>1612</v>
      </c>
      <c r="I203" s="713">
        <f t="shared" si="56"/>
        <v>0</v>
      </c>
      <c r="J203" s="664"/>
      <c r="K203" s="1576"/>
    </row>
    <row r="204" spans="1:11" ht="13.5" customHeight="1" x14ac:dyDescent="0.2">
      <c r="A204" s="1560"/>
      <c r="B204" s="1563"/>
      <c r="C204" s="710">
        <v>2314</v>
      </c>
      <c r="D204" s="666">
        <v>2338</v>
      </c>
      <c r="E204" s="666"/>
      <c r="F204" s="666"/>
      <c r="G204" s="666"/>
      <c r="H204" s="713">
        <f t="shared" si="56"/>
        <v>2338</v>
      </c>
      <c r="I204" s="713">
        <f t="shared" si="56"/>
        <v>0</v>
      </c>
      <c r="J204" s="664"/>
      <c r="K204" s="1576"/>
    </row>
    <row r="205" spans="1:11" ht="12.75" customHeight="1" x14ac:dyDescent="0.2">
      <c r="A205" s="1560"/>
      <c r="B205" s="1563"/>
      <c r="C205" s="710">
        <v>2363</v>
      </c>
      <c r="D205" s="666">
        <v>455</v>
      </c>
      <c r="E205" s="713"/>
      <c r="F205" s="713"/>
      <c r="G205" s="713"/>
      <c r="H205" s="713">
        <f t="shared" si="56"/>
        <v>455</v>
      </c>
      <c r="I205" s="713">
        <f t="shared" si="56"/>
        <v>0</v>
      </c>
      <c r="J205" s="664"/>
      <c r="K205" s="1576"/>
    </row>
    <row r="206" spans="1:11" ht="15" customHeight="1" x14ac:dyDescent="0.2">
      <c r="A206" s="1561"/>
      <c r="B206" s="1564"/>
      <c r="C206" s="710">
        <v>2390</v>
      </c>
      <c r="D206" s="666">
        <v>586</v>
      </c>
      <c r="E206" s="713"/>
      <c r="F206" s="713"/>
      <c r="G206" s="713"/>
      <c r="H206" s="713">
        <f t="shared" si="56"/>
        <v>586</v>
      </c>
      <c r="I206" s="713">
        <f t="shared" si="56"/>
        <v>0</v>
      </c>
      <c r="J206" s="664"/>
      <c r="K206" s="1576"/>
    </row>
    <row r="207" spans="1:11" ht="12.75" customHeight="1" x14ac:dyDescent="0.2">
      <c r="A207" s="1559" t="s">
        <v>706</v>
      </c>
      <c r="B207" s="1562" t="s">
        <v>707</v>
      </c>
      <c r="C207" s="701"/>
      <c r="D207" s="714">
        <f>SUM(D208:D211)</f>
        <v>2486</v>
      </c>
      <c r="E207" s="714">
        <f t="shared" ref="E207:I207" si="59">SUM(E208:E211)</f>
        <v>0</v>
      </c>
      <c r="F207" s="714">
        <f t="shared" si="59"/>
        <v>0</v>
      </c>
      <c r="G207" s="714">
        <f t="shared" si="59"/>
        <v>0</v>
      </c>
      <c r="H207" s="714">
        <f t="shared" si="59"/>
        <v>2486</v>
      </c>
      <c r="I207" s="714">
        <f t="shared" si="59"/>
        <v>0</v>
      </c>
      <c r="J207" s="668"/>
      <c r="K207" s="1576" t="s">
        <v>704</v>
      </c>
    </row>
    <row r="208" spans="1:11" ht="12.75" customHeight="1" x14ac:dyDescent="0.2">
      <c r="A208" s="1560"/>
      <c r="B208" s="1563"/>
      <c r="C208" s="696">
        <v>1150</v>
      </c>
      <c r="D208" s="666">
        <v>1012</v>
      </c>
      <c r="E208" s="713"/>
      <c r="F208" s="713"/>
      <c r="G208" s="713"/>
      <c r="H208" s="713">
        <f t="shared" si="56"/>
        <v>1012</v>
      </c>
      <c r="I208" s="713">
        <f t="shared" si="56"/>
        <v>0</v>
      </c>
      <c r="J208" s="664"/>
      <c r="K208" s="1576"/>
    </row>
    <row r="209" spans="1:11" ht="12.75" customHeight="1" x14ac:dyDescent="0.2">
      <c r="A209" s="1560"/>
      <c r="B209" s="1563"/>
      <c r="C209" s="696">
        <v>1210</v>
      </c>
      <c r="D209" s="666">
        <v>51</v>
      </c>
      <c r="E209" s="713"/>
      <c r="F209" s="713"/>
      <c r="G209" s="713"/>
      <c r="H209" s="713">
        <f t="shared" si="56"/>
        <v>51</v>
      </c>
      <c r="I209" s="713">
        <f t="shared" si="56"/>
        <v>0</v>
      </c>
      <c r="J209" s="664"/>
      <c r="K209" s="1576"/>
    </row>
    <row r="210" spans="1:11" ht="12.75" customHeight="1" x14ac:dyDescent="0.2">
      <c r="A210" s="1560"/>
      <c r="B210" s="1563"/>
      <c r="C210" s="696">
        <v>2314</v>
      </c>
      <c r="D210" s="666">
        <v>1213</v>
      </c>
      <c r="E210" s="713"/>
      <c r="F210" s="713"/>
      <c r="G210" s="713"/>
      <c r="H210" s="713">
        <f t="shared" si="56"/>
        <v>1213</v>
      </c>
      <c r="I210" s="713">
        <f t="shared" si="56"/>
        <v>0</v>
      </c>
      <c r="J210" s="664"/>
      <c r="K210" s="1576"/>
    </row>
    <row r="211" spans="1:11" ht="12.75" customHeight="1" x14ac:dyDescent="0.2">
      <c r="A211" s="1561"/>
      <c r="B211" s="1564"/>
      <c r="C211" s="710">
        <v>2363</v>
      </c>
      <c r="D211" s="666">
        <v>210</v>
      </c>
      <c r="E211" s="713"/>
      <c r="F211" s="713"/>
      <c r="G211" s="713"/>
      <c r="H211" s="713">
        <f>D211+F211</f>
        <v>210</v>
      </c>
      <c r="I211" s="713">
        <f>E211+G211</f>
        <v>0</v>
      </c>
      <c r="J211" s="664"/>
      <c r="K211" s="1576"/>
    </row>
    <row r="212" spans="1:11" ht="12" customHeight="1" x14ac:dyDescent="0.2">
      <c r="A212" s="1559" t="s">
        <v>708</v>
      </c>
      <c r="B212" s="1562" t="s">
        <v>709</v>
      </c>
      <c r="C212" s="701"/>
      <c r="D212" s="714">
        <f>SUM(D213:D217)</f>
        <v>4626</v>
      </c>
      <c r="E212" s="714">
        <f t="shared" ref="E212:I212" si="60">SUM(E213:E217)</f>
        <v>0</v>
      </c>
      <c r="F212" s="714">
        <f t="shared" si="60"/>
        <v>0</v>
      </c>
      <c r="G212" s="714">
        <f t="shared" si="60"/>
        <v>0</v>
      </c>
      <c r="H212" s="714">
        <f t="shared" si="60"/>
        <v>4626</v>
      </c>
      <c r="I212" s="714">
        <f t="shared" si="60"/>
        <v>0</v>
      </c>
      <c r="J212" s="664"/>
      <c r="K212" s="1576" t="s">
        <v>710</v>
      </c>
    </row>
    <row r="213" spans="1:11" ht="12.75" customHeight="1" x14ac:dyDescent="0.2">
      <c r="A213" s="1560"/>
      <c r="B213" s="1563"/>
      <c r="C213" s="696">
        <v>1150</v>
      </c>
      <c r="D213" s="666">
        <v>2000</v>
      </c>
      <c r="E213" s="713"/>
      <c r="F213" s="713"/>
      <c r="G213" s="713"/>
      <c r="H213" s="713">
        <f t="shared" ref="H213:I231" si="61">D213+F213</f>
        <v>2000</v>
      </c>
      <c r="I213" s="713">
        <f t="shared" si="61"/>
        <v>0</v>
      </c>
      <c r="J213" s="664"/>
      <c r="K213" s="1576"/>
    </row>
    <row r="214" spans="1:11" ht="12.75" customHeight="1" x14ac:dyDescent="0.2">
      <c r="A214" s="1560"/>
      <c r="B214" s="1563"/>
      <c r="C214" s="696">
        <v>1210</v>
      </c>
      <c r="D214" s="666">
        <v>101</v>
      </c>
      <c r="E214" s="713"/>
      <c r="F214" s="713"/>
      <c r="G214" s="713"/>
      <c r="H214" s="713">
        <f t="shared" si="61"/>
        <v>101</v>
      </c>
      <c r="I214" s="713">
        <f t="shared" si="61"/>
        <v>0</v>
      </c>
      <c r="J214" s="664"/>
      <c r="K214" s="1576"/>
    </row>
    <row r="215" spans="1:11" ht="12.75" customHeight="1" x14ac:dyDescent="0.2">
      <c r="A215" s="1560"/>
      <c r="B215" s="1563"/>
      <c r="C215" s="696">
        <v>2275</v>
      </c>
      <c r="D215" s="666">
        <v>888</v>
      </c>
      <c r="E215" s="713"/>
      <c r="F215" s="713"/>
      <c r="G215" s="713"/>
      <c r="H215" s="713">
        <f t="shared" si="61"/>
        <v>888</v>
      </c>
      <c r="I215" s="713">
        <f t="shared" si="61"/>
        <v>0</v>
      </c>
      <c r="J215" s="664"/>
      <c r="K215" s="1576"/>
    </row>
    <row r="216" spans="1:11" ht="12.75" customHeight="1" x14ac:dyDescent="0.2">
      <c r="A216" s="1560"/>
      <c r="B216" s="1563"/>
      <c r="C216" s="696">
        <v>2314</v>
      </c>
      <c r="D216" s="666">
        <v>1387</v>
      </c>
      <c r="E216" s="713"/>
      <c r="F216" s="713"/>
      <c r="G216" s="713"/>
      <c r="H216" s="713">
        <f t="shared" si="61"/>
        <v>1387</v>
      </c>
      <c r="I216" s="713">
        <f t="shared" si="61"/>
        <v>0</v>
      </c>
      <c r="J216" s="664"/>
      <c r="K216" s="1576"/>
    </row>
    <row r="217" spans="1:11" ht="12.75" customHeight="1" x14ac:dyDescent="0.2">
      <c r="A217" s="1561"/>
      <c r="B217" s="1564"/>
      <c r="C217" s="710">
        <v>2363</v>
      </c>
      <c r="D217" s="666">
        <v>250</v>
      </c>
      <c r="E217" s="713"/>
      <c r="F217" s="713"/>
      <c r="G217" s="713"/>
      <c r="H217" s="713">
        <f t="shared" si="61"/>
        <v>250</v>
      </c>
      <c r="I217" s="713">
        <f t="shared" si="61"/>
        <v>0</v>
      </c>
      <c r="J217" s="664"/>
      <c r="K217" s="1576"/>
    </row>
    <row r="218" spans="1:11" ht="16.5" customHeight="1" x14ac:dyDescent="0.2">
      <c r="A218" s="1559" t="s">
        <v>711</v>
      </c>
      <c r="B218" s="1586" t="s">
        <v>712</v>
      </c>
      <c r="C218" s="701"/>
      <c r="D218" s="714">
        <f>SUM(D219:D222)</f>
        <v>15278</v>
      </c>
      <c r="E218" s="714">
        <f t="shared" ref="E218:I218" si="62">SUM(E219:E222)</f>
        <v>0</v>
      </c>
      <c r="F218" s="714">
        <f t="shared" si="62"/>
        <v>577</v>
      </c>
      <c r="G218" s="714">
        <f t="shared" si="62"/>
        <v>0</v>
      </c>
      <c r="H218" s="714">
        <f t="shared" si="62"/>
        <v>15855</v>
      </c>
      <c r="I218" s="714">
        <f t="shared" si="62"/>
        <v>0</v>
      </c>
      <c r="J218" s="664"/>
      <c r="K218" s="1576" t="s">
        <v>713</v>
      </c>
    </row>
    <row r="219" spans="1:11" ht="120" x14ac:dyDescent="0.2">
      <c r="A219" s="1560"/>
      <c r="B219" s="1587"/>
      <c r="C219" s="696">
        <v>2121</v>
      </c>
      <c r="D219" s="666">
        <v>1138</v>
      </c>
      <c r="E219" s="713"/>
      <c r="F219" s="713">
        <v>432</v>
      </c>
      <c r="G219" s="713"/>
      <c r="H219" s="713">
        <f t="shared" si="61"/>
        <v>1570</v>
      </c>
      <c r="I219" s="713">
        <f t="shared" si="61"/>
        <v>0</v>
      </c>
      <c r="J219" s="664" t="s">
        <v>714</v>
      </c>
      <c r="K219" s="1576"/>
    </row>
    <row r="220" spans="1:11" ht="108" x14ac:dyDescent="0.2">
      <c r="A220" s="1560"/>
      <c r="B220" s="1587"/>
      <c r="C220" s="696">
        <v>2262</v>
      </c>
      <c r="D220" s="666">
        <v>1950</v>
      </c>
      <c r="E220" s="713"/>
      <c r="F220" s="713">
        <v>4407</v>
      </c>
      <c r="G220" s="713"/>
      <c r="H220" s="713">
        <f t="shared" si="61"/>
        <v>6357</v>
      </c>
      <c r="I220" s="713">
        <f t="shared" si="61"/>
        <v>0</v>
      </c>
      <c r="J220" s="664" t="s">
        <v>715</v>
      </c>
      <c r="K220" s="1576"/>
    </row>
    <row r="221" spans="1:11" ht="24" x14ac:dyDescent="0.2">
      <c r="A221" s="1560"/>
      <c r="B221" s="1587"/>
      <c r="C221" s="696">
        <v>2275</v>
      </c>
      <c r="D221" s="666">
        <v>3350</v>
      </c>
      <c r="E221" s="666"/>
      <c r="F221" s="666">
        <v>-412</v>
      </c>
      <c r="G221" s="666"/>
      <c r="H221" s="713">
        <f t="shared" si="61"/>
        <v>2938</v>
      </c>
      <c r="I221" s="713">
        <f t="shared" si="61"/>
        <v>0</v>
      </c>
      <c r="J221" s="664" t="s">
        <v>716</v>
      </c>
      <c r="K221" s="1576"/>
    </row>
    <row r="222" spans="1:11" ht="48" x14ac:dyDescent="0.2">
      <c r="A222" s="1561"/>
      <c r="B222" s="1588"/>
      <c r="C222" s="696">
        <v>2279</v>
      </c>
      <c r="D222" s="666">
        <v>8840</v>
      </c>
      <c r="E222" s="694"/>
      <c r="F222" s="715">
        <v>-3850</v>
      </c>
      <c r="G222" s="694"/>
      <c r="H222" s="713">
        <f t="shared" si="61"/>
        <v>4990</v>
      </c>
      <c r="I222" s="713">
        <f t="shared" si="61"/>
        <v>0</v>
      </c>
      <c r="J222" s="664" t="s">
        <v>717</v>
      </c>
      <c r="K222" s="1576"/>
    </row>
    <row r="223" spans="1:11" ht="16.5" customHeight="1" x14ac:dyDescent="0.2">
      <c r="A223" s="1559" t="s">
        <v>718</v>
      </c>
      <c r="B223" s="1562" t="s">
        <v>719</v>
      </c>
      <c r="C223" s="710"/>
      <c r="D223" s="714">
        <f>SUM(D224)</f>
        <v>36013</v>
      </c>
      <c r="E223" s="714">
        <f t="shared" ref="E223:I223" si="63">SUM(E224)</f>
        <v>0</v>
      </c>
      <c r="F223" s="714">
        <f t="shared" si="63"/>
        <v>0</v>
      </c>
      <c r="G223" s="714">
        <f t="shared" si="63"/>
        <v>0</v>
      </c>
      <c r="H223" s="714">
        <f t="shared" si="63"/>
        <v>36013</v>
      </c>
      <c r="I223" s="714">
        <f t="shared" si="63"/>
        <v>0</v>
      </c>
      <c r="J223" s="664"/>
      <c r="K223" s="1589" t="s">
        <v>720</v>
      </c>
    </row>
    <row r="224" spans="1:11" ht="33" customHeight="1" x14ac:dyDescent="0.2">
      <c r="A224" s="1561"/>
      <c r="B224" s="1564"/>
      <c r="C224" s="700">
        <v>2361</v>
      </c>
      <c r="D224" s="666">
        <v>36013</v>
      </c>
      <c r="E224" s="713"/>
      <c r="F224" s="713"/>
      <c r="G224" s="713"/>
      <c r="H224" s="713">
        <f t="shared" si="61"/>
        <v>36013</v>
      </c>
      <c r="I224" s="713">
        <f t="shared" si="61"/>
        <v>0</v>
      </c>
      <c r="J224" s="664"/>
      <c r="K224" s="1589"/>
    </row>
    <row r="225" spans="1:13" x14ac:dyDescent="0.2">
      <c r="A225" s="672" t="s">
        <v>721</v>
      </c>
      <c r="B225" s="673" t="s">
        <v>722</v>
      </c>
      <c r="C225" s="702"/>
      <c r="D225" s="714">
        <f>SUM(D226,D227,D228,D229,D232)</f>
        <v>59500</v>
      </c>
      <c r="E225" s="714">
        <f t="shared" ref="E225:I225" si="64">SUM(E226,E227,E228,E229,E232)</f>
        <v>2950</v>
      </c>
      <c r="F225" s="714">
        <f t="shared" si="64"/>
        <v>0</v>
      </c>
      <c r="G225" s="714">
        <f t="shared" si="64"/>
        <v>0</v>
      </c>
      <c r="H225" s="714">
        <f t="shared" si="64"/>
        <v>59500</v>
      </c>
      <c r="I225" s="714">
        <f t="shared" si="64"/>
        <v>2950</v>
      </c>
      <c r="J225" s="665"/>
      <c r="K225" s="665"/>
    </row>
    <row r="226" spans="1:13" ht="24" customHeight="1" x14ac:dyDescent="0.2">
      <c r="A226" s="719" t="s">
        <v>723</v>
      </c>
      <c r="B226" s="677" t="s">
        <v>724</v>
      </c>
      <c r="C226" s="696">
        <v>2314</v>
      </c>
      <c r="D226" s="714">
        <v>5650</v>
      </c>
      <c r="E226" s="717">
        <v>2200</v>
      </c>
      <c r="F226" s="717"/>
      <c r="G226" s="717"/>
      <c r="H226" s="717">
        <f t="shared" si="61"/>
        <v>5650</v>
      </c>
      <c r="I226" s="717">
        <f t="shared" si="61"/>
        <v>2200</v>
      </c>
      <c r="J226" s="664"/>
      <c r="K226" s="668" t="s">
        <v>725</v>
      </c>
    </row>
    <row r="227" spans="1:13" x14ac:dyDescent="0.2">
      <c r="A227" s="719" t="s">
        <v>726</v>
      </c>
      <c r="B227" s="677" t="s">
        <v>727</v>
      </c>
      <c r="C227" s="696">
        <v>2279</v>
      </c>
      <c r="D227" s="714">
        <v>3750</v>
      </c>
      <c r="E227" s="717">
        <v>750</v>
      </c>
      <c r="F227" s="717"/>
      <c r="G227" s="717"/>
      <c r="H227" s="717">
        <f t="shared" si="61"/>
        <v>3750</v>
      </c>
      <c r="I227" s="717">
        <f t="shared" si="61"/>
        <v>750</v>
      </c>
      <c r="J227" s="666"/>
      <c r="K227" s="694" t="s">
        <v>728</v>
      </c>
    </row>
    <row r="228" spans="1:13" x14ac:dyDescent="0.2">
      <c r="A228" s="719" t="s">
        <v>729</v>
      </c>
      <c r="B228" s="677" t="s">
        <v>730</v>
      </c>
      <c r="C228" s="696">
        <v>2248</v>
      </c>
      <c r="D228" s="714">
        <v>600</v>
      </c>
      <c r="E228" s="717">
        <v>0</v>
      </c>
      <c r="F228" s="717"/>
      <c r="G228" s="717"/>
      <c r="H228" s="717">
        <f t="shared" si="61"/>
        <v>600</v>
      </c>
      <c r="I228" s="717">
        <f t="shared" si="61"/>
        <v>0</v>
      </c>
      <c r="J228" s="668"/>
      <c r="K228" s="694" t="s">
        <v>728</v>
      </c>
    </row>
    <row r="229" spans="1:13" x14ac:dyDescent="0.2">
      <c r="A229" s="1559" t="s">
        <v>731</v>
      </c>
      <c r="B229" s="1592" t="s">
        <v>732</v>
      </c>
      <c r="C229" s="701"/>
      <c r="D229" s="714">
        <f>SUM(D230:D231)</f>
        <v>700</v>
      </c>
      <c r="E229" s="714">
        <f t="shared" ref="E229:I229" si="65">SUM(E230:E231)</f>
        <v>0</v>
      </c>
      <c r="F229" s="714">
        <f t="shared" si="65"/>
        <v>0</v>
      </c>
      <c r="G229" s="714">
        <f t="shared" si="65"/>
        <v>0</v>
      </c>
      <c r="H229" s="714">
        <f t="shared" si="65"/>
        <v>700</v>
      </c>
      <c r="I229" s="714">
        <f t="shared" si="65"/>
        <v>0</v>
      </c>
      <c r="J229" s="664"/>
      <c r="K229" s="1576" t="s">
        <v>728</v>
      </c>
    </row>
    <row r="230" spans="1:13" ht="12.75" customHeight="1" x14ac:dyDescent="0.2">
      <c r="A230" s="1560"/>
      <c r="B230" s="1593"/>
      <c r="C230" s="696">
        <v>2223</v>
      </c>
      <c r="D230" s="666">
        <v>200</v>
      </c>
      <c r="E230" s="713"/>
      <c r="F230" s="713"/>
      <c r="G230" s="713"/>
      <c r="H230" s="713">
        <f t="shared" si="61"/>
        <v>200</v>
      </c>
      <c r="I230" s="713">
        <f t="shared" si="61"/>
        <v>0</v>
      </c>
      <c r="J230" s="663"/>
      <c r="K230" s="1576"/>
    </row>
    <row r="231" spans="1:13" ht="12.75" customHeight="1" x14ac:dyDescent="0.2">
      <c r="A231" s="1561"/>
      <c r="B231" s="1594"/>
      <c r="C231" s="696">
        <v>2279</v>
      </c>
      <c r="D231" s="666">
        <v>500</v>
      </c>
      <c r="E231" s="713"/>
      <c r="F231" s="713"/>
      <c r="G231" s="713"/>
      <c r="H231" s="713">
        <f t="shared" si="61"/>
        <v>500</v>
      </c>
      <c r="I231" s="713">
        <f t="shared" si="61"/>
        <v>0</v>
      </c>
      <c r="J231" s="663"/>
      <c r="K231" s="1576"/>
    </row>
    <row r="232" spans="1:13" ht="15" customHeight="1" x14ac:dyDescent="0.2">
      <c r="A232" s="1559" t="s">
        <v>733</v>
      </c>
      <c r="B232" s="1592" t="s">
        <v>734</v>
      </c>
      <c r="C232" s="696"/>
      <c r="D232" s="714">
        <f>SUM(D233:D236)</f>
        <v>48800</v>
      </c>
      <c r="E232" s="714">
        <f t="shared" ref="E232:I232" si="66">SUM(E233:E236)</f>
        <v>0</v>
      </c>
      <c r="F232" s="714">
        <f t="shared" si="66"/>
        <v>0</v>
      </c>
      <c r="G232" s="714">
        <f t="shared" si="66"/>
        <v>0</v>
      </c>
      <c r="H232" s="714">
        <f t="shared" si="66"/>
        <v>48800</v>
      </c>
      <c r="I232" s="714">
        <f t="shared" si="66"/>
        <v>0</v>
      </c>
      <c r="J232" s="663"/>
      <c r="K232" s="1576" t="s">
        <v>735</v>
      </c>
    </row>
    <row r="233" spans="1:13" ht="12.75" customHeight="1" x14ac:dyDescent="0.2">
      <c r="A233" s="1560"/>
      <c r="B233" s="1593"/>
      <c r="C233" s="696">
        <v>2232</v>
      </c>
      <c r="D233" s="666">
        <v>100</v>
      </c>
      <c r="E233" s="713"/>
      <c r="F233" s="713"/>
      <c r="G233" s="713"/>
      <c r="H233" s="713">
        <f t="shared" ref="H233:I236" si="67">D233+F233</f>
        <v>100</v>
      </c>
      <c r="I233" s="713">
        <f t="shared" si="67"/>
        <v>0</v>
      </c>
      <c r="J233" s="663"/>
      <c r="K233" s="1576"/>
    </row>
    <row r="234" spans="1:13" ht="12.75" customHeight="1" x14ac:dyDescent="0.2">
      <c r="A234" s="1560"/>
      <c r="B234" s="1593"/>
      <c r="C234" s="696">
        <v>2239</v>
      </c>
      <c r="D234" s="666">
        <v>37500</v>
      </c>
      <c r="E234" s="713"/>
      <c r="F234" s="713"/>
      <c r="G234" s="713"/>
      <c r="H234" s="713">
        <f t="shared" si="67"/>
        <v>37500</v>
      </c>
      <c r="I234" s="713">
        <f t="shared" si="67"/>
        <v>0</v>
      </c>
      <c r="J234" s="663"/>
      <c r="K234" s="1576"/>
    </row>
    <row r="235" spans="1:13" ht="12.75" customHeight="1" x14ac:dyDescent="0.2">
      <c r="A235" s="1560"/>
      <c r="B235" s="1593"/>
      <c r="C235" s="696">
        <v>2279</v>
      </c>
      <c r="D235" s="666">
        <v>5400</v>
      </c>
      <c r="E235" s="713"/>
      <c r="F235" s="713"/>
      <c r="G235" s="713"/>
      <c r="H235" s="713">
        <f t="shared" si="67"/>
        <v>5400</v>
      </c>
      <c r="I235" s="713">
        <f t="shared" si="67"/>
        <v>0</v>
      </c>
      <c r="J235" s="663"/>
      <c r="K235" s="1576"/>
    </row>
    <row r="236" spans="1:13" ht="12.75" customHeight="1" x14ac:dyDescent="0.2">
      <c r="A236" s="1561"/>
      <c r="B236" s="1594"/>
      <c r="C236" s="696">
        <v>2314</v>
      </c>
      <c r="D236" s="666">
        <v>5800</v>
      </c>
      <c r="E236" s="713"/>
      <c r="F236" s="713"/>
      <c r="G236" s="713"/>
      <c r="H236" s="713">
        <f t="shared" si="67"/>
        <v>5800</v>
      </c>
      <c r="I236" s="713">
        <f t="shared" si="67"/>
        <v>0</v>
      </c>
      <c r="J236" s="663"/>
      <c r="K236" s="1576"/>
    </row>
    <row r="238" spans="1:13" s="652" customFormat="1" x14ac:dyDescent="0.2">
      <c r="A238" s="374" t="s">
        <v>494</v>
      </c>
      <c r="B238" s="678"/>
      <c r="C238" s="678"/>
      <c r="D238" s="678"/>
      <c r="E238" s="679"/>
      <c r="F238" s="678"/>
      <c r="G238" s="679"/>
      <c r="H238" s="678"/>
      <c r="I238" s="678"/>
      <c r="J238" s="678"/>
      <c r="M238" s="680"/>
    </row>
    <row r="239" spans="1:13" s="652" customFormat="1" x14ac:dyDescent="0.2">
      <c r="A239" s="374" t="s">
        <v>495</v>
      </c>
      <c r="B239" s="678"/>
      <c r="C239" s="678"/>
      <c r="D239" s="678"/>
      <c r="E239" s="679"/>
      <c r="F239" s="678"/>
      <c r="G239" s="679"/>
      <c r="H239" s="678"/>
      <c r="I239" s="678"/>
      <c r="J239" s="678"/>
      <c r="M239" s="680"/>
    </row>
    <row r="240" spans="1:13" s="652" customFormat="1" x14ac:dyDescent="0.2">
      <c r="A240" s="1590" t="s">
        <v>736</v>
      </c>
      <c r="B240" s="1590"/>
      <c r="C240" s="1590"/>
      <c r="D240" s="1590"/>
      <c r="E240" s="1590"/>
      <c r="F240" s="1590"/>
      <c r="G240" s="1590"/>
      <c r="H240" s="1590"/>
      <c r="I240" s="1590"/>
      <c r="J240" s="1590"/>
      <c r="K240" s="1590"/>
      <c r="L240" s="1590"/>
      <c r="M240" s="680"/>
    </row>
    <row r="241" spans="1:13" s="652" customFormat="1" x14ac:dyDescent="0.2">
      <c r="A241" s="681" t="s">
        <v>737</v>
      </c>
      <c r="B241" s="681"/>
      <c r="C241" s="681"/>
      <c r="D241" s="681"/>
      <c r="E241" s="681"/>
      <c r="F241" s="682"/>
      <c r="G241" s="682"/>
      <c r="H241" s="682"/>
      <c r="I241" s="682"/>
      <c r="J241" s="682"/>
      <c r="K241" s="682"/>
      <c r="L241" s="682"/>
      <c r="M241" s="680"/>
    </row>
    <row r="242" spans="1:13" s="652" customFormat="1" ht="12" customHeight="1" x14ac:dyDescent="0.2">
      <c r="A242" s="1591" t="s">
        <v>738</v>
      </c>
      <c r="B242" s="1591"/>
      <c r="C242" s="1591"/>
      <c r="D242" s="1591"/>
      <c r="E242" s="1591"/>
      <c r="F242" s="1591"/>
      <c r="G242" s="1591"/>
      <c r="H242" s="1591"/>
      <c r="I242" s="1591"/>
      <c r="J242" s="1591"/>
      <c r="K242" s="1591"/>
      <c r="L242" s="1591"/>
      <c r="M242" s="680"/>
    </row>
    <row r="243" spans="1:13" s="652" customFormat="1" ht="12" customHeight="1" x14ac:dyDescent="0.2">
      <c r="A243" s="683" t="s">
        <v>739</v>
      </c>
      <c r="B243" s="683"/>
      <c r="C243" s="683"/>
      <c r="D243" s="683"/>
      <c r="E243" s="684"/>
      <c r="F243" s="684"/>
      <c r="G243" s="684"/>
      <c r="H243" s="684"/>
      <c r="I243" s="684"/>
      <c r="J243" s="684"/>
      <c r="K243" s="684"/>
      <c r="L243" s="684"/>
      <c r="M243" s="680"/>
    </row>
    <row r="244" spans="1:13" s="652" customFormat="1" ht="12" customHeight="1" x14ac:dyDescent="0.2">
      <c r="A244" s="683" t="s">
        <v>740</v>
      </c>
      <c r="B244" s="683"/>
      <c r="C244" s="683"/>
      <c r="D244" s="683"/>
      <c r="E244" s="684"/>
      <c r="F244" s="684"/>
      <c r="G244" s="684"/>
      <c r="H244" s="684"/>
      <c r="I244" s="684"/>
      <c r="J244" s="684"/>
      <c r="K244" s="684"/>
      <c r="L244" s="684"/>
      <c r="M244" s="680"/>
    </row>
    <row r="245" spans="1:13" s="685" customFormat="1" ht="12" customHeight="1" x14ac:dyDescent="0.2">
      <c r="A245" s="1591" t="s">
        <v>741</v>
      </c>
      <c r="B245" s="1591"/>
      <c r="C245" s="1591"/>
      <c r="D245" s="1591"/>
      <c r="E245" s="1591"/>
      <c r="F245" s="1591"/>
      <c r="G245" s="1591"/>
      <c r="H245" s="1591"/>
      <c r="I245" s="1591"/>
      <c r="J245" s="1591"/>
      <c r="K245" s="1591"/>
      <c r="L245" s="1591"/>
      <c r="M245" s="1591"/>
    </row>
    <row r="246" spans="1:13" s="376" customFormat="1" ht="12" customHeight="1" x14ac:dyDescent="0.2">
      <c r="A246" s="1591" t="s">
        <v>738</v>
      </c>
      <c r="B246" s="1591"/>
      <c r="C246" s="1591"/>
      <c r="D246" s="1591"/>
      <c r="E246" s="1591"/>
      <c r="F246" s="1591"/>
      <c r="G246" s="1591"/>
      <c r="H246" s="1591"/>
      <c r="I246" s="1591"/>
      <c r="J246" s="1591"/>
      <c r="K246" s="1591"/>
      <c r="L246" s="1591"/>
      <c r="M246" s="684"/>
    </row>
    <row r="247" spans="1:13" s="376" customFormat="1" ht="12" customHeight="1" x14ac:dyDescent="0.2">
      <c r="A247" s="683" t="s">
        <v>742</v>
      </c>
      <c r="B247" s="684"/>
      <c r="C247" s="684"/>
      <c r="D247" s="684"/>
      <c r="E247" s="684"/>
      <c r="F247" s="684"/>
      <c r="G247" s="684"/>
      <c r="H247" s="684"/>
      <c r="I247" s="684"/>
      <c r="J247" s="684"/>
      <c r="K247" s="684"/>
      <c r="L247" s="684"/>
      <c r="M247" s="684"/>
    </row>
    <row r="248" spans="1:13" s="1591" customFormat="1" ht="12" customHeight="1" x14ac:dyDescent="0.2">
      <c r="A248" s="1591" t="s">
        <v>743</v>
      </c>
    </row>
    <row r="249" spans="1:13" s="376" customFormat="1" ht="12" customHeight="1" x14ac:dyDescent="0.2">
      <c r="A249" s="686" t="s">
        <v>744</v>
      </c>
      <c r="B249" s="684"/>
      <c r="C249" s="684"/>
      <c r="D249" s="684"/>
      <c r="E249" s="684"/>
      <c r="F249" s="684"/>
      <c r="G249" s="684"/>
      <c r="H249" s="684"/>
      <c r="I249" s="684"/>
      <c r="J249" s="684"/>
      <c r="K249" s="684"/>
      <c r="L249" s="684"/>
      <c r="M249" s="684"/>
    </row>
    <row r="250" spans="1:13" s="376" customFormat="1" ht="12" customHeight="1" x14ac:dyDescent="0.2">
      <c r="A250" s="1591" t="s">
        <v>745</v>
      </c>
      <c r="B250" s="1591"/>
      <c r="C250" s="1591"/>
      <c r="D250" s="1591"/>
      <c r="E250" s="1591"/>
      <c r="F250" s="1591"/>
      <c r="G250" s="1591"/>
      <c r="H250" s="1591"/>
      <c r="I250" s="1591"/>
      <c r="J250" s="1591"/>
      <c r="K250" s="1591"/>
      <c r="L250" s="1591"/>
      <c r="M250" s="684"/>
    </row>
    <row r="251" spans="1:13" s="376" customFormat="1" ht="12" customHeight="1" x14ac:dyDescent="0.2">
      <c r="A251" s="687" t="s">
        <v>746</v>
      </c>
      <c r="B251" s="687"/>
      <c r="C251" s="687"/>
      <c r="D251" s="687"/>
      <c r="E251" s="687"/>
      <c r="F251" s="687"/>
      <c r="G251" s="683"/>
      <c r="H251" s="684"/>
      <c r="I251" s="684"/>
      <c r="J251" s="684"/>
      <c r="K251" s="684"/>
      <c r="L251" s="684"/>
      <c r="M251" s="684"/>
    </row>
    <row r="252" spans="1:13" s="376" customFormat="1" ht="12" customHeight="1" x14ac:dyDescent="0.2">
      <c r="A252" s="683" t="s">
        <v>747</v>
      </c>
      <c r="B252" s="683"/>
      <c r="C252" s="683"/>
      <c r="D252" s="683"/>
      <c r="E252" s="683"/>
      <c r="F252" s="683"/>
      <c r="G252" s="683"/>
      <c r="H252" s="684"/>
      <c r="I252" s="684"/>
      <c r="J252" s="684"/>
      <c r="K252" s="684"/>
      <c r="L252" s="684"/>
      <c r="M252" s="684"/>
    </row>
    <row r="253" spans="1:13" s="376" customFormat="1" ht="12" customHeight="1" x14ac:dyDescent="0.2">
      <c r="A253" s="683" t="s">
        <v>748</v>
      </c>
      <c r="B253" s="683"/>
      <c r="C253" s="683"/>
      <c r="D253" s="683"/>
      <c r="E253" s="683"/>
      <c r="F253" s="683"/>
      <c r="G253" s="683"/>
      <c r="H253" s="684"/>
      <c r="I253" s="684"/>
      <c r="J253" s="684"/>
      <c r="K253" s="684"/>
      <c r="L253" s="684"/>
      <c r="M253" s="684"/>
    </row>
    <row r="254" spans="1:13" s="376" customFormat="1" ht="12" customHeight="1" x14ac:dyDescent="0.2">
      <c r="A254" s="683" t="s">
        <v>749</v>
      </c>
      <c r="B254" s="683"/>
      <c r="C254" s="683"/>
      <c r="D254" s="683"/>
      <c r="E254" s="683"/>
      <c r="F254" s="683"/>
      <c r="G254" s="684"/>
      <c r="H254" s="684"/>
      <c r="I254" s="684"/>
      <c r="J254" s="684"/>
      <c r="K254" s="684"/>
      <c r="L254" s="684"/>
      <c r="M254" s="684"/>
    </row>
    <row r="255" spans="1:13" s="376" customFormat="1" ht="12" customHeight="1" x14ac:dyDescent="0.2">
      <c r="A255" s="683" t="s">
        <v>750</v>
      </c>
      <c r="B255" s="683"/>
      <c r="C255" s="683"/>
      <c r="D255" s="683"/>
      <c r="E255" s="683"/>
      <c r="F255" s="683"/>
      <c r="G255" s="683"/>
      <c r="H255" s="683"/>
      <c r="I255" s="684"/>
      <c r="J255" s="684"/>
      <c r="K255" s="684"/>
      <c r="L255" s="684"/>
      <c r="M255" s="684"/>
    </row>
    <row r="256" spans="1:13" s="376" customFormat="1" ht="12" customHeight="1" x14ac:dyDescent="0.2">
      <c r="A256" s="683" t="s">
        <v>751</v>
      </c>
      <c r="B256" s="683"/>
      <c r="C256" s="683"/>
      <c r="D256" s="683"/>
      <c r="E256" s="683"/>
      <c r="F256" s="683"/>
      <c r="G256" s="683"/>
      <c r="H256" s="683"/>
      <c r="I256" s="683"/>
      <c r="J256" s="683"/>
      <c r="K256" s="683"/>
      <c r="L256" s="683"/>
      <c r="M256" s="684"/>
    </row>
    <row r="257" spans="1:13" s="376" customFormat="1" ht="12" customHeight="1" x14ac:dyDescent="0.2">
      <c r="A257" s="683" t="s">
        <v>975</v>
      </c>
      <c r="B257" s="683"/>
      <c r="C257" s="683"/>
      <c r="D257" s="683"/>
      <c r="E257" s="683"/>
      <c r="F257" s="683"/>
      <c r="G257" s="683"/>
      <c r="H257" s="683"/>
      <c r="I257" s="683"/>
      <c r="J257" s="683"/>
      <c r="K257" s="683"/>
      <c r="L257" s="683"/>
      <c r="M257" s="684"/>
    </row>
    <row r="258" spans="1:13" s="376" customFormat="1" ht="12" customHeight="1" x14ac:dyDescent="0.2">
      <c r="A258" s="683"/>
      <c r="B258" s="683" t="s">
        <v>974</v>
      </c>
      <c r="C258" s="683"/>
      <c r="D258" s="683"/>
      <c r="E258" s="683"/>
      <c r="F258" s="683"/>
      <c r="G258" s="683"/>
      <c r="H258" s="683"/>
      <c r="I258" s="683"/>
      <c r="J258" s="683"/>
      <c r="K258" s="683"/>
      <c r="L258" s="683"/>
      <c r="M258" s="906"/>
    </row>
    <row r="259" spans="1:13" s="376" customFormat="1" ht="12" customHeight="1" x14ac:dyDescent="0.2">
      <c r="A259" s="683" t="s">
        <v>752</v>
      </c>
      <c r="B259" s="683"/>
      <c r="C259" s="683"/>
      <c r="D259" s="683"/>
      <c r="E259" s="683"/>
      <c r="F259" s="683"/>
      <c r="G259" s="684"/>
      <c r="H259" s="684"/>
      <c r="I259" s="684"/>
      <c r="J259" s="684"/>
      <c r="K259" s="684"/>
      <c r="L259" s="684"/>
      <c r="M259" s="684"/>
    </row>
    <row r="260" spans="1:13" s="376" customFormat="1" ht="12" customHeight="1" x14ac:dyDescent="0.2">
      <c r="A260" s="683" t="s">
        <v>753</v>
      </c>
      <c r="B260" s="683"/>
      <c r="C260" s="683"/>
      <c r="D260" s="683"/>
      <c r="E260" s="683"/>
      <c r="F260" s="683"/>
      <c r="G260" s="684"/>
      <c r="H260" s="684"/>
      <c r="I260" s="684"/>
      <c r="J260" s="684"/>
      <c r="K260" s="684"/>
      <c r="L260" s="684"/>
      <c r="M260" s="684"/>
    </row>
    <row r="261" spans="1:13" s="376" customFormat="1" ht="12" customHeight="1" x14ac:dyDescent="0.2">
      <c r="A261" s="683" t="s">
        <v>754</v>
      </c>
      <c r="B261" s="683"/>
      <c r="C261" s="683"/>
      <c r="D261" s="683"/>
      <c r="E261" s="683"/>
      <c r="F261" s="683"/>
      <c r="G261" s="684"/>
      <c r="H261" s="684"/>
      <c r="I261" s="684"/>
      <c r="J261" s="684"/>
      <c r="K261" s="684"/>
      <c r="L261" s="684"/>
      <c r="M261" s="684"/>
    </row>
    <row r="262" spans="1:13" s="376" customFormat="1" ht="12" customHeight="1" x14ac:dyDescent="0.2">
      <c r="A262" s="683" t="s">
        <v>977</v>
      </c>
      <c r="B262" s="683"/>
      <c r="C262" s="683"/>
      <c r="D262" s="683"/>
      <c r="E262" s="683"/>
      <c r="F262" s="683"/>
      <c r="G262" s="683"/>
      <c r="H262" s="684"/>
      <c r="I262" s="684"/>
      <c r="J262" s="684"/>
      <c r="K262" s="684"/>
      <c r="L262" s="684"/>
      <c r="M262" s="684"/>
    </row>
    <row r="263" spans="1:13" s="376" customFormat="1" ht="12" customHeight="1" x14ac:dyDescent="0.2">
      <c r="B263" s="683" t="s">
        <v>976</v>
      </c>
      <c r="C263" s="683"/>
      <c r="D263" s="683"/>
      <c r="E263" s="683"/>
      <c r="F263" s="683"/>
      <c r="G263" s="683"/>
      <c r="H263" s="684"/>
      <c r="I263" s="684"/>
      <c r="J263" s="684"/>
      <c r="K263" s="684"/>
      <c r="L263" s="684"/>
      <c r="M263" s="684"/>
    </row>
    <row r="264" spans="1:13" s="376" customFormat="1" ht="12" customHeight="1" x14ac:dyDescent="0.2">
      <c r="A264" s="683" t="s">
        <v>755</v>
      </c>
      <c r="B264" s="683"/>
      <c r="C264" s="683"/>
      <c r="D264" s="683"/>
      <c r="E264" s="683"/>
      <c r="F264" s="683"/>
      <c r="G264" s="683"/>
      <c r="H264" s="684"/>
      <c r="I264" s="684"/>
      <c r="J264" s="684"/>
      <c r="K264" s="684"/>
      <c r="L264" s="684"/>
      <c r="M264" s="684"/>
    </row>
    <row r="265" spans="1:13" s="376" customFormat="1" ht="12" customHeight="1" x14ac:dyDescent="0.2">
      <c r="A265" s="683" t="s">
        <v>749</v>
      </c>
      <c r="B265" s="683"/>
      <c r="C265" s="683"/>
      <c r="D265" s="683"/>
      <c r="E265" s="683"/>
      <c r="F265" s="683"/>
      <c r="G265" s="684"/>
      <c r="H265" s="684"/>
      <c r="I265" s="684"/>
      <c r="J265" s="684"/>
      <c r="K265" s="684"/>
      <c r="L265" s="684"/>
      <c r="M265" s="684"/>
    </row>
    <row r="266" spans="1:13" s="376" customFormat="1" ht="12" customHeight="1" x14ac:dyDescent="0.2">
      <c r="A266" s="683" t="s">
        <v>756</v>
      </c>
      <c r="B266" s="683"/>
      <c r="C266" s="683"/>
      <c r="D266" s="683"/>
      <c r="E266" s="683"/>
      <c r="F266" s="683"/>
      <c r="G266" s="684"/>
      <c r="H266" s="684"/>
      <c r="I266" s="684"/>
      <c r="J266" s="684"/>
      <c r="K266" s="684"/>
      <c r="L266" s="684"/>
      <c r="M266" s="684"/>
    </row>
    <row r="267" spans="1:13" s="376" customFormat="1" ht="12" customHeight="1" x14ac:dyDescent="0.2">
      <c r="A267" s="683" t="s">
        <v>757</v>
      </c>
      <c r="B267" s="683"/>
      <c r="C267" s="683"/>
      <c r="D267" s="683"/>
      <c r="E267" s="683"/>
      <c r="F267" s="683"/>
      <c r="G267" s="684"/>
      <c r="H267" s="684"/>
      <c r="I267" s="684"/>
      <c r="J267" s="684"/>
      <c r="K267" s="684"/>
      <c r="L267" s="684"/>
      <c r="M267" s="684"/>
    </row>
    <row r="268" spans="1:13" s="376" customFormat="1" ht="12" customHeight="1" x14ac:dyDescent="0.2">
      <c r="A268" s="683" t="s">
        <v>749</v>
      </c>
      <c r="B268" s="683"/>
      <c r="C268" s="683"/>
      <c r="D268" s="683"/>
      <c r="E268" s="683"/>
      <c r="F268" s="683"/>
      <c r="G268" s="684"/>
      <c r="H268" s="684"/>
      <c r="I268" s="684"/>
      <c r="J268" s="684"/>
      <c r="K268" s="684"/>
      <c r="L268" s="684"/>
      <c r="M268" s="684"/>
    </row>
    <row r="269" spans="1:13" s="376" customFormat="1" ht="12" customHeight="1" x14ac:dyDescent="0.2">
      <c r="A269" s="683" t="s">
        <v>758</v>
      </c>
      <c r="B269" s="683"/>
      <c r="C269" s="683"/>
      <c r="D269" s="683"/>
      <c r="E269" s="683"/>
      <c r="F269" s="683"/>
      <c r="G269" s="684"/>
      <c r="H269" s="684"/>
      <c r="I269" s="684"/>
      <c r="J269" s="684"/>
      <c r="K269" s="684"/>
      <c r="L269" s="684"/>
      <c r="M269" s="684"/>
    </row>
    <row r="270" spans="1:13" s="376" customFormat="1" ht="12" customHeight="1" x14ac:dyDescent="0.2">
      <c r="A270" s="683" t="s">
        <v>759</v>
      </c>
      <c r="B270" s="683"/>
      <c r="C270" s="683"/>
      <c r="D270" s="683"/>
      <c r="E270" s="683"/>
      <c r="F270" s="683"/>
      <c r="G270" s="684"/>
      <c r="H270" s="684"/>
      <c r="I270" s="684"/>
      <c r="J270" s="684"/>
      <c r="K270" s="684"/>
      <c r="L270" s="684"/>
      <c r="M270" s="684"/>
    </row>
    <row r="271" spans="1:13" s="376" customFormat="1" ht="12" customHeight="1" x14ac:dyDescent="0.2">
      <c r="A271" s="683" t="s">
        <v>760</v>
      </c>
      <c r="B271" s="683"/>
      <c r="C271" s="683"/>
      <c r="D271" s="683"/>
      <c r="E271" s="683"/>
      <c r="F271" s="683"/>
      <c r="G271" s="684"/>
      <c r="H271" s="684"/>
      <c r="I271" s="684"/>
      <c r="J271" s="684"/>
      <c r="K271" s="684"/>
      <c r="L271" s="684"/>
      <c r="M271" s="684"/>
    </row>
    <row r="272" spans="1:13" s="376" customFormat="1" ht="12" customHeight="1" x14ac:dyDescent="0.2">
      <c r="A272" s="683" t="s">
        <v>761</v>
      </c>
      <c r="B272" s="683"/>
      <c r="C272" s="683"/>
      <c r="D272" s="683"/>
      <c r="E272" s="683"/>
      <c r="F272" s="683"/>
      <c r="G272" s="684"/>
      <c r="H272" s="684"/>
      <c r="I272" s="684"/>
      <c r="J272" s="684"/>
      <c r="K272" s="684"/>
      <c r="L272" s="684"/>
      <c r="M272" s="684"/>
    </row>
    <row r="273" spans="1:13" s="376" customFormat="1" ht="12" customHeight="1" x14ac:dyDescent="0.2">
      <c r="A273" s="683" t="s">
        <v>762</v>
      </c>
      <c r="B273" s="683"/>
      <c r="C273" s="683"/>
      <c r="D273" s="683"/>
      <c r="E273" s="683"/>
      <c r="F273" s="683"/>
      <c r="G273" s="684"/>
      <c r="H273" s="684"/>
      <c r="I273" s="684"/>
      <c r="J273" s="684"/>
      <c r="K273" s="684"/>
      <c r="L273" s="684"/>
      <c r="M273" s="684"/>
    </row>
    <row r="274" spans="1:13" s="376" customFormat="1" ht="12" customHeight="1" x14ac:dyDescent="0.2">
      <c r="A274" s="683" t="s">
        <v>749</v>
      </c>
      <c r="B274" s="683"/>
      <c r="C274" s="683"/>
      <c r="D274" s="683"/>
      <c r="E274" s="683"/>
      <c r="F274" s="683"/>
      <c r="G274" s="684"/>
      <c r="H274" s="684"/>
      <c r="I274" s="684"/>
      <c r="J274" s="684"/>
      <c r="K274" s="684"/>
      <c r="L274" s="684"/>
      <c r="M274" s="684"/>
    </row>
    <row r="275" spans="1:13" s="376" customFormat="1" ht="12" customHeight="1" x14ac:dyDescent="0.2">
      <c r="A275" s="683" t="s">
        <v>763</v>
      </c>
      <c r="B275" s="683"/>
      <c r="C275" s="683"/>
      <c r="D275" s="683"/>
      <c r="E275" s="683"/>
      <c r="F275" s="683"/>
      <c r="G275" s="684"/>
      <c r="H275" s="684"/>
      <c r="I275" s="684"/>
      <c r="J275" s="684"/>
      <c r="K275" s="684"/>
      <c r="L275" s="684"/>
      <c r="M275" s="684"/>
    </row>
    <row r="276" spans="1:13" s="376" customFormat="1" ht="12" customHeight="1" x14ac:dyDescent="0.2">
      <c r="A276" s="683" t="s">
        <v>764</v>
      </c>
      <c r="B276" s="683"/>
      <c r="C276" s="683"/>
      <c r="D276" s="683"/>
      <c r="E276" s="683"/>
      <c r="F276" s="683"/>
      <c r="G276" s="684"/>
      <c r="H276" s="684"/>
      <c r="I276" s="684"/>
      <c r="J276" s="684"/>
      <c r="K276" s="684"/>
      <c r="L276" s="684"/>
      <c r="M276" s="684"/>
    </row>
    <row r="277" spans="1:13" s="376" customFormat="1" ht="12" customHeight="1" x14ac:dyDescent="0.2">
      <c r="A277" s="683" t="s">
        <v>765</v>
      </c>
      <c r="B277" s="683"/>
      <c r="C277" s="683"/>
      <c r="D277" s="683"/>
      <c r="E277" s="683"/>
      <c r="F277" s="683"/>
      <c r="G277" s="684"/>
      <c r="H277" s="684"/>
      <c r="I277" s="684"/>
      <c r="J277" s="684"/>
      <c r="K277" s="684"/>
      <c r="L277" s="684"/>
      <c r="M277" s="684"/>
    </row>
    <row r="278" spans="1:13" s="376" customFormat="1" ht="12" customHeight="1" x14ac:dyDescent="0.2">
      <c r="A278" s="683" t="s">
        <v>766</v>
      </c>
      <c r="B278" s="683"/>
      <c r="C278" s="683"/>
      <c r="D278" s="683"/>
      <c r="E278" s="683"/>
      <c r="F278" s="683"/>
      <c r="G278" s="684"/>
      <c r="H278" s="684"/>
      <c r="I278" s="684"/>
      <c r="J278" s="684"/>
      <c r="K278" s="684"/>
      <c r="L278" s="684"/>
      <c r="M278" s="684"/>
    </row>
    <row r="279" spans="1:13" s="376" customFormat="1" ht="12" customHeight="1" x14ac:dyDescent="0.2">
      <c r="A279" s="683" t="s">
        <v>767</v>
      </c>
      <c r="B279" s="683"/>
      <c r="C279" s="683"/>
      <c r="D279" s="683"/>
      <c r="E279" s="683"/>
      <c r="F279" s="683"/>
      <c r="G279" s="684"/>
      <c r="H279" s="684"/>
      <c r="I279" s="684"/>
      <c r="J279" s="684"/>
      <c r="K279" s="684"/>
      <c r="L279" s="684"/>
      <c r="M279" s="684"/>
    </row>
    <row r="280" spans="1:13" s="376" customFormat="1" ht="12" customHeight="1" x14ac:dyDescent="0.2">
      <c r="A280" s="683" t="s">
        <v>768</v>
      </c>
      <c r="B280" s="683"/>
      <c r="C280" s="683"/>
      <c r="D280" s="683"/>
      <c r="E280" s="683"/>
      <c r="F280" s="683"/>
      <c r="G280" s="684"/>
      <c r="H280" s="684"/>
      <c r="I280" s="684"/>
      <c r="J280" s="684"/>
      <c r="K280" s="684"/>
      <c r="L280" s="684"/>
      <c r="M280" s="684"/>
    </row>
    <row r="281" spans="1:13" s="376" customFormat="1" ht="12" customHeight="1" x14ac:dyDescent="0.2">
      <c r="A281" s="683" t="s">
        <v>769</v>
      </c>
      <c r="B281" s="683"/>
      <c r="C281" s="683"/>
      <c r="D281" s="683"/>
      <c r="E281" s="683"/>
      <c r="F281" s="683"/>
      <c r="G281" s="684"/>
      <c r="H281" s="684"/>
      <c r="I281" s="684"/>
      <c r="J281" s="684"/>
      <c r="K281" s="684"/>
      <c r="L281" s="684"/>
      <c r="M281" s="684"/>
    </row>
    <row r="282" spans="1:13" s="376" customFormat="1" ht="12" customHeight="1" x14ac:dyDescent="0.2">
      <c r="A282" s="683" t="s">
        <v>981</v>
      </c>
      <c r="B282" s="683"/>
      <c r="C282" s="683"/>
      <c r="D282" s="683"/>
      <c r="E282" s="683"/>
      <c r="F282" s="683"/>
      <c r="G282" s="684"/>
      <c r="H282" s="684"/>
      <c r="I282" s="684"/>
      <c r="J282" s="684"/>
      <c r="K282" s="684"/>
      <c r="L282" s="684"/>
      <c r="M282" s="684"/>
    </row>
    <row r="283" spans="1:13" s="376" customFormat="1" ht="12" customHeight="1" x14ac:dyDescent="0.2">
      <c r="A283" s="683"/>
      <c r="B283" s="683" t="s">
        <v>980</v>
      </c>
      <c r="C283" s="683"/>
      <c r="D283" s="683"/>
      <c r="E283" s="683"/>
      <c r="F283" s="683"/>
      <c r="G283" s="906"/>
      <c r="H283" s="906"/>
      <c r="I283" s="906"/>
      <c r="J283" s="906"/>
      <c r="K283" s="906"/>
      <c r="L283" s="906"/>
      <c r="M283" s="906"/>
    </row>
    <row r="284" spans="1:13" s="376" customFormat="1" ht="12" customHeight="1" x14ac:dyDescent="0.2">
      <c r="A284" s="683" t="s">
        <v>749</v>
      </c>
      <c r="B284" s="683"/>
      <c r="C284" s="683"/>
      <c r="D284" s="683"/>
      <c r="E284" s="683"/>
      <c r="F284" s="683"/>
      <c r="G284" s="684"/>
      <c r="H284" s="684"/>
      <c r="I284" s="684"/>
      <c r="J284" s="684"/>
      <c r="K284" s="684"/>
      <c r="L284" s="684"/>
      <c r="M284" s="684"/>
    </row>
    <row r="285" spans="1:13" s="376" customFormat="1" ht="12" customHeight="1" x14ac:dyDescent="0.2">
      <c r="A285" s="683" t="s">
        <v>770</v>
      </c>
      <c r="B285" s="683"/>
      <c r="C285" s="683"/>
      <c r="D285" s="683"/>
      <c r="E285" s="683"/>
      <c r="F285" s="683"/>
      <c r="G285" s="684"/>
      <c r="H285" s="684"/>
      <c r="I285" s="684"/>
      <c r="J285" s="684"/>
      <c r="K285" s="684"/>
      <c r="L285" s="684"/>
      <c r="M285" s="684"/>
    </row>
    <row r="286" spans="1:13" s="376" customFormat="1" ht="12" customHeight="1" x14ac:dyDescent="0.2">
      <c r="A286" s="683" t="s">
        <v>771</v>
      </c>
      <c r="B286" s="683"/>
      <c r="C286" s="683"/>
      <c r="D286" s="683"/>
      <c r="E286" s="683"/>
      <c r="F286" s="683"/>
      <c r="G286" s="684"/>
      <c r="H286" s="684"/>
      <c r="I286" s="684"/>
      <c r="J286" s="684"/>
      <c r="K286" s="684"/>
      <c r="L286" s="684"/>
      <c r="M286" s="684"/>
    </row>
    <row r="287" spans="1:13" s="376" customFormat="1" ht="12" customHeight="1" x14ac:dyDescent="0.2">
      <c r="A287" s="683" t="s">
        <v>749</v>
      </c>
      <c r="B287" s="683"/>
      <c r="C287" s="683"/>
      <c r="D287" s="683"/>
      <c r="E287" s="683"/>
      <c r="F287" s="683"/>
      <c r="G287" s="684"/>
      <c r="H287" s="684"/>
      <c r="I287" s="684"/>
      <c r="J287" s="684"/>
      <c r="K287" s="684"/>
      <c r="L287" s="684"/>
      <c r="M287" s="684"/>
    </row>
    <row r="288" spans="1:13" s="376" customFormat="1" ht="12" customHeight="1" x14ac:dyDescent="0.2">
      <c r="A288" s="683" t="s">
        <v>772</v>
      </c>
      <c r="B288" s="683"/>
      <c r="C288" s="683"/>
      <c r="D288" s="683"/>
      <c r="E288" s="683"/>
      <c r="F288" s="683"/>
      <c r="G288" s="684"/>
      <c r="H288" s="684"/>
      <c r="I288" s="684"/>
      <c r="J288" s="684"/>
      <c r="K288" s="684"/>
      <c r="L288" s="684"/>
      <c r="M288" s="684"/>
    </row>
    <row r="289" spans="1:13" s="376" customFormat="1" ht="12" customHeight="1" x14ac:dyDescent="0.2">
      <c r="A289" s="687" t="s">
        <v>773</v>
      </c>
      <c r="B289" s="683"/>
      <c r="C289" s="683"/>
      <c r="D289" s="683"/>
      <c r="E289" s="683"/>
      <c r="F289" s="683"/>
      <c r="G289" s="684"/>
      <c r="H289" s="684"/>
      <c r="I289" s="684"/>
      <c r="J289" s="684"/>
      <c r="K289" s="684"/>
      <c r="L289" s="684"/>
      <c r="M289" s="684"/>
    </row>
    <row r="290" spans="1:13" s="376" customFormat="1" ht="12" customHeight="1" x14ac:dyDescent="0.2">
      <c r="A290" s="683" t="s">
        <v>774</v>
      </c>
      <c r="B290" s="683"/>
      <c r="C290" s="683"/>
      <c r="D290" s="683"/>
      <c r="E290" s="683"/>
      <c r="F290" s="683"/>
      <c r="G290" s="684"/>
      <c r="H290" s="684"/>
      <c r="I290" s="684"/>
      <c r="J290" s="684"/>
      <c r="K290" s="684"/>
      <c r="L290" s="684"/>
      <c r="M290" s="684"/>
    </row>
    <row r="291" spans="1:13" s="376" customFormat="1" ht="12" customHeight="1" x14ac:dyDescent="0.2">
      <c r="A291" s="683" t="s">
        <v>775</v>
      </c>
      <c r="B291" s="683"/>
      <c r="C291" s="683"/>
      <c r="D291" s="683"/>
      <c r="E291" s="683"/>
      <c r="F291" s="683"/>
      <c r="G291" s="684"/>
      <c r="H291" s="684"/>
      <c r="I291" s="684"/>
      <c r="J291" s="684"/>
      <c r="K291" s="684"/>
      <c r="L291" s="684"/>
      <c r="M291" s="684"/>
    </row>
    <row r="292" spans="1:13" s="376" customFormat="1" ht="12" customHeight="1" x14ac:dyDescent="0.2">
      <c r="A292" s="683" t="s">
        <v>776</v>
      </c>
      <c r="B292" s="683"/>
      <c r="C292" s="683"/>
      <c r="D292" s="683"/>
      <c r="E292" s="683"/>
      <c r="F292" s="683"/>
      <c r="G292" s="684"/>
      <c r="H292" s="684"/>
      <c r="I292" s="684"/>
      <c r="J292" s="684"/>
      <c r="K292" s="684"/>
      <c r="L292" s="684"/>
      <c r="M292" s="684"/>
    </row>
    <row r="293" spans="1:13" s="376" customFormat="1" ht="12" customHeight="1" x14ac:dyDescent="0.2">
      <c r="A293" s="683" t="s">
        <v>777</v>
      </c>
      <c r="B293" s="683"/>
      <c r="C293" s="683"/>
      <c r="D293" s="683"/>
      <c r="E293" s="683"/>
      <c r="F293" s="683"/>
      <c r="G293" s="684"/>
      <c r="H293" s="684"/>
      <c r="I293" s="684"/>
      <c r="J293" s="684"/>
      <c r="K293" s="684"/>
      <c r="L293" s="684"/>
      <c r="M293" s="684"/>
    </row>
    <row r="294" spans="1:13" s="376" customFormat="1" ht="12" customHeight="1" x14ac:dyDescent="0.2">
      <c r="A294" s="683" t="s">
        <v>979</v>
      </c>
      <c r="B294" s="683"/>
      <c r="C294" s="683"/>
      <c r="D294" s="683"/>
      <c r="E294" s="683"/>
      <c r="F294" s="683"/>
      <c r="G294" s="684"/>
      <c r="H294" s="684"/>
      <c r="I294" s="684"/>
      <c r="J294" s="684"/>
      <c r="K294" s="684"/>
      <c r="L294" s="684"/>
      <c r="M294" s="684"/>
    </row>
    <row r="295" spans="1:13" s="376" customFormat="1" ht="12" customHeight="1" x14ac:dyDescent="0.2">
      <c r="A295" s="683"/>
      <c r="B295" s="683" t="s">
        <v>978</v>
      </c>
      <c r="C295" s="683"/>
      <c r="D295" s="683"/>
      <c r="E295" s="683"/>
      <c r="F295" s="683"/>
      <c r="G295" s="906"/>
      <c r="H295" s="906"/>
      <c r="I295" s="906"/>
      <c r="J295" s="906"/>
      <c r="K295" s="906"/>
      <c r="L295" s="906"/>
      <c r="M295" s="906"/>
    </row>
    <row r="296" spans="1:13" s="376" customFormat="1" ht="12" customHeight="1" x14ac:dyDescent="0.2">
      <c r="A296" s="683" t="s">
        <v>778</v>
      </c>
      <c r="B296" s="683"/>
      <c r="C296" s="683"/>
      <c r="D296" s="683"/>
      <c r="E296" s="683"/>
      <c r="F296" s="683"/>
      <c r="G296" s="684"/>
      <c r="H296" s="684"/>
      <c r="I296" s="684"/>
      <c r="J296" s="684"/>
      <c r="K296" s="684"/>
      <c r="L296" s="684"/>
      <c r="M296" s="684"/>
    </row>
    <row r="297" spans="1:13" s="376" customFormat="1" ht="12" customHeight="1" x14ac:dyDescent="0.2">
      <c r="A297" s="683" t="s">
        <v>779</v>
      </c>
      <c r="B297" s="683"/>
      <c r="C297" s="683"/>
      <c r="D297" s="683"/>
      <c r="E297" s="683"/>
      <c r="F297" s="683"/>
      <c r="G297" s="684"/>
      <c r="H297" s="684"/>
      <c r="I297" s="684"/>
      <c r="J297" s="684"/>
      <c r="K297" s="684"/>
      <c r="L297" s="684"/>
      <c r="M297" s="684"/>
    </row>
    <row r="298" spans="1:13" s="376" customFormat="1" ht="12" customHeight="1" x14ac:dyDescent="0.2">
      <c r="A298" s="683" t="s">
        <v>780</v>
      </c>
      <c r="B298" s="683"/>
      <c r="C298" s="683"/>
      <c r="D298" s="683"/>
      <c r="E298" s="683"/>
      <c r="F298" s="683"/>
      <c r="G298" s="684"/>
      <c r="H298" s="684"/>
      <c r="I298" s="684"/>
      <c r="J298" s="684"/>
      <c r="K298" s="684"/>
      <c r="L298" s="684"/>
      <c r="M298" s="684"/>
    </row>
    <row r="299" spans="1:13" s="376" customFormat="1" ht="12" customHeight="1" x14ac:dyDescent="0.2">
      <c r="A299" s="684"/>
      <c r="B299" s="684"/>
      <c r="C299" s="684"/>
      <c r="D299" s="684"/>
      <c r="E299" s="684"/>
      <c r="F299" s="684"/>
      <c r="G299" s="684"/>
      <c r="H299" s="684"/>
      <c r="I299" s="684"/>
      <c r="J299" s="684"/>
      <c r="K299" s="684"/>
      <c r="L299" s="684"/>
      <c r="M299" s="684"/>
    </row>
    <row r="300" spans="1:13" s="376" customFormat="1" ht="12" customHeight="1" x14ac:dyDescent="0.2">
      <c r="A300" s="684"/>
      <c r="B300" s="684"/>
      <c r="C300" s="684"/>
      <c r="D300" s="684"/>
      <c r="E300" s="684"/>
      <c r="F300" s="684"/>
      <c r="G300" s="684"/>
      <c r="H300" s="684"/>
      <c r="I300" s="684"/>
      <c r="J300" s="684"/>
      <c r="K300" s="684"/>
      <c r="L300" s="684"/>
      <c r="M300" s="684"/>
    </row>
  </sheetData>
  <sheetProtection algorithmName="SHA-512" hashValue="Id+n/UYkG++MgP/IQqEQ0os/0YfKs9agLERvfcwKehKLAxiLiUzFlrNc9IIpoMjv+0zNrxYUWlocslX5TqSudw==" saltValue="WlD9HMlaSGGnyZzWEDlFsQ==" spinCount="100000" sheet="1" objects="1" scenarios="1"/>
  <mergeCells count="158">
    <mergeCell ref="A240:L240"/>
    <mergeCell ref="A242:L242"/>
    <mergeCell ref="A245:M245"/>
    <mergeCell ref="A246:L246"/>
    <mergeCell ref="A248:XFD248"/>
    <mergeCell ref="A250:L250"/>
    <mergeCell ref="A229:A231"/>
    <mergeCell ref="B229:B231"/>
    <mergeCell ref="K229:K231"/>
    <mergeCell ref="A232:A236"/>
    <mergeCell ref="B232:B236"/>
    <mergeCell ref="K232:K236"/>
    <mergeCell ref="A218:A222"/>
    <mergeCell ref="B218:B222"/>
    <mergeCell ref="K218:K222"/>
    <mergeCell ref="A223:A224"/>
    <mergeCell ref="B223:B224"/>
    <mergeCell ref="K223:K224"/>
    <mergeCell ref="A207:A211"/>
    <mergeCell ref="B207:B211"/>
    <mergeCell ref="K207:K211"/>
    <mergeCell ref="A212:A217"/>
    <mergeCell ref="B212:B217"/>
    <mergeCell ref="K212:K217"/>
    <mergeCell ref="A190:A196"/>
    <mergeCell ref="B190:B196"/>
    <mergeCell ref="K190:K196"/>
    <mergeCell ref="A198:A206"/>
    <mergeCell ref="B198:B206"/>
    <mergeCell ref="K198:K206"/>
    <mergeCell ref="A183:A184"/>
    <mergeCell ref="B183:B184"/>
    <mergeCell ref="K183:K184"/>
    <mergeCell ref="A185:A189"/>
    <mergeCell ref="B185:B189"/>
    <mergeCell ref="K185:K189"/>
    <mergeCell ref="A179:A180"/>
    <mergeCell ref="B179:B180"/>
    <mergeCell ref="K179:K180"/>
    <mergeCell ref="A181:A182"/>
    <mergeCell ref="B181:B182"/>
    <mergeCell ref="K181:K182"/>
    <mergeCell ref="A169:A174"/>
    <mergeCell ref="B169:B174"/>
    <mergeCell ref="K169:K174"/>
    <mergeCell ref="A175:A178"/>
    <mergeCell ref="B175:B178"/>
    <mergeCell ref="K175:K178"/>
    <mergeCell ref="A160:A161"/>
    <mergeCell ref="B160:B161"/>
    <mergeCell ref="K160:K161"/>
    <mergeCell ref="A162:A168"/>
    <mergeCell ref="B162:B168"/>
    <mergeCell ref="K162:K168"/>
    <mergeCell ref="A154:A156"/>
    <mergeCell ref="B154:B156"/>
    <mergeCell ref="K154:K156"/>
    <mergeCell ref="A157:A158"/>
    <mergeCell ref="B157:B158"/>
    <mergeCell ref="K157:K158"/>
    <mergeCell ref="A150:A151"/>
    <mergeCell ref="B150:B151"/>
    <mergeCell ref="K150:K151"/>
    <mergeCell ref="A152:A153"/>
    <mergeCell ref="B152:B153"/>
    <mergeCell ref="K152:K153"/>
    <mergeCell ref="A141:A142"/>
    <mergeCell ref="B141:B142"/>
    <mergeCell ref="K141:K142"/>
    <mergeCell ref="A144:A149"/>
    <mergeCell ref="B144:B149"/>
    <mergeCell ref="K144:K149"/>
    <mergeCell ref="A137:A138"/>
    <mergeCell ref="B137:B138"/>
    <mergeCell ref="K137:K138"/>
    <mergeCell ref="A139:A140"/>
    <mergeCell ref="B139:B140"/>
    <mergeCell ref="K139:K140"/>
    <mergeCell ref="A129:A133"/>
    <mergeCell ref="B129:B133"/>
    <mergeCell ref="K129:K133"/>
    <mergeCell ref="A135:A136"/>
    <mergeCell ref="B135:B136"/>
    <mergeCell ref="K135:K136"/>
    <mergeCell ref="A120:A124"/>
    <mergeCell ref="B120:B124"/>
    <mergeCell ref="K120:K124"/>
    <mergeCell ref="A125:A128"/>
    <mergeCell ref="B125:B128"/>
    <mergeCell ref="K125:K128"/>
    <mergeCell ref="A110:A114"/>
    <mergeCell ref="B110:B114"/>
    <mergeCell ref="K110:K114"/>
    <mergeCell ref="A115:A119"/>
    <mergeCell ref="B115:B119"/>
    <mergeCell ref="K115:K119"/>
    <mergeCell ref="A100:A105"/>
    <mergeCell ref="B100:B105"/>
    <mergeCell ref="K100:K105"/>
    <mergeCell ref="A106:A109"/>
    <mergeCell ref="B106:B109"/>
    <mergeCell ref="K106:K109"/>
    <mergeCell ref="A92:A95"/>
    <mergeCell ref="B92:B95"/>
    <mergeCell ref="K92:K95"/>
    <mergeCell ref="A96:A99"/>
    <mergeCell ref="B96:B99"/>
    <mergeCell ref="K96:K99"/>
    <mergeCell ref="A83:A87"/>
    <mergeCell ref="B83:B87"/>
    <mergeCell ref="K83:K87"/>
    <mergeCell ref="A89:A91"/>
    <mergeCell ref="B89:B91"/>
    <mergeCell ref="K89:K91"/>
    <mergeCell ref="A74:A78"/>
    <mergeCell ref="B74:B78"/>
    <mergeCell ref="K74:K78"/>
    <mergeCell ref="A79:A82"/>
    <mergeCell ref="B79:B82"/>
    <mergeCell ref="K79:K82"/>
    <mergeCell ref="A65:A69"/>
    <mergeCell ref="B65:B69"/>
    <mergeCell ref="K65:K69"/>
    <mergeCell ref="A70:A73"/>
    <mergeCell ref="B70:B73"/>
    <mergeCell ref="K70:K73"/>
    <mergeCell ref="A52:A58"/>
    <mergeCell ref="B52:B58"/>
    <mergeCell ref="K52:K58"/>
    <mergeCell ref="A60:A64"/>
    <mergeCell ref="B60:B64"/>
    <mergeCell ref="K60:K64"/>
    <mergeCell ref="A36:A43"/>
    <mergeCell ref="B36:B43"/>
    <mergeCell ref="K36:K43"/>
    <mergeCell ref="A44:A51"/>
    <mergeCell ref="B44:B51"/>
    <mergeCell ref="K44:K51"/>
    <mergeCell ref="A20:A28"/>
    <mergeCell ref="B20:B28"/>
    <mergeCell ref="K20:K28"/>
    <mergeCell ref="A30:A35"/>
    <mergeCell ref="B30:B35"/>
    <mergeCell ref="K30:K35"/>
    <mergeCell ref="J10:J11"/>
    <mergeCell ref="K10:K11"/>
    <mergeCell ref="A12:B12"/>
    <mergeCell ref="A13:A19"/>
    <mergeCell ref="B13:B19"/>
    <mergeCell ref="K13:K19"/>
    <mergeCell ref="A5:K5"/>
    <mergeCell ref="A7:B7"/>
    <mergeCell ref="A10:A11"/>
    <mergeCell ref="B10:B11"/>
    <mergeCell ref="C10:C11"/>
    <mergeCell ref="D10:E10"/>
    <mergeCell ref="F10:G10"/>
    <mergeCell ref="H10:I1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47.pielikums Jūrmalas pilsētas domes
2018.gada 24.maija saistošajiem noteikumiem Nr.22
(protokols Nr.8,  9.punkts)   
 </firstHeader>
    <firstFooter>&amp;L&amp;9&amp;D; &amp;T&amp;R&amp;9&amp;P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53"/>
  <sheetViews>
    <sheetView view="pageLayout" zoomScaleNormal="100" workbookViewId="0">
      <selection activeCell="N5" sqref="N5"/>
    </sheetView>
  </sheetViews>
  <sheetFormatPr defaultRowHeight="12" outlineLevelCol="1" x14ac:dyDescent="0.2"/>
  <cols>
    <col min="1" max="1" width="5.5703125" style="374" customWidth="1"/>
    <col min="2" max="2" width="22.140625" style="1127" customWidth="1"/>
    <col min="3" max="3" width="10" style="374" customWidth="1"/>
    <col min="4" max="4" width="10.5703125" style="1223" hidden="1" customWidth="1" outlineLevel="1"/>
    <col min="5" max="5" width="9.5703125" style="374" hidden="1" customWidth="1" outlineLevel="1"/>
    <col min="6" max="6" width="10.5703125" style="374" hidden="1" customWidth="1" outlineLevel="1"/>
    <col min="7" max="7" width="10.7109375" style="374" hidden="1" customWidth="1" outlineLevel="1"/>
    <col min="8" max="8" width="11.42578125" style="374" customWidth="1" collapsed="1"/>
    <col min="9" max="9" width="12.42578125" style="374" customWidth="1"/>
    <col min="10" max="10" width="29" style="374" hidden="1" customWidth="1" outlineLevel="1"/>
    <col min="11" max="11" width="17.5703125" style="374" customWidth="1" collapsed="1"/>
    <col min="12" max="16384" width="9.140625" style="374"/>
  </cols>
  <sheetData>
    <row r="1" spans="1:12" x14ac:dyDescent="0.2">
      <c r="K1" s="328" t="s">
        <v>1388</v>
      </c>
    </row>
    <row r="2" spans="1:12" x14ac:dyDescent="0.2">
      <c r="K2" s="328" t="s">
        <v>340</v>
      </c>
    </row>
    <row r="3" spans="1:12" ht="12.75" customHeight="1" x14ac:dyDescent="0.2">
      <c r="A3" s="652" t="s">
        <v>1389</v>
      </c>
      <c r="B3" s="1130"/>
      <c r="C3" s="657"/>
      <c r="D3" s="657"/>
      <c r="E3" s="657"/>
      <c r="F3" s="657"/>
      <c r="G3" s="657"/>
      <c r="H3" s="657"/>
      <c r="I3" s="657"/>
      <c r="J3" s="657"/>
      <c r="K3" s="654"/>
    </row>
    <row r="4" spans="1:12" x14ac:dyDescent="0.2">
      <c r="A4" s="652" t="s">
        <v>1390</v>
      </c>
      <c r="B4" s="1130"/>
      <c r="C4" s="690"/>
      <c r="D4" s="690"/>
      <c r="E4" s="690"/>
      <c r="F4" s="690"/>
      <c r="G4" s="690"/>
      <c r="H4" s="690"/>
      <c r="I4" s="690"/>
      <c r="J4" s="690"/>
      <c r="K4" s="655"/>
    </row>
    <row r="5" spans="1:12" ht="15.75" x14ac:dyDescent="0.25">
      <c r="A5" s="1555" t="s">
        <v>557</v>
      </c>
      <c r="B5" s="1555"/>
      <c r="C5" s="1555"/>
      <c r="D5" s="1555"/>
      <c r="E5" s="1555"/>
      <c r="F5" s="1555"/>
      <c r="G5" s="1555"/>
      <c r="H5" s="1555"/>
      <c r="I5" s="1555"/>
      <c r="J5" s="1555"/>
      <c r="K5" s="1555"/>
      <c r="L5" s="656"/>
    </row>
    <row r="6" spans="1:12" ht="15.75" x14ac:dyDescent="0.25">
      <c r="A6" s="1129"/>
      <c r="B6" s="1129"/>
      <c r="C6" s="1129"/>
      <c r="D6" s="1129"/>
      <c r="E6" s="1129"/>
      <c r="F6" s="1129"/>
      <c r="G6" s="1129"/>
      <c r="H6" s="1129"/>
      <c r="I6" s="1129"/>
      <c r="J6" s="1129"/>
      <c r="K6" s="1129"/>
      <c r="L6" s="656"/>
    </row>
    <row r="7" spans="1:12" ht="12.75" customHeight="1" x14ac:dyDescent="0.25">
      <c r="A7" s="653" t="s">
        <v>1391</v>
      </c>
      <c r="B7" s="653"/>
      <c r="C7" s="657"/>
      <c r="D7" s="657"/>
      <c r="E7" s="657"/>
      <c r="F7" s="657"/>
      <c r="G7" s="657"/>
      <c r="H7" s="657"/>
      <c r="I7" s="657"/>
      <c r="J7" s="657"/>
      <c r="K7" s="654"/>
    </row>
    <row r="8" spans="1:12" ht="12.75" customHeight="1" x14ac:dyDescent="0.2">
      <c r="A8" s="652" t="s">
        <v>1392</v>
      </c>
      <c r="B8" s="1130"/>
      <c r="C8" s="1224"/>
      <c r="D8" s="1224"/>
      <c r="E8" s="1224"/>
      <c r="F8" s="1224"/>
      <c r="G8" s="1224"/>
      <c r="H8" s="1224"/>
      <c r="I8" s="1224"/>
      <c r="J8" s="1224"/>
      <c r="K8" s="1225"/>
    </row>
    <row r="9" spans="1:12" ht="12.75" customHeight="1" x14ac:dyDescent="0.2">
      <c r="A9" s="652" t="s">
        <v>1393</v>
      </c>
      <c r="B9" s="1130"/>
      <c r="C9" s="1226"/>
      <c r="D9" s="1226"/>
      <c r="E9" s="1226"/>
      <c r="F9" s="1226"/>
      <c r="G9" s="1226"/>
      <c r="H9" s="1226"/>
      <c r="I9" s="1226"/>
      <c r="J9" s="1226"/>
      <c r="K9" s="1227"/>
    </row>
    <row r="10" spans="1:12" ht="24.75" customHeight="1" x14ac:dyDescent="0.2">
      <c r="A10" s="1422" t="s">
        <v>146</v>
      </c>
      <c r="B10" s="1422" t="s">
        <v>346</v>
      </c>
      <c r="C10" s="1422" t="s">
        <v>147</v>
      </c>
      <c r="D10" s="1636" t="s">
        <v>347</v>
      </c>
      <c r="E10" s="1636"/>
      <c r="F10" s="1637" t="s">
        <v>348</v>
      </c>
      <c r="G10" s="1637"/>
      <c r="H10" s="1636" t="s">
        <v>349</v>
      </c>
      <c r="I10" s="1636"/>
      <c r="J10" s="1420" t="s">
        <v>174</v>
      </c>
      <c r="K10" s="1422" t="s">
        <v>350</v>
      </c>
    </row>
    <row r="11" spans="1:12" s="376" customFormat="1" ht="26.25" customHeight="1" x14ac:dyDescent="0.2">
      <c r="A11" s="1423"/>
      <c r="B11" s="1423"/>
      <c r="C11" s="1423"/>
      <c r="D11" s="1228" t="s">
        <v>558</v>
      </c>
      <c r="E11" s="1128" t="s">
        <v>559</v>
      </c>
      <c r="F11" s="1228" t="s">
        <v>558</v>
      </c>
      <c r="G11" s="1128" t="s">
        <v>559</v>
      </c>
      <c r="H11" s="1228" t="s">
        <v>558</v>
      </c>
      <c r="I11" s="1128" t="s">
        <v>559</v>
      </c>
      <c r="J11" s="1421"/>
      <c r="K11" s="1423"/>
    </row>
    <row r="12" spans="1:12" s="376" customFormat="1" ht="12" customHeight="1" x14ac:dyDescent="0.2">
      <c r="A12" s="1632" t="s">
        <v>560</v>
      </c>
      <c r="B12" s="1632"/>
      <c r="C12" s="1229"/>
      <c r="D12" s="1229">
        <f>D13+D45+D58+D68+D73+D98+D110+D128+D148+D180+D195+D219+D234</f>
        <v>175001</v>
      </c>
      <c r="E12" s="1229">
        <f t="shared" ref="E12:I12" si="0">E13+E45+E58+E68+E73+E98+E110+E128+E148+E180+E195+E219+E234</f>
        <v>0</v>
      </c>
      <c r="F12" s="1229">
        <f>F13+F45+F58+F68+F73+F98+F110+F128+F148+F180+F195+F219+F234</f>
        <v>10960</v>
      </c>
      <c r="G12" s="1229">
        <f t="shared" si="0"/>
        <v>0</v>
      </c>
      <c r="H12" s="1229">
        <f>H13+H45+H58+H68+H73+H98+H110+H128+H148+H180+H195+H219+H234</f>
        <v>185961</v>
      </c>
      <c r="I12" s="1229">
        <f t="shared" si="0"/>
        <v>0</v>
      </c>
      <c r="J12" s="1229"/>
      <c r="K12" s="379"/>
    </row>
    <row r="13" spans="1:12" s="376" customFormat="1" x14ac:dyDescent="0.2">
      <c r="A13" s="1230">
        <v>1</v>
      </c>
      <c r="B13" s="1231" t="s">
        <v>1394</v>
      </c>
      <c r="C13" s="1229"/>
      <c r="D13" s="1232">
        <f>D15+D31+D20+D35</f>
        <v>49652</v>
      </c>
      <c r="E13" s="1232">
        <f t="shared" ref="E13:I13" si="1">E15+E31+E20+E35</f>
        <v>0</v>
      </c>
      <c r="F13" s="1232">
        <f t="shared" si="1"/>
        <v>1932</v>
      </c>
      <c r="G13" s="1232">
        <f t="shared" si="1"/>
        <v>0</v>
      </c>
      <c r="H13" s="1232">
        <f t="shared" si="1"/>
        <v>51584</v>
      </c>
      <c r="I13" s="1232">
        <f t="shared" si="1"/>
        <v>0</v>
      </c>
      <c r="J13" s="1232"/>
      <c r="K13" s="1233"/>
    </row>
    <row r="14" spans="1:12" s="376" customFormat="1" x14ac:dyDescent="0.2">
      <c r="A14" s="1234">
        <v>1.1000000000000001</v>
      </c>
      <c r="B14" s="1235" t="s">
        <v>1395</v>
      </c>
      <c r="C14" s="1229"/>
      <c r="D14" s="1232">
        <f t="shared" ref="D14:I14" si="2">D15+D20</f>
        <v>32398</v>
      </c>
      <c r="E14" s="1232">
        <f t="shared" si="2"/>
        <v>0</v>
      </c>
      <c r="F14" s="1232">
        <f t="shared" si="2"/>
        <v>0</v>
      </c>
      <c r="G14" s="1232">
        <f t="shared" si="2"/>
        <v>0</v>
      </c>
      <c r="H14" s="1232">
        <f t="shared" si="2"/>
        <v>32398</v>
      </c>
      <c r="I14" s="1232">
        <f t="shared" si="2"/>
        <v>0</v>
      </c>
      <c r="J14" s="1232"/>
      <c r="K14" s="1233"/>
    </row>
    <row r="15" spans="1:12" s="376" customFormat="1" x14ac:dyDescent="0.2">
      <c r="A15" s="1625" t="s">
        <v>1396</v>
      </c>
      <c r="B15" s="1596" t="s">
        <v>1397</v>
      </c>
      <c r="C15" s="1236"/>
      <c r="D15" s="1237">
        <f>SUM(D16:D19)</f>
        <v>14500</v>
      </c>
      <c r="E15" s="1237">
        <f t="shared" ref="E15:I15" si="3">SUM(E16:E19)</f>
        <v>0</v>
      </c>
      <c r="F15" s="1237">
        <f t="shared" si="3"/>
        <v>0</v>
      </c>
      <c r="G15" s="1237">
        <f t="shared" si="3"/>
        <v>0</v>
      </c>
      <c r="H15" s="1237">
        <f t="shared" si="3"/>
        <v>14500</v>
      </c>
      <c r="I15" s="1237">
        <f t="shared" si="3"/>
        <v>0</v>
      </c>
      <c r="J15" s="1237"/>
      <c r="K15" s="1629" t="s">
        <v>1398</v>
      </c>
    </row>
    <row r="16" spans="1:12" s="376" customFormat="1" ht="11.25" customHeight="1" x14ac:dyDescent="0.2">
      <c r="A16" s="1625"/>
      <c r="B16" s="1596"/>
      <c r="C16" s="381">
        <v>2261</v>
      </c>
      <c r="D16" s="1238">
        <v>600</v>
      </c>
      <c r="E16" s="382"/>
      <c r="F16" s="382"/>
      <c r="G16" s="382"/>
      <c r="H16" s="382">
        <f>D16+F16</f>
        <v>600</v>
      </c>
      <c r="I16" s="382">
        <f>E16+G16</f>
        <v>0</v>
      </c>
      <c r="J16" s="382"/>
      <c r="K16" s="1630"/>
    </row>
    <row r="17" spans="1:11" s="376" customFormat="1" x14ac:dyDescent="0.2">
      <c r="A17" s="1625"/>
      <c r="B17" s="1596"/>
      <c r="C17" s="381">
        <v>2262</v>
      </c>
      <c r="D17" s="1238">
        <v>8000</v>
      </c>
      <c r="E17" s="382"/>
      <c r="F17" s="382"/>
      <c r="G17" s="382"/>
      <c r="H17" s="382">
        <f t="shared" ref="H17:I19" si="4">D17+F17</f>
        <v>8000</v>
      </c>
      <c r="I17" s="382">
        <f t="shared" si="4"/>
        <v>0</v>
      </c>
      <c r="J17" s="382"/>
      <c r="K17" s="1630"/>
    </row>
    <row r="18" spans="1:11" s="376" customFormat="1" ht="10.5" customHeight="1" x14ac:dyDescent="0.2">
      <c r="A18" s="1625"/>
      <c r="B18" s="1596"/>
      <c r="C18" s="381">
        <v>2279</v>
      </c>
      <c r="D18" s="1238">
        <v>3800</v>
      </c>
      <c r="E18" s="382"/>
      <c r="F18" s="382"/>
      <c r="G18" s="382"/>
      <c r="H18" s="382">
        <f t="shared" si="4"/>
        <v>3800</v>
      </c>
      <c r="I18" s="382">
        <f t="shared" si="4"/>
        <v>0</v>
      </c>
      <c r="J18" s="382"/>
      <c r="K18" s="1630"/>
    </row>
    <row r="19" spans="1:11" s="376" customFormat="1" ht="10.5" customHeight="1" x14ac:dyDescent="0.2">
      <c r="A19" s="1625"/>
      <c r="B19" s="1596"/>
      <c r="C19" s="381">
        <v>2363</v>
      </c>
      <c r="D19" s="1238">
        <v>2100</v>
      </c>
      <c r="E19" s="382"/>
      <c r="F19" s="382"/>
      <c r="G19" s="382"/>
      <c r="H19" s="382">
        <f t="shared" si="4"/>
        <v>2100</v>
      </c>
      <c r="I19" s="382">
        <f t="shared" si="4"/>
        <v>0</v>
      </c>
      <c r="J19" s="382"/>
      <c r="K19" s="1631"/>
    </row>
    <row r="20" spans="1:11" s="376" customFormat="1" ht="12.75" customHeight="1" x14ac:dyDescent="0.2">
      <c r="A20" s="1633" t="s">
        <v>1399</v>
      </c>
      <c r="B20" s="1602" t="s">
        <v>1400</v>
      </c>
      <c r="C20" s="381"/>
      <c r="D20" s="1237">
        <f>SUM(D21:D30)</f>
        <v>17898</v>
      </c>
      <c r="E20" s="1237">
        <f t="shared" ref="E20:I20" si="5">SUM(E21:E30)</f>
        <v>0</v>
      </c>
      <c r="F20" s="1237">
        <f t="shared" si="5"/>
        <v>0</v>
      </c>
      <c r="G20" s="1237">
        <f t="shared" si="5"/>
        <v>0</v>
      </c>
      <c r="H20" s="1237">
        <f t="shared" si="5"/>
        <v>17898</v>
      </c>
      <c r="I20" s="1237">
        <f t="shared" si="5"/>
        <v>0</v>
      </c>
      <c r="J20" s="1237"/>
      <c r="K20" s="1603" t="s">
        <v>408</v>
      </c>
    </row>
    <row r="21" spans="1:11" s="376" customFormat="1" ht="13.5" customHeight="1" x14ac:dyDescent="0.2">
      <c r="A21" s="1634"/>
      <c r="B21" s="1577"/>
      <c r="C21" s="381">
        <v>1150</v>
      </c>
      <c r="D21" s="1238">
        <v>1700</v>
      </c>
      <c r="E21" s="1236"/>
      <c r="F21" s="1236"/>
      <c r="G21" s="1236"/>
      <c r="H21" s="382">
        <f t="shared" ref="H21:I30" si="6">D21+F21</f>
        <v>1700</v>
      </c>
      <c r="I21" s="382">
        <f t="shared" si="6"/>
        <v>0</v>
      </c>
      <c r="J21" s="1236"/>
      <c r="K21" s="1604"/>
    </row>
    <row r="22" spans="1:11" s="376" customFormat="1" ht="13.5" customHeight="1" x14ac:dyDescent="0.2">
      <c r="A22" s="1634"/>
      <c r="B22" s="1577"/>
      <c r="C22" s="381">
        <v>1210</v>
      </c>
      <c r="D22" s="1238">
        <v>410</v>
      </c>
      <c r="E22" s="1236"/>
      <c r="F22" s="1236"/>
      <c r="G22" s="1236"/>
      <c r="H22" s="382">
        <f t="shared" si="6"/>
        <v>410</v>
      </c>
      <c r="I22" s="382">
        <f t="shared" si="6"/>
        <v>0</v>
      </c>
      <c r="J22" s="1236"/>
      <c r="K22" s="1604"/>
    </row>
    <row r="23" spans="1:11" s="376" customFormat="1" x14ac:dyDescent="0.2">
      <c r="A23" s="1634"/>
      <c r="B23" s="1577"/>
      <c r="C23" s="381">
        <v>2121</v>
      </c>
      <c r="D23" s="1238">
        <v>600</v>
      </c>
      <c r="E23" s="1236"/>
      <c r="F23" s="1236"/>
      <c r="G23" s="1236"/>
      <c r="H23" s="382">
        <f t="shared" si="6"/>
        <v>600</v>
      </c>
      <c r="I23" s="382">
        <f t="shared" si="6"/>
        <v>0</v>
      </c>
      <c r="J23" s="1236"/>
      <c r="K23" s="1604"/>
    </row>
    <row r="24" spans="1:11" s="376" customFormat="1" ht="12.75" customHeight="1" x14ac:dyDescent="0.2">
      <c r="A24" s="1634"/>
      <c r="B24" s="1577"/>
      <c r="C24" s="381">
        <v>2122</v>
      </c>
      <c r="D24" s="1238">
        <v>200</v>
      </c>
      <c r="E24" s="1236"/>
      <c r="F24" s="1236"/>
      <c r="G24" s="1236"/>
      <c r="H24" s="382">
        <f t="shared" si="6"/>
        <v>200</v>
      </c>
      <c r="I24" s="382">
        <f t="shared" si="6"/>
        <v>0</v>
      </c>
      <c r="J24" s="1236"/>
      <c r="K24" s="1604"/>
    </row>
    <row r="25" spans="1:11" s="376" customFormat="1" x14ac:dyDescent="0.2">
      <c r="A25" s="1634"/>
      <c r="B25" s="1577"/>
      <c r="C25" s="381">
        <v>2231</v>
      </c>
      <c r="D25" s="1238">
        <v>10072</v>
      </c>
      <c r="E25" s="1236"/>
      <c r="F25" s="382"/>
      <c r="G25" s="1236"/>
      <c r="H25" s="382">
        <f t="shared" si="6"/>
        <v>10072</v>
      </c>
      <c r="I25" s="382">
        <f t="shared" si="6"/>
        <v>0</v>
      </c>
      <c r="J25" s="382"/>
      <c r="K25" s="1604"/>
    </row>
    <row r="26" spans="1:11" s="376" customFormat="1" ht="13.5" customHeight="1" x14ac:dyDescent="0.2">
      <c r="A26" s="1634"/>
      <c r="B26" s="1577"/>
      <c r="C26" s="381">
        <v>2239</v>
      </c>
      <c r="D26" s="1238">
        <v>80</v>
      </c>
      <c r="E26" s="1236"/>
      <c r="F26" s="1236"/>
      <c r="G26" s="1236"/>
      <c r="H26" s="382">
        <f t="shared" si="6"/>
        <v>80</v>
      </c>
      <c r="I26" s="382">
        <f t="shared" si="6"/>
        <v>0</v>
      </c>
      <c r="J26" s="1236"/>
      <c r="K26" s="1604"/>
    </row>
    <row r="27" spans="1:11" s="376" customFormat="1" x14ac:dyDescent="0.2">
      <c r="A27" s="1634"/>
      <c r="B27" s="1577"/>
      <c r="C27" s="381">
        <v>2262</v>
      </c>
      <c r="D27" s="1238">
        <v>1825</v>
      </c>
      <c r="E27" s="382"/>
      <c r="F27" s="382"/>
      <c r="G27" s="382"/>
      <c r="H27" s="382">
        <f t="shared" si="6"/>
        <v>1825</v>
      </c>
      <c r="I27" s="382">
        <f t="shared" si="6"/>
        <v>0</v>
      </c>
      <c r="J27" s="382"/>
      <c r="K27" s="1604"/>
    </row>
    <row r="28" spans="1:11" s="376" customFormat="1" x14ac:dyDescent="0.2">
      <c r="A28" s="1634"/>
      <c r="B28" s="1577"/>
      <c r="C28" s="381">
        <v>2279</v>
      </c>
      <c r="D28" s="1238">
        <v>1451</v>
      </c>
      <c r="E28" s="382"/>
      <c r="F28" s="382"/>
      <c r="G28" s="382"/>
      <c r="H28" s="382">
        <f t="shared" si="6"/>
        <v>1451</v>
      </c>
      <c r="I28" s="382">
        <f t="shared" si="6"/>
        <v>0</v>
      </c>
      <c r="J28" s="382"/>
      <c r="K28" s="1604"/>
    </row>
    <row r="29" spans="1:11" s="376" customFormat="1" ht="12" customHeight="1" x14ac:dyDescent="0.2">
      <c r="A29" s="1634"/>
      <c r="B29" s="1577"/>
      <c r="C29" s="381">
        <v>2314</v>
      </c>
      <c r="D29" s="1238">
        <v>1510</v>
      </c>
      <c r="E29" s="382"/>
      <c r="F29" s="382"/>
      <c r="G29" s="382"/>
      <c r="H29" s="382">
        <f t="shared" si="6"/>
        <v>1510</v>
      </c>
      <c r="I29" s="382">
        <f t="shared" si="6"/>
        <v>0</v>
      </c>
      <c r="J29" s="382"/>
      <c r="K29" s="1604"/>
    </row>
    <row r="30" spans="1:11" s="376" customFormat="1" x14ac:dyDescent="0.2">
      <c r="A30" s="1635"/>
      <c r="B30" s="1578"/>
      <c r="C30" s="381">
        <v>2341</v>
      </c>
      <c r="D30" s="1238">
        <v>50</v>
      </c>
      <c r="E30" s="382"/>
      <c r="F30" s="382"/>
      <c r="G30" s="382"/>
      <c r="H30" s="382">
        <f t="shared" si="6"/>
        <v>50</v>
      </c>
      <c r="I30" s="382">
        <f t="shared" si="6"/>
        <v>0</v>
      </c>
      <c r="J30" s="382"/>
      <c r="K30" s="1604"/>
    </row>
    <row r="31" spans="1:11" s="376" customFormat="1" x14ac:dyDescent="0.2">
      <c r="A31" s="1628">
        <v>1.2</v>
      </c>
      <c r="B31" s="1513" t="s">
        <v>1401</v>
      </c>
      <c r="C31" s="381"/>
      <c r="D31" s="1237">
        <f>SUM(D32:D34)</f>
        <v>2100</v>
      </c>
      <c r="E31" s="1237">
        <f t="shared" ref="E31:I31" si="7">SUM(E32:E34)</f>
        <v>0</v>
      </c>
      <c r="F31" s="1237">
        <f t="shared" si="7"/>
        <v>0</v>
      </c>
      <c r="G31" s="1237">
        <f t="shared" si="7"/>
        <v>0</v>
      </c>
      <c r="H31" s="1237">
        <f t="shared" si="7"/>
        <v>2100</v>
      </c>
      <c r="I31" s="1237">
        <f t="shared" si="7"/>
        <v>0</v>
      </c>
      <c r="J31" s="1237"/>
      <c r="K31" s="1629" t="s">
        <v>1402</v>
      </c>
    </row>
    <row r="32" spans="1:11" s="376" customFormat="1" ht="12" customHeight="1" x14ac:dyDescent="0.2">
      <c r="A32" s="1628"/>
      <c r="B32" s="1513"/>
      <c r="C32" s="381">
        <v>2341</v>
      </c>
      <c r="D32" s="1238">
        <v>100</v>
      </c>
      <c r="E32" s="382"/>
      <c r="F32" s="382"/>
      <c r="G32" s="382"/>
      <c r="H32" s="382">
        <f t="shared" ref="H32:I34" si="8">D32+F32</f>
        <v>100</v>
      </c>
      <c r="I32" s="382">
        <f t="shared" si="8"/>
        <v>0</v>
      </c>
      <c r="J32" s="382"/>
      <c r="K32" s="1630"/>
    </row>
    <row r="33" spans="1:14" s="685" customFormat="1" ht="12.75" customHeight="1" x14ac:dyDescent="0.2">
      <c r="A33" s="1628"/>
      <c r="B33" s="1513"/>
      <c r="C33" s="381">
        <v>2361</v>
      </c>
      <c r="D33" s="1238">
        <v>1200</v>
      </c>
      <c r="E33" s="1132"/>
      <c r="F33" s="1132"/>
      <c r="G33" s="1132"/>
      <c r="H33" s="382">
        <f t="shared" si="8"/>
        <v>1200</v>
      </c>
      <c r="I33" s="382">
        <f t="shared" si="8"/>
        <v>0</v>
      </c>
      <c r="J33" s="1132"/>
      <c r="K33" s="1630"/>
      <c r="L33" s="376"/>
    </row>
    <row r="34" spans="1:14" s="685" customFormat="1" ht="13.5" customHeight="1" x14ac:dyDescent="0.2">
      <c r="A34" s="1628"/>
      <c r="B34" s="1513"/>
      <c r="C34" s="381">
        <v>2370</v>
      </c>
      <c r="D34" s="1238">
        <v>800</v>
      </c>
      <c r="E34" s="1132"/>
      <c r="F34" s="1132"/>
      <c r="G34" s="1132"/>
      <c r="H34" s="382">
        <f t="shared" si="8"/>
        <v>800</v>
      </c>
      <c r="I34" s="382">
        <f t="shared" si="8"/>
        <v>0</v>
      </c>
      <c r="J34" s="1132"/>
      <c r="K34" s="1631"/>
    </row>
    <row r="35" spans="1:14" s="685" customFormat="1" x14ac:dyDescent="0.2">
      <c r="A35" s="380" t="s">
        <v>1403</v>
      </c>
      <c r="B35" s="1125" t="s">
        <v>1404</v>
      </c>
      <c r="C35" s="1132"/>
      <c r="D35" s="1237">
        <f>D36+D38</f>
        <v>15154</v>
      </c>
      <c r="E35" s="1237">
        <f t="shared" ref="E35:I35" si="9">E36+E38</f>
        <v>0</v>
      </c>
      <c r="F35" s="1237">
        <f t="shared" si="9"/>
        <v>1932</v>
      </c>
      <c r="G35" s="1237">
        <f t="shared" si="9"/>
        <v>0</v>
      </c>
      <c r="H35" s="1237">
        <f t="shared" si="9"/>
        <v>17086</v>
      </c>
      <c r="I35" s="1237">
        <f t="shared" si="9"/>
        <v>0</v>
      </c>
      <c r="J35" s="1237"/>
      <c r="K35" s="1233"/>
    </row>
    <row r="36" spans="1:14" s="685" customFormat="1" x14ac:dyDescent="0.2">
      <c r="A36" s="1627" t="s">
        <v>1405</v>
      </c>
      <c r="B36" s="1596" t="s">
        <v>1406</v>
      </c>
      <c r="C36" s="381"/>
      <c r="D36" s="1237">
        <f>SUM(D37:D37)</f>
        <v>2800</v>
      </c>
      <c r="E36" s="1237">
        <f t="shared" ref="E36:I36" si="10">SUM(E37:E37)</f>
        <v>0</v>
      </c>
      <c r="F36" s="1237">
        <f t="shared" si="10"/>
        <v>0</v>
      </c>
      <c r="G36" s="1237">
        <f t="shared" si="10"/>
        <v>0</v>
      </c>
      <c r="H36" s="1237">
        <f t="shared" si="10"/>
        <v>2800</v>
      </c>
      <c r="I36" s="1237">
        <f t="shared" si="10"/>
        <v>0</v>
      </c>
      <c r="J36" s="1237"/>
      <c r="K36" s="1597" t="s">
        <v>1407</v>
      </c>
    </row>
    <row r="37" spans="1:14" s="685" customFormat="1" ht="12.75" customHeight="1" x14ac:dyDescent="0.2">
      <c r="A37" s="1627"/>
      <c r="B37" s="1596"/>
      <c r="C37" s="381">
        <v>2363</v>
      </c>
      <c r="D37" s="1238">
        <v>2800</v>
      </c>
      <c r="E37" s="1238"/>
      <c r="F37" s="1238"/>
      <c r="G37" s="1238"/>
      <c r="H37" s="382">
        <f>D37+F37</f>
        <v>2800</v>
      </c>
      <c r="I37" s="382">
        <f>E37+G37</f>
        <v>0</v>
      </c>
      <c r="J37" s="1238"/>
      <c r="K37" s="1599"/>
    </row>
    <row r="38" spans="1:14" s="685" customFormat="1" x14ac:dyDescent="0.2">
      <c r="A38" s="1627" t="s">
        <v>1408</v>
      </c>
      <c r="B38" s="1596" t="s">
        <v>1409</v>
      </c>
      <c r="C38" s="381"/>
      <c r="D38" s="1237">
        <f>SUM(D39:D44)</f>
        <v>12354</v>
      </c>
      <c r="E38" s="1237">
        <f t="shared" ref="E38:I38" si="11">SUM(E39:E44)</f>
        <v>0</v>
      </c>
      <c r="F38" s="1237">
        <f t="shared" si="11"/>
        <v>1932</v>
      </c>
      <c r="G38" s="1237">
        <f t="shared" si="11"/>
        <v>0</v>
      </c>
      <c r="H38" s="1237">
        <f t="shared" si="11"/>
        <v>14286</v>
      </c>
      <c r="I38" s="1237">
        <f t="shared" si="11"/>
        <v>0</v>
      </c>
      <c r="J38" s="1237"/>
      <c r="K38" s="1597" t="s">
        <v>1407</v>
      </c>
    </row>
    <row r="39" spans="1:14" s="685" customFormat="1" x14ac:dyDescent="0.2">
      <c r="A39" s="1627"/>
      <c r="B39" s="1596"/>
      <c r="C39" s="381">
        <v>2111</v>
      </c>
      <c r="D39" s="1238">
        <v>324</v>
      </c>
      <c r="E39" s="1237"/>
      <c r="F39" s="1237"/>
      <c r="G39" s="1237"/>
      <c r="H39" s="382">
        <f t="shared" ref="H39:I44" si="12">D39+F39</f>
        <v>324</v>
      </c>
      <c r="I39" s="382">
        <f t="shared" si="12"/>
        <v>0</v>
      </c>
      <c r="J39" s="1237"/>
      <c r="K39" s="1598"/>
    </row>
    <row r="40" spans="1:14" s="685" customFormat="1" ht="13.5" customHeight="1" x14ac:dyDescent="0.2">
      <c r="A40" s="1627"/>
      <c r="B40" s="1596"/>
      <c r="C40" s="381">
        <v>2261</v>
      </c>
      <c r="D40" s="1238">
        <v>5584</v>
      </c>
      <c r="E40" s="1237"/>
      <c r="F40" s="1237"/>
      <c r="G40" s="1237"/>
      <c r="H40" s="382">
        <f t="shared" si="12"/>
        <v>5584</v>
      </c>
      <c r="I40" s="382">
        <f t="shared" si="12"/>
        <v>0</v>
      </c>
      <c r="J40" s="1237"/>
      <c r="K40" s="1598"/>
    </row>
    <row r="41" spans="1:14" s="685" customFormat="1" ht="13.5" customHeight="1" x14ac:dyDescent="0.2">
      <c r="A41" s="1627"/>
      <c r="B41" s="1596"/>
      <c r="C41" s="381">
        <v>2262</v>
      </c>
      <c r="D41" s="1238">
        <v>1400</v>
      </c>
      <c r="E41" s="1237"/>
      <c r="F41" s="1237"/>
      <c r="G41" s="1237"/>
      <c r="H41" s="382">
        <f t="shared" si="12"/>
        <v>1400</v>
      </c>
      <c r="I41" s="382">
        <f t="shared" si="12"/>
        <v>0</v>
      </c>
      <c r="J41" s="1237"/>
      <c r="K41" s="1598"/>
    </row>
    <row r="42" spans="1:14" s="685" customFormat="1" ht="13.5" customHeight="1" x14ac:dyDescent="0.2">
      <c r="A42" s="1627"/>
      <c r="B42" s="1596"/>
      <c r="C42" s="381">
        <v>2279</v>
      </c>
      <c r="D42" s="1238">
        <v>360</v>
      </c>
      <c r="E42" s="1237"/>
      <c r="F42" s="1237"/>
      <c r="G42" s="1237"/>
      <c r="H42" s="382">
        <f t="shared" si="12"/>
        <v>360</v>
      </c>
      <c r="I42" s="382">
        <f t="shared" si="12"/>
        <v>0</v>
      </c>
      <c r="J42" s="1237"/>
      <c r="K42" s="1598"/>
    </row>
    <row r="43" spans="1:14" s="685" customFormat="1" x14ac:dyDescent="0.2">
      <c r="A43" s="1627"/>
      <c r="B43" s="1596"/>
      <c r="C43" s="381">
        <v>2341</v>
      </c>
      <c r="D43" s="1238">
        <v>150</v>
      </c>
      <c r="E43" s="1237"/>
      <c r="F43" s="1237"/>
      <c r="G43" s="1237"/>
      <c r="H43" s="382">
        <f t="shared" si="12"/>
        <v>150</v>
      </c>
      <c r="I43" s="382">
        <f t="shared" si="12"/>
        <v>0</v>
      </c>
      <c r="J43" s="1237"/>
      <c r="K43" s="1598"/>
    </row>
    <row r="44" spans="1:14" s="685" customFormat="1" x14ac:dyDescent="0.2">
      <c r="A44" s="1627"/>
      <c r="B44" s="1596"/>
      <c r="C44" s="381">
        <v>2363</v>
      </c>
      <c r="D44" s="1238">
        <v>4536</v>
      </c>
      <c r="E44" s="1238"/>
      <c r="F44" s="1238">
        <v>1932</v>
      </c>
      <c r="G44" s="1238"/>
      <c r="H44" s="382">
        <f t="shared" si="12"/>
        <v>6468</v>
      </c>
      <c r="I44" s="382">
        <f t="shared" si="12"/>
        <v>0</v>
      </c>
      <c r="J44" s="1238"/>
      <c r="K44" s="1599"/>
      <c r="N44" s="1239"/>
    </row>
    <row r="45" spans="1:14" s="685" customFormat="1" x14ac:dyDescent="0.2">
      <c r="A45" s="1240">
        <v>2</v>
      </c>
      <c r="B45" s="1241" t="s">
        <v>1410</v>
      </c>
      <c r="C45" s="836"/>
      <c r="D45" s="1232">
        <f>D46+D50+D54</f>
        <v>5595</v>
      </c>
      <c r="E45" s="1232">
        <f t="shared" ref="E45:I45" si="13">E46+E50+E54</f>
        <v>0</v>
      </c>
      <c r="F45" s="1232">
        <f t="shared" si="13"/>
        <v>0</v>
      </c>
      <c r="G45" s="1232">
        <f t="shared" si="13"/>
        <v>0</v>
      </c>
      <c r="H45" s="1232">
        <f t="shared" si="13"/>
        <v>5595</v>
      </c>
      <c r="I45" s="1232">
        <f t="shared" si="13"/>
        <v>0</v>
      </c>
      <c r="J45" s="1232"/>
      <c r="K45" s="1233"/>
    </row>
    <row r="46" spans="1:14" s="685" customFormat="1" x14ac:dyDescent="0.2">
      <c r="A46" s="1595">
        <v>2.1</v>
      </c>
      <c r="B46" s="1596" t="s">
        <v>1395</v>
      </c>
      <c r="C46" s="381"/>
      <c r="D46" s="1237">
        <f>SUM(D47:D49)</f>
        <v>3250</v>
      </c>
      <c r="E46" s="1237">
        <f t="shared" ref="E46:I46" si="14">SUM(E47:E49)</f>
        <v>0</v>
      </c>
      <c r="F46" s="1237">
        <f t="shared" si="14"/>
        <v>0</v>
      </c>
      <c r="G46" s="1237">
        <f t="shared" si="14"/>
        <v>0</v>
      </c>
      <c r="H46" s="1237">
        <f t="shared" si="14"/>
        <v>3250</v>
      </c>
      <c r="I46" s="1237">
        <f t="shared" si="14"/>
        <v>0</v>
      </c>
      <c r="J46" s="1237"/>
      <c r="K46" s="1242"/>
    </row>
    <row r="47" spans="1:14" s="376" customFormat="1" ht="13.5" customHeight="1" x14ac:dyDescent="0.2">
      <c r="A47" s="1595"/>
      <c r="B47" s="1596"/>
      <c r="C47" s="381">
        <v>2261</v>
      </c>
      <c r="D47" s="1238">
        <v>600</v>
      </c>
      <c r="E47" s="382"/>
      <c r="F47" s="382"/>
      <c r="G47" s="382"/>
      <c r="H47" s="382">
        <f t="shared" ref="H47:I49" si="15">D47+F47</f>
        <v>600</v>
      </c>
      <c r="I47" s="382">
        <f t="shared" si="15"/>
        <v>0</v>
      </c>
      <c r="J47" s="382"/>
      <c r="K47" s="1584" t="s">
        <v>1398</v>
      </c>
      <c r="L47" s="685"/>
    </row>
    <row r="48" spans="1:14" s="376" customFormat="1" ht="12.75" customHeight="1" x14ac:dyDescent="0.2">
      <c r="A48" s="1595"/>
      <c r="B48" s="1596"/>
      <c r="C48" s="381">
        <v>2279</v>
      </c>
      <c r="D48" s="1238">
        <v>1600</v>
      </c>
      <c r="E48" s="382"/>
      <c r="F48" s="382"/>
      <c r="G48" s="382"/>
      <c r="H48" s="382">
        <f t="shared" si="15"/>
        <v>1600</v>
      </c>
      <c r="I48" s="382">
        <f t="shared" si="15"/>
        <v>0</v>
      </c>
      <c r="J48" s="382"/>
      <c r="K48" s="1584"/>
    </row>
    <row r="49" spans="1:11" s="376" customFormat="1" ht="12.75" customHeight="1" x14ac:dyDescent="0.2">
      <c r="A49" s="1595"/>
      <c r="B49" s="1596"/>
      <c r="C49" s="381">
        <v>2363</v>
      </c>
      <c r="D49" s="1238">
        <v>1050</v>
      </c>
      <c r="E49" s="382"/>
      <c r="F49" s="382"/>
      <c r="G49" s="382"/>
      <c r="H49" s="382">
        <f t="shared" si="15"/>
        <v>1050</v>
      </c>
      <c r="I49" s="382">
        <f t="shared" si="15"/>
        <v>0</v>
      </c>
      <c r="J49" s="382"/>
      <c r="K49" s="1584"/>
    </row>
    <row r="50" spans="1:11" s="376" customFormat="1" x14ac:dyDescent="0.2">
      <c r="A50" s="1595">
        <v>2.2000000000000002</v>
      </c>
      <c r="B50" s="1513" t="s">
        <v>1411</v>
      </c>
      <c r="C50" s="381"/>
      <c r="D50" s="1236">
        <f>SUM(D51:D53)</f>
        <v>925</v>
      </c>
      <c r="E50" s="1236">
        <f t="shared" ref="E50:I50" si="16">SUM(E51:E53)</f>
        <v>0</v>
      </c>
      <c r="F50" s="1236">
        <f t="shared" si="16"/>
        <v>0</v>
      </c>
      <c r="G50" s="1236">
        <f t="shared" si="16"/>
        <v>0</v>
      </c>
      <c r="H50" s="1236">
        <f t="shared" si="16"/>
        <v>925</v>
      </c>
      <c r="I50" s="1236">
        <f t="shared" si="16"/>
        <v>0</v>
      </c>
      <c r="J50" s="1236"/>
      <c r="K50" s="1600" t="s">
        <v>1412</v>
      </c>
    </row>
    <row r="51" spans="1:11" s="376" customFormat="1" x14ac:dyDescent="0.2">
      <c r="A51" s="1595"/>
      <c r="B51" s="1513"/>
      <c r="C51" s="381">
        <v>2341</v>
      </c>
      <c r="D51" s="1238">
        <v>25</v>
      </c>
      <c r="E51" s="1236"/>
      <c r="F51" s="1236"/>
      <c r="G51" s="1236"/>
      <c r="H51" s="382">
        <f t="shared" ref="H51:I53" si="17">D51+F51</f>
        <v>25</v>
      </c>
      <c r="I51" s="382">
        <f t="shared" si="17"/>
        <v>0</v>
      </c>
      <c r="J51" s="1236"/>
      <c r="K51" s="1600"/>
    </row>
    <row r="52" spans="1:11" s="376" customFormat="1" ht="12" customHeight="1" x14ac:dyDescent="0.2">
      <c r="A52" s="1595"/>
      <c r="B52" s="1513"/>
      <c r="C52" s="381">
        <v>2312</v>
      </c>
      <c r="D52" s="1238">
        <v>180</v>
      </c>
      <c r="E52" s="382"/>
      <c r="F52" s="382"/>
      <c r="G52" s="382"/>
      <c r="H52" s="382">
        <f t="shared" si="17"/>
        <v>180</v>
      </c>
      <c r="I52" s="382">
        <f t="shared" si="17"/>
        <v>0</v>
      </c>
      <c r="J52" s="382"/>
      <c r="K52" s="1600"/>
    </row>
    <row r="53" spans="1:11" s="376" customFormat="1" ht="10.5" customHeight="1" x14ac:dyDescent="0.2">
      <c r="A53" s="1595"/>
      <c r="B53" s="1513"/>
      <c r="C53" s="381">
        <v>5239</v>
      </c>
      <c r="D53" s="1238">
        <f>290+430</f>
        <v>720</v>
      </c>
      <c r="E53" s="1132"/>
      <c r="F53" s="1132"/>
      <c r="G53" s="1132"/>
      <c r="H53" s="382">
        <f t="shared" si="17"/>
        <v>720</v>
      </c>
      <c r="I53" s="382">
        <f t="shared" si="17"/>
        <v>0</v>
      </c>
      <c r="J53" s="1132"/>
      <c r="K53" s="1600"/>
    </row>
    <row r="54" spans="1:11" s="376" customFormat="1" x14ac:dyDescent="0.2">
      <c r="A54" s="1626">
        <v>2.2999999999999998</v>
      </c>
      <c r="B54" s="1596" t="s">
        <v>1413</v>
      </c>
      <c r="C54" s="1132"/>
      <c r="D54" s="1237">
        <f>SUM(D55:D57)</f>
        <v>1420</v>
      </c>
      <c r="E54" s="1237">
        <f t="shared" ref="E54:I54" si="18">SUM(E55:E57)</f>
        <v>0</v>
      </c>
      <c r="F54" s="1237">
        <f t="shared" si="18"/>
        <v>0</v>
      </c>
      <c r="G54" s="1237">
        <f t="shared" si="18"/>
        <v>0</v>
      </c>
      <c r="H54" s="1237">
        <f t="shared" si="18"/>
        <v>1420</v>
      </c>
      <c r="I54" s="1237">
        <f t="shared" si="18"/>
        <v>0</v>
      </c>
      <c r="J54" s="1237"/>
      <c r="K54" s="1600" t="s">
        <v>1402</v>
      </c>
    </row>
    <row r="55" spans="1:11" s="376" customFormat="1" x14ac:dyDescent="0.2">
      <c r="A55" s="1626"/>
      <c r="B55" s="1596"/>
      <c r="C55" s="381">
        <v>2242</v>
      </c>
      <c r="D55" s="1238">
        <v>120</v>
      </c>
      <c r="E55" s="1132"/>
      <c r="F55" s="1132"/>
      <c r="G55" s="1132"/>
      <c r="H55" s="382">
        <f t="shared" ref="H55:I57" si="19">D55+F55</f>
        <v>120</v>
      </c>
      <c r="I55" s="382">
        <f t="shared" si="19"/>
        <v>0</v>
      </c>
      <c r="J55" s="1132"/>
      <c r="K55" s="1600"/>
    </row>
    <row r="56" spans="1:11" s="376" customFormat="1" ht="15" customHeight="1" x14ac:dyDescent="0.2">
      <c r="A56" s="1626"/>
      <c r="B56" s="1596"/>
      <c r="C56" s="381">
        <v>2322</v>
      </c>
      <c r="D56" s="1238">
        <v>1200</v>
      </c>
      <c r="E56" s="1132"/>
      <c r="F56" s="1132"/>
      <c r="G56" s="1132"/>
      <c r="H56" s="382">
        <f t="shared" si="19"/>
        <v>1200</v>
      </c>
      <c r="I56" s="382">
        <f t="shared" si="19"/>
        <v>0</v>
      </c>
      <c r="J56" s="1132"/>
      <c r="K56" s="1600"/>
    </row>
    <row r="57" spans="1:11" s="376" customFormat="1" x14ac:dyDescent="0.2">
      <c r="A57" s="1626"/>
      <c r="B57" s="1596"/>
      <c r="C57" s="381">
        <v>2354</v>
      </c>
      <c r="D57" s="1238">
        <v>100</v>
      </c>
      <c r="E57" s="1132"/>
      <c r="F57" s="1132"/>
      <c r="G57" s="1132"/>
      <c r="H57" s="382">
        <f t="shared" si="19"/>
        <v>100</v>
      </c>
      <c r="I57" s="382">
        <f t="shared" si="19"/>
        <v>0</v>
      </c>
      <c r="J57" s="1132"/>
      <c r="K57" s="1600"/>
    </row>
    <row r="58" spans="1:11" s="376" customFormat="1" x14ac:dyDescent="0.2">
      <c r="A58" s="1243">
        <v>3</v>
      </c>
      <c r="B58" s="1244" t="s">
        <v>1414</v>
      </c>
      <c r="C58" s="836"/>
      <c r="D58" s="1232">
        <f>D59+D62+D65</f>
        <v>6077</v>
      </c>
      <c r="E58" s="1232">
        <f t="shared" ref="E58:I58" si="20">E59+E62+E65</f>
        <v>0</v>
      </c>
      <c r="F58" s="1232">
        <f t="shared" si="20"/>
        <v>0</v>
      </c>
      <c r="G58" s="1232">
        <f t="shared" si="20"/>
        <v>0</v>
      </c>
      <c r="H58" s="1232">
        <f t="shared" si="20"/>
        <v>6077</v>
      </c>
      <c r="I58" s="1232">
        <f t="shared" si="20"/>
        <v>0</v>
      </c>
      <c r="J58" s="1232"/>
      <c r="K58" s="1233"/>
    </row>
    <row r="59" spans="1:11" s="376" customFormat="1" x14ac:dyDescent="0.2">
      <c r="A59" s="1595">
        <v>3.1</v>
      </c>
      <c r="B59" s="1596" t="s">
        <v>1415</v>
      </c>
      <c r="C59" s="381"/>
      <c r="D59" s="1236">
        <f>SUM(D60:D61)</f>
        <v>1540</v>
      </c>
      <c r="E59" s="1236">
        <f t="shared" ref="E59:I59" si="21">SUM(E60:E61)</f>
        <v>0</v>
      </c>
      <c r="F59" s="1236">
        <f t="shared" si="21"/>
        <v>0</v>
      </c>
      <c r="G59" s="1236">
        <f t="shared" si="21"/>
        <v>0</v>
      </c>
      <c r="H59" s="1236">
        <f t="shared" si="21"/>
        <v>1540</v>
      </c>
      <c r="I59" s="1236">
        <f t="shared" si="21"/>
        <v>0</v>
      </c>
      <c r="J59" s="1236"/>
      <c r="K59" s="1584" t="s">
        <v>1398</v>
      </c>
    </row>
    <row r="60" spans="1:11" s="376" customFormat="1" ht="12" customHeight="1" x14ac:dyDescent="0.2">
      <c r="A60" s="1595"/>
      <c r="B60" s="1596"/>
      <c r="C60" s="381">
        <v>2363</v>
      </c>
      <c r="D60" s="1238">
        <v>140</v>
      </c>
      <c r="E60" s="1236"/>
      <c r="F60" s="1236"/>
      <c r="G60" s="1236"/>
      <c r="H60" s="382">
        <f t="shared" ref="H60:I61" si="22">D60+F60</f>
        <v>140</v>
      </c>
      <c r="I60" s="382">
        <f t="shared" si="22"/>
        <v>0</v>
      </c>
      <c r="J60" s="1236"/>
      <c r="K60" s="1584"/>
    </row>
    <row r="61" spans="1:11" s="376" customFormat="1" ht="12.75" customHeight="1" x14ac:dyDescent="0.2">
      <c r="A61" s="1595"/>
      <c r="B61" s="1596"/>
      <c r="C61" s="381">
        <v>2279</v>
      </c>
      <c r="D61" s="1238">
        <v>1400</v>
      </c>
      <c r="E61" s="382"/>
      <c r="F61" s="382"/>
      <c r="G61" s="382"/>
      <c r="H61" s="382">
        <f t="shared" si="22"/>
        <v>1400</v>
      </c>
      <c r="I61" s="382">
        <f t="shared" si="22"/>
        <v>0</v>
      </c>
      <c r="J61" s="382"/>
      <c r="K61" s="1584"/>
    </row>
    <row r="62" spans="1:11" s="376" customFormat="1" x14ac:dyDescent="0.2">
      <c r="A62" s="1595">
        <v>3.2</v>
      </c>
      <c r="B62" s="1513" t="s">
        <v>1416</v>
      </c>
      <c r="C62" s="381"/>
      <c r="D62" s="1237">
        <f>SUM(D63:D64)</f>
        <v>750</v>
      </c>
      <c r="E62" s="1237">
        <f t="shared" ref="E62:I62" si="23">SUM(E63:E64)</f>
        <v>0</v>
      </c>
      <c r="F62" s="1237">
        <f t="shared" si="23"/>
        <v>0</v>
      </c>
      <c r="G62" s="1237">
        <f t="shared" si="23"/>
        <v>0</v>
      </c>
      <c r="H62" s="1237">
        <f t="shared" si="23"/>
        <v>750</v>
      </c>
      <c r="I62" s="1237">
        <f t="shared" si="23"/>
        <v>0</v>
      </c>
      <c r="J62" s="1237"/>
      <c r="K62" s="1600" t="s">
        <v>1402</v>
      </c>
    </row>
    <row r="63" spans="1:11" s="376" customFormat="1" x14ac:dyDescent="0.2">
      <c r="A63" s="1595"/>
      <c r="B63" s="1513"/>
      <c r="C63" s="381">
        <v>2341</v>
      </c>
      <c r="D63" s="1238">
        <v>50</v>
      </c>
      <c r="E63" s="1236"/>
      <c r="F63" s="1236"/>
      <c r="G63" s="1236"/>
      <c r="H63" s="382">
        <f t="shared" ref="H63:I64" si="24">D63+F63</f>
        <v>50</v>
      </c>
      <c r="I63" s="382">
        <f t="shared" si="24"/>
        <v>0</v>
      </c>
      <c r="J63" s="1236"/>
      <c r="K63" s="1600"/>
    </row>
    <row r="64" spans="1:11" s="376" customFormat="1" ht="13.5" customHeight="1" x14ac:dyDescent="0.2">
      <c r="A64" s="1595"/>
      <c r="B64" s="1513"/>
      <c r="C64" s="381">
        <v>2361</v>
      </c>
      <c r="D64" s="1238">
        <v>700</v>
      </c>
      <c r="E64" s="1236"/>
      <c r="F64" s="1236"/>
      <c r="G64" s="1236"/>
      <c r="H64" s="382">
        <f t="shared" si="24"/>
        <v>700</v>
      </c>
      <c r="I64" s="382">
        <f t="shared" si="24"/>
        <v>0</v>
      </c>
      <c r="J64" s="1236"/>
      <c r="K64" s="1600"/>
    </row>
    <row r="65" spans="1:11" s="376" customFormat="1" x14ac:dyDescent="0.2">
      <c r="A65" s="1595">
        <v>3.3</v>
      </c>
      <c r="B65" s="1596" t="s">
        <v>1417</v>
      </c>
      <c r="C65" s="381"/>
      <c r="D65" s="1237">
        <f>SUM(D66:D67)</f>
        <v>3787</v>
      </c>
      <c r="E65" s="1237">
        <f t="shared" ref="E65:I65" si="25">SUM(E66:E67)</f>
        <v>0</v>
      </c>
      <c r="F65" s="1237">
        <f t="shared" si="25"/>
        <v>0</v>
      </c>
      <c r="G65" s="1237">
        <f t="shared" si="25"/>
        <v>0</v>
      </c>
      <c r="H65" s="1237">
        <f t="shared" si="25"/>
        <v>3787</v>
      </c>
      <c r="I65" s="1237">
        <f t="shared" si="25"/>
        <v>0</v>
      </c>
      <c r="J65" s="1237"/>
      <c r="K65" s="1600" t="s">
        <v>1407</v>
      </c>
    </row>
    <row r="66" spans="1:11" s="376" customFormat="1" x14ac:dyDescent="0.2">
      <c r="A66" s="1595"/>
      <c r="B66" s="1596"/>
      <c r="C66" s="381">
        <v>2363</v>
      </c>
      <c r="D66" s="1238">
        <v>1127</v>
      </c>
      <c r="E66" s="1238"/>
      <c r="F66" s="1238"/>
      <c r="G66" s="1238"/>
      <c r="H66" s="382">
        <f t="shared" ref="H66:I67" si="26">D66+F66</f>
        <v>1127</v>
      </c>
      <c r="I66" s="382">
        <f t="shared" si="26"/>
        <v>0</v>
      </c>
      <c r="J66" s="1238"/>
      <c r="K66" s="1600"/>
    </row>
    <row r="67" spans="1:11" s="376" customFormat="1" x14ac:dyDescent="0.2">
      <c r="A67" s="1595"/>
      <c r="B67" s="1596"/>
      <c r="C67" s="381">
        <v>2261</v>
      </c>
      <c r="D67" s="1238">
        <v>2660</v>
      </c>
      <c r="E67" s="1238"/>
      <c r="F67" s="1238"/>
      <c r="G67" s="1238"/>
      <c r="H67" s="382">
        <f t="shared" si="26"/>
        <v>2660</v>
      </c>
      <c r="I67" s="382">
        <f t="shared" si="26"/>
        <v>0</v>
      </c>
      <c r="J67" s="1238"/>
      <c r="K67" s="1600"/>
    </row>
    <row r="68" spans="1:11" s="376" customFormat="1" x14ac:dyDescent="0.2">
      <c r="A68" s="1243">
        <v>4</v>
      </c>
      <c r="B68" s="1244" t="s">
        <v>1418</v>
      </c>
      <c r="C68" s="836"/>
      <c r="D68" s="1232">
        <f>D69+D71</f>
        <v>575</v>
      </c>
      <c r="E68" s="1232">
        <f t="shared" ref="E68:I68" si="27">E69+E71</f>
        <v>0</v>
      </c>
      <c r="F68" s="1232">
        <f t="shared" si="27"/>
        <v>0</v>
      </c>
      <c r="G68" s="1232">
        <f t="shared" si="27"/>
        <v>0</v>
      </c>
      <c r="H68" s="1232">
        <f t="shared" si="27"/>
        <v>575</v>
      </c>
      <c r="I68" s="1232">
        <f t="shared" si="27"/>
        <v>0</v>
      </c>
      <c r="J68" s="1232"/>
      <c r="K68" s="1233"/>
    </row>
    <row r="69" spans="1:11" s="376" customFormat="1" x14ac:dyDescent="0.2">
      <c r="A69" s="1595">
        <v>4.0999999999999996</v>
      </c>
      <c r="B69" s="1596" t="s">
        <v>1415</v>
      </c>
      <c r="C69" s="381"/>
      <c r="D69" s="1237">
        <f>SUM(D70:D70)</f>
        <v>350</v>
      </c>
      <c r="E69" s="1237">
        <f t="shared" ref="E69:I69" si="28">SUM(E70:E70)</f>
        <v>0</v>
      </c>
      <c r="F69" s="1237">
        <f t="shared" si="28"/>
        <v>0</v>
      </c>
      <c r="G69" s="1237">
        <f t="shared" si="28"/>
        <v>0</v>
      </c>
      <c r="H69" s="1237">
        <f t="shared" si="28"/>
        <v>350</v>
      </c>
      <c r="I69" s="1237">
        <f t="shared" si="28"/>
        <v>0</v>
      </c>
      <c r="J69" s="1237"/>
      <c r="K69" s="1584" t="s">
        <v>1398</v>
      </c>
    </row>
    <row r="70" spans="1:11" s="376" customFormat="1" x14ac:dyDescent="0.2">
      <c r="A70" s="1595"/>
      <c r="B70" s="1596"/>
      <c r="C70" s="381">
        <v>2279</v>
      </c>
      <c r="D70" s="1238">
        <v>350</v>
      </c>
      <c r="E70" s="382"/>
      <c r="F70" s="382"/>
      <c r="G70" s="382"/>
      <c r="H70" s="382">
        <f>D70+F70</f>
        <v>350</v>
      </c>
      <c r="I70" s="382">
        <f>E70+G70</f>
        <v>0</v>
      </c>
      <c r="J70" s="382"/>
      <c r="K70" s="1584"/>
    </row>
    <row r="71" spans="1:11" s="376" customFormat="1" x14ac:dyDescent="0.2">
      <c r="A71" s="1595">
        <v>4.2</v>
      </c>
      <c r="B71" s="1513" t="s">
        <v>1419</v>
      </c>
      <c r="C71" s="381"/>
      <c r="D71" s="1237">
        <f>SUM(D72:D72)</f>
        <v>225</v>
      </c>
      <c r="E71" s="1237">
        <f t="shared" ref="E71:I71" si="29">SUM(E72:E72)</f>
        <v>0</v>
      </c>
      <c r="F71" s="1237">
        <f t="shared" si="29"/>
        <v>0</v>
      </c>
      <c r="G71" s="1237">
        <f t="shared" si="29"/>
        <v>0</v>
      </c>
      <c r="H71" s="1237">
        <f t="shared" si="29"/>
        <v>225</v>
      </c>
      <c r="I71" s="1237">
        <f t="shared" si="29"/>
        <v>0</v>
      </c>
      <c r="J71" s="1237"/>
      <c r="K71" s="1600" t="s">
        <v>1402</v>
      </c>
    </row>
    <row r="72" spans="1:11" s="376" customFormat="1" x14ac:dyDescent="0.2">
      <c r="A72" s="1595"/>
      <c r="B72" s="1513"/>
      <c r="C72" s="381">
        <v>2370</v>
      </c>
      <c r="D72" s="1238">
        <f>20+205</f>
        <v>225</v>
      </c>
      <c r="E72" s="1132"/>
      <c r="F72" s="1132"/>
      <c r="G72" s="1132"/>
      <c r="H72" s="382">
        <f>D72+F72</f>
        <v>225</v>
      </c>
      <c r="I72" s="382">
        <f>E72+G72</f>
        <v>0</v>
      </c>
      <c r="J72" s="1132"/>
      <c r="K72" s="1600"/>
    </row>
    <row r="73" spans="1:11" s="376" customFormat="1" x14ac:dyDescent="0.2">
      <c r="A73" s="1243">
        <v>5</v>
      </c>
      <c r="B73" s="1244" t="s">
        <v>1420</v>
      </c>
      <c r="C73" s="836"/>
      <c r="D73" s="1232">
        <f t="shared" ref="D73:I73" si="30">D74+D79+D83</f>
        <v>20876</v>
      </c>
      <c r="E73" s="1232">
        <f t="shared" si="30"/>
        <v>0</v>
      </c>
      <c r="F73" s="1232">
        <f>F74+F79+F83+F94</f>
        <v>3844</v>
      </c>
      <c r="G73" s="1232">
        <f t="shared" si="30"/>
        <v>0</v>
      </c>
      <c r="H73" s="1232">
        <f>H74+H79+H83+H94</f>
        <v>24720</v>
      </c>
      <c r="I73" s="1232">
        <f t="shared" si="30"/>
        <v>0</v>
      </c>
      <c r="J73" s="1232"/>
      <c r="K73" s="1233"/>
    </row>
    <row r="74" spans="1:11" s="376" customFormat="1" x14ac:dyDescent="0.2">
      <c r="A74" s="1595">
        <v>5.0999999999999996</v>
      </c>
      <c r="B74" s="1596" t="s">
        <v>1415</v>
      </c>
      <c r="C74" s="381"/>
      <c r="D74" s="1237">
        <f>SUM(D75:D78)</f>
        <v>10334</v>
      </c>
      <c r="E74" s="1237">
        <f t="shared" ref="E74:I74" si="31">SUM(E75:E78)</f>
        <v>0</v>
      </c>
      <c r="F74" s="1237">
        <f t="shared" si="31"/>
        <v>0</v>
      </c>
      <c r="G74" s="1237">
        <f t="shared" si="31"/>
        <v>0</v>
      </c>
      <c r="H74" s="1237">
        <f t="shared" si="31"/>
        <v>10334</v>
      </c>
      <c r="I74" s="1237">
        <f t="shared" si="31"/>
        <v>0</v>
      </c>
      <c r="J74" s="1237"/>
      <c r="K74" s="1584" t="s">
        <v>1398</v>
      </c>
    </row>
    <row r="75" spans="1:11" s="376" customFormat="1" ht="12.75" customHeight="1" x14ac:dyDescent="0.2">
      <c r="A75" s="1595"/>
      <c r="B75" s="1596"/>
      <c r="C75" s="381">
        <v>2261</v>
      </c>
      <c r="D75" s="1238">
        <v>336</v>
      </c>
      <c r="E75" s="1236"/>
      <c r="F75" s="1236"/>
      <c r="G75" s="1236"/>
      <c r="H75" s="382">
        <f t="shared" ref="H75:I78" si="32">D75+F75</f>
        <v>336</v>
      </c>
      <c r="I75" s="382">
        <f t="shared" si="32"/>
        <v>0</v>
      </c>
      <c r="J75" s="1236"/>
      <c r="K75" s="1584"/>
    </row>
    <row r="76" spans="1:11" s="376" customFormat="1" ht="12.75" customHeight="1" x14ac:dyDescent="0.2">
      <c r="A76" s="1595"/>
      <c r="B76" s="1596"/>
      <c r="C76" s="381">
        <v>2262</v>
      </c>
      <c r="D76" s="1238">
        <v>7200</v>
      </c>
      <c r="E76" s="382"/>
      <c r="F76" s="382"/>
      <c r="G76" s="382"/>
      <c r="H76" s="382">
        <f t="shared" si="32"/>
        <v>7200</v>
      </c>
      <c r="I76" s="382">
        <f t="shared" si="32"/>
        <v>0</v>
      </c>
      <c r="J76" s="382"/>
      <c r="K76" s="1584"/>
    </row>
    <row r="77" spans="1:11" s="376" customFormat="1" x14ac:dyDescent="0.2">
      <c r="A77" s="1595"/>
      <c r="B77" s="1596"/>
      <c r="C77" s="381">
        <v>2279</v>
      </c>
      <c r="D77" s="1238">
        <v>1720</v>
      </c>
      <c r="E77" s="382"/>
      <c r="F77" s="382"/>
      <c r="G77" s="382"/>
      <c r="H77" s="382">
        <f t="shared" si="32"/>
        <v>1720</v>
      </c>
      <c r="I77" s="382">
        <f t="shared" si="32"/>
        <v>0</v>
      </c>
      <c r="J77" s="382"/>
      <c r="K77" s="1584"/>
    </row>
    <row r="78" spans="1:11" s="376" customFormat="1" x14ac:dyDescent="0.2">
      <c r="A78" s="1595"/>
      <c r="B78" s="1596"/>
      <c r="C78" s="381">
        <v>2363</v>
      </c>
      <c r="D78" s="1238">
        <v>1078</v>
      </c>
      <c r="E78" s="382"/>
      <c r="F78" s="382"/>
      <c r="G78" s="382"/>
      <c r="H78" s="382">
        <f t="shared" si="32"/>
        <v>1078</v>
      </c>
      <c r="I78" s="382">
        <f t="shared" si="32"/>
        <v>0</v>
      </c>
      <c r="J78" s="382"/>
      <c r="K78" s="1584"/>
    </row>
    <row r="79" spans="1:11" s="376" customFormat="1" x14ac:dyDescent="0.2">
      <c r="A79" s="1595">
        <v>5.2</v>
      </c>
      <c r="B79" s="1513" t="s">
        <v>1421</v>
      </c>
      <c r="C79" s="381"/>
      <c r="D79" s="1237">
        <f>SUM(D80:D82)</f>
        <v>1175</v>
      </c>
      <c r="E79" s="1237">
        <f t="shared" ref="E79:I79" si="33">SUM(E80:E82)</f>
        <v>0</v>
      </c>
      <c r="F79" s="1237">
        <f t="shared" si="33"/>
        <v>0</v>
      </c>
      <c r="G79" s="1237">
        <f t="shared" si="33"/>
        <v>0</v>
      </c>
      <c r="H79" s="1237">
        <f t="shared" si="33"/>
        <v>1175</v>
      </c>
      <c r="I79" s="1237">
        <f t="shared" si="33"/>
        <v>0</v>
      </c>
      <c r="J79" s="1237"/>
      <c r="K79" s="1600" t="s">
        <v>1402</v>
      </c>
    </row>
    <row r="80" spans="1:11" s="376" customFormat="1" x14ac:dyDescent="0.2">
      <c r="A80" s="1595"/>
      <c r="B80" s="1513"/>
      <c r="C80" s="381">
        <v>2341</v>
      </c>
      <c r="D80" s="1238">
        <v>75</v>
      </c>
      <c r="E80" s="1236"/>
      <c r="F80" s="1236"/>
      <c r="G80" s="1236"/>
      <c r="H80" s="382">
        <f t="shared" ref="H80:I82" si="34">D80+F80</f>
        <v>75</v>
      </c>
      <c r="I80" s="382">
        <f t="shared" si="34"/>
        <v>0</v>
      </c>
      <c r="J80" s="1236"/>
      <c r="K80" s="1600"/>
    </row>
    <row r="81" spans="1:11" s="376" customFormat="1" ht="13.5" customHeight="1" x14ac:dyDescent="0.2">
      <c r="A81" s="1595"/>
      <c r="B81" s="1513"/>
      <c r="C81" s="381">
        <v>2361</v>
      </c>
      <c r="D81" s="1238">
        <v>500</v>
      </c>
      <c r="E81" s="1132"/>
      <c r="F81" s="1132"/>
      <c r="G81" s="1132"/>
      <c r="H81" s="382">
        <f t="shared" si="34"/>
        <v>500</v>
      </c>
      <c r="I81" s="382">
        <f t="shared" si="34"/>
        <v>0</v>
      </c>
      <c r="J81" s="1132"/>
      <c r="K81" s="1600"/>
    </row>
    <row r="82" spans="1:11" s="376" customFormat="1" ht="12.75" customHeight="1" x14ac:dyDescent="0.2">
      <c r="A82" s="1595"/>
      <c r="B82" s="1513"/>
      <c r="C82" s="381">
        <v>2370</v>
      </c>
      <c r="D82" s="1238">
        <v>600</v>
      </c>
      <c r="E82" s="1132"/>
      <c r="F82" s="1132"/>
      <c r="G82" s="1132"/>
      <c r="H82" s="382">
        <f t="shared" si="34"/>
        <v>600</v>
      </c>
      <c r="I82" s="382">
        <f t="shared" si="34"/>
        <v>0</v>
      </c>
      <c r="J82" s="1132"/>
      <c r="K82" s="1600"/>
    </row>
    <row r="83" spans="1:11" s="376" customFormat="1" x14ac:dyDescent="0.2">
      <c r="A83" s="1245" t="s">
        <v>1422</v>
      </c>
      <c r="B83" s="1235" t="s">
        <v>1404</v>
      </c>
      <c r="C83" s="836"/>
      <c r="D83" s="1232">
        <f>D84+D89</f>
        <v>9367</v>
      </c>
      <c r="E83" s="1232">
        <f t="shared" ref="E83:I83" si="35">E84+E89</f>
        <v>0</v>
      </c>
      <c r="F83" s="1232">
        <f t="shared" si="35"/>
        <v>0</v>
      </c>
      <c r="G83" s="1232">
        <f t="shared" si="35"/>
        <v>0</v>
      </c>
      <c r="H83" s="1232">
        <f t="shared" si="35"/>
        <v>9367</v>
      </c>
      <c r="I83" s="1232">
        <f t="shared" si="35"/>
        <v>0</v>
      </c>
      <c r="J83" s="1232"/>
      <c r="K83" s="1233"/>
    </row>
    <row r="84" spans="1:11" s="376" customFormat="1" ht="11.25" customHeight="1" x14ac:dyDescent="0.2">
      <c r="A84" s="1595" t="s">
        <v>1423</v>
      </c>
      <c r="B84" s="1596" t="s">
        <v>1424</v>
      </c>
      <c r="C84" s="836"/>
      <c r="D84" s="1232">
        <f>SUM(D85:D88)</f>
        <v>1900</v>
      </c>
      <c r="E84" s="1232">
        <f t="shared" ref="E84:I84" si="36">SUM(E85:E88)</f>
        <v>0</v>
      </c>
      <c r="F84" s="1232">
        <f t="shared" si="36"/>
        <v>0</v>
      </c>
      <c r="G84" s="1232">
        <f t="shared" si="36"/>
        <v>0</v>
      </c>
      <c r="H84" s="1232">
        <f t="shared" si="36"/>
        <v>1900</v>
      </c>
      <c r="I84" s="1232">
        <f t="shared" si="36"/>
        <v>0</v>
      </c>
      <c r="J84" s="1232"/>
      <c r="K84" s="1619" t="s">
        <v>1407</v>
      </c>
    </row>
    <row r="85" spans="1:11" s="376" customFormat="1" ht="11.25" customHeight="1" x14ac:dyDescent="0.2">
      <c r="A85" s="1595"/>
      <c r="B85" s="1596"/>
      <c r="C85" s="836">
        <v>2363</v>
      </c>
      <c r="D85" s="842">
        <v>1400</v>
      </c>
      <c r="E85" s="1232"/>
      <c r="F85" s="1232"/>
      <c r="G85" s="1232"/>
      <c r="H85" s="382">
        <f t="shared" ref="H85:I88" si="37">D85+F85</f>
        <v>1400</v>
      </c>
      <c r="I85" s="382">
        <f t="shared" si="37"/>
        <v>0</v>
      </c>
      <c r="J85" s="1232"/>
      <c r="K85" s="1620"/>
    </row>
    <row r="86" spans="1:11" s="376" customFormat="1" ht="11.25" customHeight="1" x14ac:dyDescent="0.2">
      <c r="A86" s="1595"/>
      <c r="B86" s="1596"/>
      <c r="C86" s="836">
        <v>2341</v>
      </c>
      <c r="D86" s="842">
        <v>60</v>
      </c>
      <c r="E86" s="1232"/>
      <c r="F86" s="1232"/>
      <c r="G86" s="1232"/>
      <c r="H86" s="382">
        <f t="shared" si="37"/>
        <v>60</v>
      </c>
      <c r="I86" s="382">
        <f t="shared" si="37"/>
        <v>0</v>
      </c>
      <c r="J86" s="1232"/>
      <c r="K86" s="1620"/>
    </row>
    <row r="87" spans="1:11" s="376" customFormat="1" ht="11.25" customHeight="1" x14ac:dyDescent="0.2">
      <c r="A87" s="1595"/>
      <c r="B87" s="1596"/>
      <c r="C87" s="836">
        <v>2279</v>
      </c>
      <c r="D87" s="842">
        <v>110</v>
      </c>
      <c r="E87" s="1232"/>
      <c r="F87" s="1232"/>
      <c r="G87" s="1232"/>
      <c r="H87" s="382">
        <f t="shared" si="37"/>
        <v>110</v>
      </c>
      <c r="I87" s="382">
        <f t="shared" si="37"/>
        <v>0</v>
      </c>
      <c r="J87" s="1232"/>
      <c r="K87" s="1620"/>
    </row>
    <row r="88" spans="1:11" s="376" customFormat="1" ht="30.75" customHeight="1" x14ac:dyDescent="0.2">
      <c r="A88" s="1595"/>
      <c r="B88" s="1596"/>
      <c r="C88" s="836">
        <v>2262</v>
      </c>
      <c r="D88" s="842">
        <v>330</v>
      </c>
      <c r="E88" s="1232"/>
      <c r="F88" s="1232"/>
      <c r="G88" s="1232"/>
      <c r="H88" s="382">
        <f t="shared" si="37"/>
        <v>330</v>
      </c>
      <c r="I88" s="382">
        <f t="shared" si="37"/>
        <v>0</v>
      </c>
      <c r="J88" s="1232"/>
      <c r="K88" s="1621"/>
    </row>
    <row r="89" spans="1:11" s="376" customFormat="1" ht="11.25" customHeight="1" x14ac:dyDescent="0.2">
      <c r="A89" s="1595" t="s">
        <v>1425</v>
      </c>
      <c r="B89" s="1596" t="s">
        <v>1426</v>
      </c>
      <c r="C89" s="381"/>
      <c r="D89" s="1237">
        <f>SUM(D90:D93)</f>
        <v>7467</v>
      </c>
      <c r="E89" s="1237">
        <f t="shared" ref="E89:I89" si="38">SUM(E90:E93)</f>
        <v>0</v>
      </c>
      <c r="F89" s="1237">
        <f t="shared" si="38"/>
        <v>0</v>
      </c>
      <c r="G89" s="1237">
        <f t="shared" si="38"/>
        <v>0</v>
      </c>
      <c r="H89" s="1237">
        <f t="shared" si="38"/>
        <v>7467</v>
      </c>
      <c r="I89" s="1237">
        <f t="shared" si="38"/>
        <v>0</v>
      </c>
      <c r="J89" s="1237"/>
      <c r="K89" s="1603" t="s">
        <v>1407</v>
      </c>
    </row>
    <row r="90" spans="1:11" s="376" customFormat="1" ht="11.25" customHeight="1" x14ac:dyDescent="0.2">
      <c r="A90" s="1595"/>
      <c r="B90" s="1596"/>
      <c r="C90" s="381">
        <v>2261</v>
      </c>
      <c r="D90" s="1238">
        <v>4000</v>
      </c>
      <c r="E90" s="1238"/>
      <c r="F90" s="1238"/>
      <c r="G90" s="1238"/>
      <c r="H90" s="382">
        <f t="shared" ref="H90:I93" si="39">D90+F90</f>
        <v>4000</v>
      </c>
      <c r="I90" s="382">
        <f t="shared" si="39"/>
        <v>0</v>
      </c>
      <c r="J90" s="1238"/>
      <c r="K90" s="1604"/>
    </row>
    <row r="91" spans="1:11" s="376" customFormat="1" ht="11.25" customHeight="1" x14ac:dyDescent="0.2">
      <c r="A91" s="1595"/>
      <c r="B91" s="1596"/>
      <c r="C91" s="381">
        <v>2262</v>
      </c>
      <c r="D91" s="1238">
        <v>662</v>
      </c>
      <c r="E91" s="1238"/>
      <c r="F91" s="1238"/>
      <c r="G91" s="1238"/>
      <c r="H91" s="382">
        <f t="shared" si="39"/>
        <v>662</v>
      </c>
      <c r="I91" s="382">
        <f t="shared" si="39"/>
        <v>0</v>
      </c>
      <c r="J91" s="1238"/>
      <c r="K91" s="1604"/>
    </row>
    <row r="92" spans="1:11" s="376" customFormat="1" ht="11.25" customHeight="1" x14ac:dyDescent="0.2">
      <c r="A92" s="1595"/>
      <c r="B92" s="1596"/>
      <c r="C92" s="381">
        <v>2111</v>
      </c>
      <c r="D92" s="1238">
        <v>180</v>
      </c>
      <c r="E92" s="1238"/>
      <c r="F92" s="1238"/>
      <c r="G92" s="1238"/>
      <c r="H92" s="382">
        <f t="shared" si="39"/>
        <v>180</v>
      </c>
      <c r="I92" s="382">
        <f t="shared" si="39"/>
        <v>0</v>
      </c>
      <c r="J92" s="1238"/>
      <c r="K92" s="1604"/>
    </row>
    <row r="93" spans="1:11" s="376" customFormat="1" ht="11.25" customHeight="1" x14ac:dyDescent="0.2">
      <c r="A93" s="1595"/>
      <c r="B93" s="1596"/>
      <c r="C93" s="381">
        <v>2363</v>
      </c>
      <c r="D93" s="1238">
        <v>2625</v>
      </c>
      <c r="E93" s="1238"/>
      <c r="F93" s="1238"/>
      <c r="G93" s="1238"/>
      <c r="H93" s="382">
        <f t="shared" si="39"/>
        <v>2625</v>
      </c>
      <c r="I93" s="382">
        <f t="shared" si="39"/>
        <v>0</v>
      </c>
      <c r="J93" s="1238"/>
      <c r="K93" s="1605"/>
    </row>
    <row r="94" spans="1:11" s="376" customFormat="1" ht="11.25" customHeight="1" x14ac:dyDescent="0.2">
      <c r="A94" s="1601" t="s">
        <v>1427</v>
      </c>
      <c r="B94" s="1602" t="s">
        <v>1428</v>
      </c>
      <c r="C94" s="381"/>
      <c r="D94" s="1237">
        <f>D97</f>
        <v>0</v>
      </c>
      <c r="E94" s="1238"/>
      <c r="F94" s="1237">
        <f>F95+F96+F97</f>
        <v>3844</v>
      </c>
      <c r="G94" s="1238"/>
      <c r="H94" s="1236">
        <f>H95+H96+H97</f>
        <v>3844</v>
      </c>
      <c r="I94" s="382">
        <v>0</v>
      </c>
      <c r="J94" s="1238"/>
      <c r="K94" s="1246"/>
    </row>
    <row r="95" spans="1:11" s="376" customFormat="1" ht="36" x14ac:dyDescent="0.2">
      <c r="A95" s="1622"/>
      <c r="B95" s="1577"/>
      <c r="C95" s="381">
        <v>2121</v>
      </c>
      <c r="D95" s="1238">
        <v>0</v>
      </c>
      <c r="E95" s="1238"/>
      <c r="F95" s="1238">
        <v>232</v>
      </c>
      <c r="G95" s="1238"/>
      <c r="H95" s="382">
        <f>D95+F95</f>
        <v>232</v>
      </c>
      <c r="I95" s="382">
        <v>0</v>
      </c>
      <c r="J95" s="1152" t="s">
        <v>1152</v>
      </c>
      <c r="K95" s="1246" t="s">
        <v>1429</v>
      </c>
    </row>
    <row r="96" spans="1:11" s="376" customFormat="1" ht="25.5" customHeight="1" x14ac:dyDescent="0.2">
      <c r="A96" s="1622"/>
      <c r="B96" s="1577"/>
      <c r="C96" s="381">
        <v>2122</v>
      </c>
      <c r="D96" s="1238"/>
      <c r="E96" s="1238"/>
      <c r="F96" s="1238">
        <v>112</v>
      </c>
      <c r="G96" s="1238"/>
      <c r="H96" s="382">
        <f>D96+F96</f>
        <v>112</v>
      </c>
      <c r="I96" s="382">
        <v>0</v>
      </c>
      <c r="J96" s="1152" t="s">
        <v>1153</v>
      </c>
      <c r="K96" s="1246" t="s">
        <v>1429</v>
      </c>
    </row>
    <row r="97" spans="1:11" s="376" customFormat="1" ht="59.25" customHeight="1" x14ac:dyDescent="0.2">
      <c r="A97" s="1623"/>
      <c r="B97" s="1578"/>
      <c r="C97" s="381">
        <v>2262</v>
      </c>
      <c r="D97" s="1238">
        <v>0</v>
      </c>
      <c r="E97" s="1238"/>
      <c r="F97" s="1238">
        <v>3500</v>
      </c>
      <c r="G97" s="1238"/>
      <c r="H97" s="382">
        <f>D97+F97</f>
        <v>3500</v>
      </c>
      <c r="I97" s="382">
        <v>0</v>
      </c>
      <c r="J97" s="1152" t="s">
        <v>1430</v>
      </c>
      <c r="K97" s="1246" t="s">
        <v>1429</v>
      </c>
    </row>
    <row r="98" spans="1:11" s="376" customFormat="1" x14ac:dyDescent="0.2">
      <c r="A98" s="1243">
        <v>6</v>
      </c>
      <c r="B98" s="1244" t="s">
        <v>1431</v>
      </c>
      <c r="C98" s="836"/>
      <c r="D98" s="1232">
        <f t="shared" ref="D98:I98" si="40">D99+D104+D108</f>
        <v>3710</v>
      </c>
      <c r="E98" s="1232">
        <f t="shared" si="40"/>
        <v>0</v>
      </c>
      <c r="F98" s="1232">
        <f t="shared" si="40"/>
        <v>0</v>
      </c>
      <c r="G98" s="1232">
        <f t="shared" si="40"/>
        <v>0</v>
      </c>
      <c r="H98" s="1232">
        <f t="shared" si="40"/>
        <v>3710</v>
      </c>
      <c r="I98" s="1232">
        <f t="shared" si="40"/>
        <v>0</v>
      </c>
      <c r="J98" s="1232"/>
      <c r="K98" s="1233"/>
    </row>
    <row r="99" spans="1:11" s="376" customFormat="1" x14ac:dyDescent="0.2">
      <c r="A99" s="1595">
        <v>6.1</v>
      </c>
      <c r="B99" s="1596" t="s">
        <v>1415</v>
      </c>
      <c r="C99" s="381"/>
      <c r="D99" s="1237">
        <f>SUM(D100:D103)</f>
        <v>2640</v>
      </c>
      <c r="E99" s="1237">
        <f t="shared" ref="E99:I99" si="41">SUM(E100:E103)</f>
        <v>0</v>
      </c>
      <c r="F99" s="1237">
        <f t="shared" si="41"/>
        <v>0</v>
      </c>
      <c r="G99" s="1237">
        <f t="shared" si="41"/>
        <v>0</v>
      </c>
      <c r="H99" s="1237">
        <f t="shared" si="41"/>
        <v>2640</v>
      </c>
      <c r="I99" s="1237">
        <f t="shared" si="41"/>
        <v>0</v>
      </c>
      <c r="J99" s="1237"/>
      <c r="K99" s="1584" t="s">
        <v>1398</v>
      </c>
    </row>
    <row r="100" spans="1:11" s="376" customFormat="1" x14ac:dyDescent="0.2">
      <c r="A100" s="1595"/>
      <c r="B100" s="1596"/>
      <c r="C100" s="381">
        <v>2261</v>
      </c>
      <c r="D100" s="1238">
        <v>480</v>
      </c>
      <c r="E100" s="382"/>
      <c r="F100" s="382"/>
      <c r="G100" s="382"/>
      <c r="H100" s="382">
        <f t="shared" ref="H100:I103" si="42">D100+F100</f>
        <v>480</v>
      </c>
      <c r="I100" s="382">
        <f t="shared" si="42"/>
        <v>0</v>
      </c>
      <c r="J100" s="382"/>
      <c r="K100" s="1584"/>
    </row>
    <row r="101" spans="1:11" s="376" customFormat="1" x14ac:dyDescent="0.2">
      <c r="A101" s="1595"/>
      <c r="B101" s="1596"/>
      <c r="C101" s="381">
        <v>2262</v>
      </c>
      <c r="D101" s="1238">
        <v>1440</v>
      </c>
      <c r="E101" s="382"/>
      <c r="F101" s="382"/>
      <c r="G101" s="382"/>
      <c r="H101" s="382">
        <f t="shared" si="42"/>
        <v>1440</v>
      </c>
      <c r="I101" s="382">
        <f t="shared" si="42"/>
        <v>0</v>
      </c>
      <c r="J101" s="382"/>
      <c r="K101" s="1584"/>
    </row>
    <row r="102" spans="1:11" s="376" customFormat="1" x14ac:dyDescent="0.2">
      <c r="A102" s="1595"/>
      <c r="B102" s="1596"/>
      <c r="C102" s="381">
        <v>2279</v>
      </c>
      <c r="D102" s="1238">
        <v>300</v>
      </c>
      <c r="E102" s="382"/>
      <c r="F102" s="382"/>
      <c r="G102" s="382"/>
      <c r="H102" s="382">
        <f t="shared" si="42"/>
        <v>300</v>
      </c>
      <c r="I102" s="382">
        <f t="shared" si="42"/>
        <v>0</v>
      </c>
      <c r="J102" s="382"/>
      <c r="K102" s="1584"/>
    </row>
    <row r="103" spans="1:11" s="376" customFormat="1" x14ac:dyDescent="0.2">
      <c r="A103" s="1595"/>
      <c r="B103" s="1596"/>
      <c r="C103" s="381">
        <v>2363</v>
      </c>
      <c r="D103" s="1238">
        <v>420</v>
      </c>
      <c r="E103" s="382"/>
      <c r="F103" s="382"/>
      <c r="G103" s="382"/>
      <c r="H103" s="382">
        <f t="shared" si="42"/>
        <v>420</v>
      </c>
      <c r="I103" s="382">
        <f t="shared" si="42"/>
        <v>0</v>
      </c>
      <c r="J103" s="382"/>
      <c r="K103" s="1584"/>
    </row>
    <row r="104" spans="1:11" s="376" customFormat="1" x14ac:dyDescent="0.2">
      <c r="A104" s="1595">
        <v>6.2</v>
      </c>
      <c r="B104" s="1513" t="s">
        <v>1432</v>
      </c>
      <c r="C104" s="381"/>
      <c r="D104" s="1237">
        <f>SUM(D105:D107)</f>
        <v>685</v>
      </c>
      <c r="E104" s="1237">
        <f t="shared" ref="E104:I104" si="43">SUM(E105:E107)</f>
        <v>0</v>
      </c>
      <c r="F104" s="1237">
        <f t="shared" si="43"/>
        <v>0</v>
      </c>
      <c r="G104" s="1237">
        <f t="shared" si="43"/>
        <v>0</v>
      </c>
      <c r="H104" s="1237">
        <f t="shared" si="43"/>
        <v>685</v>
      </c>
      <c r="I104" s="1237">
        <f t="shared" si="43"/>
        <v>0</v>
      </c>
      <c r="J104" s="1237"/>
      <c r="K104" s="1600" t="s">
        <v>1402</v>
      </c>
    </row>
    <row r="105" spans="1:11" s="376" customFormat="1" x14ac:dyDescent="0.2">
      <c r="A105" s="1595"/>
      <c r="B105" s="1513"/>
      <c r="C105" s="381">
        <v>2341</v>
      </c>
      <c r="D105" s="1238">
        <v>25</v>
      </c>
      <c r="E105" s="1236"/>
      <c r="F105" s="1236"/>
      <c r="G105" s="1236"/>
      <c r="H105" s="382">
        <f t="shared" ref="H105:I107" si="44">D105+F105</f>
        <v>25</v>
      </c>
      <c r="I105" s="382">
        <f t="shared" si="44"/>
        <v>0</v>
      </c>
      <c r="J105" s="1236"/>
      <c r="K105" s="1600"/>
    </row>
    <row r="106" spans="1:11" s="376" customFormat="1" x14ac:dyDescent="0.2">
      <c r="A106" s="1595"/>
      <c r="B106" s="1513"/>
      <c r="C106" s="381">
        <v>2361</v>
      </c>
      <c r="D106" s="1238">
        <v>560</v>
      </c>
      <c r="E106" s="1236"/>
      <c r="F106" s="1236"/>
      <c r="G106" s="1236"/>
      <c r="H106" s="382">
        <f t="shared" si="44"/>
        <v>560</v>
      </c>
      <c r="I106" s="382">
        <f t="shared" si="44"/>
        <v>0</v>
      </c>
      <c r="J106" s="1236"/>
      <c r="K106" s="1600"/>
    </row>
    <row r="107" spans="1:11" s="376" customFormat="1" ht="12.75" customHeight="1" x14ac:dyDescent="0.2">
      <c r="A107" s="1595"/>
      <c r="B107" s="1513"/>
      <c r="C107" s="381">
        <v>2370</v>
      </c>
      <c r="D107" s="1238">
        <v>100</v>
      </c>
      <c r="E107" s="1132"/>
      <c r="F107" s="1132"/>
      <c r="G107" s="1132"/>
      <c r="H107" s="382">
        <f t="shared" si="44"/>
        <v>100</v>
      </c>
      <c r="I107" s="382">
        <f t="shared" si="44"/>
        <v>0</v>
      </c>
      <c r="J107" s="1132"/>
      <c r="K107" s="1600"/>
    </row>
    <row r="108" spans="1:11" s="376" customFormat="1" ht="12" customHeight="1" x14ac:dyDescent="0.2">
      <c r="A108" s="1595" t="s">
        <v>1433</v>
      </c>
      <c r="B108" s="1596" t="s">
        <v>1406</v>
      </c>
      <c r="C108" s="1132"/>
      <c r="D108" s="1237">
        <f>D109</f>
        <v>385</v>
      </c>
      <c r="E108" s="1237">
        <f t="shared" ref="E108:I108" si="45">E109</f>
        <v>0</v>
      </c>
      <c r="F108" s="1237">
        <f t="shared" si="45"/>
        <v>0</v>
      </c>
      <c r="G108" s="1237">
        <f t="shared" si="45"/>
        <v>0</v>
      </c>
      <c r="H108" s="1237">
        <f t="shared" si="45"/>
        <v>385</v>
      </c>
      <c r="I108" s="1237">
        <f t="shared" si="45"/>
        <v>0</v>
      </c>
      <c r="J108" s="1237"/>
      <c r="K108" s="1597" t="s">
        <v>1407</v>
      </c>
    </row>
    <row r="109" spans="1:11" s="376" customFormat="1" x14ac:dyDescent="0.2">
      <c r="A109" s="1595"/>
      <c r="B109" s="1596"/>
      <c r="C109" s="381">
        <v>2363</v>
      </c>
      <c r="D109" s="1238">
        <v>385</v>
      </c>
      <c r="E109" s="1238"/>
      <c r="F109" s="1238"/>
      <c r="G109" s="1238"/>
      <c r="H109" s="382">
        <f>D109+F109</f>
        <v>385</v>
      </c>
      <c r="I109" s="382">
        <f>E109+G109</f>
        <v>0</v>
      </c>
      <c r="J109" s="1238"/>
      <c r="K109" s="1599"/>
    </row>
    <row r="110" spans="1:11" s="376" customFormat="1" x14ac:dyDescent="0.2">
      <c r="A110" s="1243">
        <v>7</v>
      </c>
      <c r="B110" s="1244" t="s">
        <v>1434</v>
      </c>
      <c r="C110" s="836"/>
      <c r="D110" s="1232">
        <f t="shared" ref="D110:I110" si="46">D111+D115+D119</f>
        <v>10789</v>
      </c>
      <c r="E110" s="1232">
        <f t="shared" si="46"/>
        <v>0</v>
      </c>
      <c r="F110" s="1232">
        <f t="shared" si="46"/>
        <v>0</v>
      </c>
      <c r="G110" s="1232">
        <f t="shared" si="46"/>
        <v>0</v>
      </c>
      <c r="H110" s="1232">
        <f t="shared" si="46"/>
        <v>10789</v>
      </c>
      <c r="I110" s="1232">
        <f t="shared" si="46"/>
        <v>0</v>
      </c>
      <c r="J110" s="1232"/>
      <c r="K110" s="1233"/>
    </row>
    <row r="111" spans="1:11" s="376" customFormat="1" x14ac:dyDescent="0.2">
      <c r="A111" s="1595">
        <v>7.1</v>
      </c>
      <c r="B111" s="1596" t="s">
        <v>1435</v>
      </c>
      <c r="C111" s="381"/>
      <c r="D111" s="1237">
        <f>SUM(D112:D114)</f>
        <v>5745</v>
      </c>
      <c r="E111" s="1237">
        <f t="shared" ref="E111:I111" si="47">SUM(E112:E114)</f>
        <v>0</v>
      </c>
      <c r="F111" s="1237">
        <f t="shared" si="47"/>
        <v>0</v>
      </c>
      <c r="G111" s="1237">
        <f t="shared" si="47"/>
        <v>0</v>
      </c>
      <c r="H111" s="1237">
        <f t="shared" si="47"/>
        <v>5745</v>
      </c>
      <c r="I111" s="1237">
        <f t="shared" si="47"/>
        <v>0</v>
      </c>
      <c r="J111" s="1237"/>
      <c r="K111" s="1584" t="s">
        <v>1398</v>
      </c>
    </row>
    <row r="112" spans="1:11" s="376" customFormat="1" x14ac:dyDescent="0.2">
      <c r="A112" s="1595"/>
      <c r="B112" s="1596"/>
      <c r="C112" s="381">
        <v>2262</v>
      </c>
      <c r="D112" s="1238">
        <v>3625</v>
      </c>
      <c r="E112" s="382"/>
      <c r="F112" s="382"/>
      <c r="G112" s="382"/>
      <c r="H112" s="382">
        <f t="shared" ref="H112:I114" si="48">D112+F112</f>
        <v>3625</v>
      </c>
      <c r="I112" s="382">
        <f t="shared" si="48"/>
        <v>0</v>
      </c>
      <c r="J112" s="382"/>
      <c r="K112" s="1584"/>
    </row>
    <row r="113" spans="1:11" s="376" customFormat="1" ht="12.75" customHeight="1" x14ac:dyDescent="0.2">
      <c r="A113" s="1595"/>
      <c r="B113" s="1596"/>
      <c r="C113" s="381">
        <v>2279</v>
      </c>
      <c r="D113" s="1238">
        <v>1000</v>
      </c>
      <c r="E113" s="382"/>
      <c r="F113" s="382"/>
      <c r="G113" s="382"/>
      <c r="H113" s="382">
        <f t="shared" si="48"/>
        <v>1000</v>
      </c>
      <c r="I113" s="382">
        <f t="shared" si="48"/>
        <v>0</v>
      </c>
      <c r="J113" s="382"/>
      <c r="K113" s="1584"/>
    </row>
    <row r="114" spans="1:11" s="376" customFormat="1" ht="12.75" customHeight="1" x14ac:dyDescent="0.2">
      <c r="A114" s="1595"/>
      <c r="B114" s="1596"/>
      <c r="C114" s="381">
        <v>2363</v>
      </c>
      <c r="D114" s="1238">
        <v>1120</v>
      </c>
      <c r="E114" s="382"/>
      <c r="F114" s="382"/>
      <c r="G114" s="382"/>
      <c r="H114" s="382">
        <f t="shared" si="48"/>
        <v>1120</v>
      </c>
      <c r="I114" s="382">
        <f t="shared" si="48"/>
        <v>0</v>
      </c>
      <c r="J114" s="382"/>
      <c r="K114" s="1584"/>
    </row>
    <row r="115" spans="1:11" s="376" customFormat="1" x14ac:dyDescent="0.2">
      <c r="A115" s="1595">
        <v>7.2</v>
      </c>
      <c r="B115" s="1513" t="s">
        <v>1436</v>
      </c>
      <c r="C115" s="381"/>
      <c r="D115" s="1237">
        <f>SUM(D116:D118)</f>
        <v>650</v>
      </c>
      <c r="E115" s="1237">
        <f t="shared" ref="E115:I115" si="49">SUM(E116:E118)</f>
        <v>0</v>
      </c>
      <c r="F115" s="1237">
        <f t="shared" si="49"/>
        <v>0</v>
      </c>
      <c r="G115" s="1237">
        <f t="shared" si="49"/>
        <v>0</v>
      </c>
      <c r="H115" s="1237">
        <f t="shared" si="49"/>
        <v>650</v>
      </c>
      <c r="I115" s="1237">
        <f t="shared" si="49"/>
        <v>0</v>
      </c>
      <c r="J115" s="1237"/>
      <c r="K115" s="1600" t="s">
        <v>1402</v>
      </c>
    </row>
    <row r="116" spans="1:11" s="376" customFormat="1" x14ac:dyDescent="0.2">
      <c r="A116" s="1595"/>
      <c r="B116" s="1513"/>
      <c r="C116" s="381">
        <v>2341</v>
      </c>
      <c r="D116" s="1238">
        <v>50</v>
      </c>
      <c r="E116" s="1236"/>
      <c r="F116" s="1236"/>
      <c r="G116" s="1236"/>
      <c r="H116" s="382">
        <f t="shared" ref="H116:I118" si="50">D116+F116</f>
        <v>50</v>
      </c>
      <c r="I116" s="382">
        <f t="shared" si="50"/>
        <v>0</v>
      </c>
      <c r="J116" s="1236"/>
      <c r="K116" s="1600"/>
    </row>
    <row r="117" spans="1:11" s="376" customFormat="1" x14ac:dyDescent="0.2">
      <c r="A117" s="1595"/>
      <c r="B117" s="1513"/>
      <c r="C117" s="381">
        <v>2361</v>
      </c>
      <c r="D117" s="1238">
        <v>400</v>
      </c>
      <c r="E117" s="1132"/>
      <c r="F117" s="1132"/>
      <c r="G117" s="1132"/>
      <c r="H117" s="382">
        <f t="shared" si="50"/>
        <v>400</v>
      </c>
      <c r="I117" s="382">
        <f t="shared" si="50"/>
        <v>0</v>
      </c>
      <c r="J117" s="1132"/>
      <c r="K117" s="1600"/>
    </row>
    <row r="118" spans="1:11" s="376" customFormat="1" x14ac:dyDescent="0.2">
      <c r="A118" s="1595"/>
      <c r="B118" s="1513"/>
      <c r="C118" s="381">
        <v>2370</v>
      </c>
      <c r="D118" s="1238">
        <v>200</v>
      </c>
      <c r="E118" s="1132"/>
      <c r="F118" s="1132"/>
      <c r="G118" s="1132"/>
      <c r="H118" s="382">
        <f t="shared" si="50"/>
        <v>200</v>
      </c>
      <c r="I118" s="382">
        <f t="shared" si="50"/>
        <v>0</v>
      </c>
      <c r="J118" s="1132"/>
      <c r="K118" s="1600"/>
    </row>
    <row r="119" spans="1:11" s="376" customFormat="1" x14ac:dyDescent="0.2">
      <c r="A119" s="380" t="s">
        <v>1437</v>
      </c>
      <c r="B119" s="1247" t="s">
        <v>1404</v>
      </c>
      <c r="C119" s="1132"/>
      <c r="D119" s="1237">
        <f>D120+D122</f>
        <v>4394</v>
      </c>
      <c r="E119" s="1237">
        <f t="shared" ref="E119:I119" si="51">E120+E122</f>
        <v>0</v>
      </c>
      <c r="F119" s="1237">
        <f t="shared" si="51"/>
        <v>0</v>
      </c>
      <c r="G119" s="1237">
        <f t="shared" si="51"/>
        <v>0</v>
      </c>
      <c r="H119" s="1237">
        <f t="shared" si="51"/>
        <v>4394</v>
      </c>
      <c r="I119" s="1237">
        <f t="shared" si="51"/>
        <v>0</v>
      </c>
      <c r="J119" s="1237"/>
      <c r="K119" s="1233"/>
    </row>
    <row r="120" spans="1:11" s="376" customFormat="1" x14ac:dyDescent="0.2">
      <c r="A120" s="1595" t="s">
        <v>1438</v>
      </c>
      <c r="B120" s="1624" t="s">
        <v>1406</v>
      </c>
      <c r="C120" s="381"/>
      <c r="D120" s="1237">
        <f>SUM(D121:D121)</f>
        <v>700</v>
      </c>
      <c r="E120" s="1237">
        <f t="shared" ref="E120:I120" si="52">SUM(E121:E121)</f>
        <v>0</v>
      </c>
      <c r="F120" s="1237">
        <f t="shared" si="52"/>
        <v>0</v>
      </c>
      <c r="G120" s="1237">
        <f t="shared" si="52"/>
        <v>0</v>
      </c>
      <c r="H120" s="1237">
        <f t="shared" si="52"/>
        <v>700</v>
      </c>
      <c r="I120" s="1237">
        <f t="shared" si="52"/>
        <v>0</v>
      </c>
      <c r="J120" s="1237"/>
      <c r="K120" s="1597" t="s">
        <v>1407</v>
      </c>
    </row>
    <row r="121" spans="1:11" s="376" customFormat="1" x14ac:dyDescent="0.2">
      <c r="A121" s="1595"/>
      <c r="B121" s="1624"/>
      <c r="C121" s="381">
        <v>2363</v>
      </c>
      <c r="D121" s="1238">
        <v>700</v>
      </c>
      <c r="E121" s="1238"/>
      <c r="F121" s="1238"/>
      <c r="G121" s="1238"/>
      <c r="H121" s="382">
        <f>D121+F121</f>
        <v>700</v>
      </c>
      <c r="I121" s="382">
        <f>E121+G121</f>
        <v>0</v>
      </c>
      <c r="J121" s="1238"/>
      <c r="K121" s="1598"/>
    </row>
    <row r="122" spans="1:11" s="376" customFormat="1" x14ac:dyDescent="0.2">
      <c r="A122" s="1625" t="s">
        <v>1439</v>
      </c>
      <c r="B122" s="1596" t="s">
        <v>1440</v>
      </c>
      <c r="C122" s="381"/>
      <c r="D122" s="1237">
        <f>SUM(D123:D127)</f>
        <v>3694</v>
      </c>
      <c r="E122" s="1237">
        <f t="shared" ref="E122:I122" si="53">SUM(E123:E127)</f>
        <v>0</v>
      </c>
      <c r="F122" s="1237">
        <f t="shared" si="53"/>
        <v>0</v>
      </c>
      <c r="G122" s="1237">
        <f t="shared" si="53"/>
        <v>0</v>
      </c>
      <c r="H122" s="1237">
        <f t="shared" si="53"/>
        <v>3694</v>
      </c>
      <c r="I122" s="1237">
        <f t="shared" si="53"/>
        <v>0</v>
      </c>
      <c r="J122" s="1237"/>
      <c r="K122" s="1597" t="s">
        <v>1407</v>
      </c>
    </row>
    <row r="123" spans="1:11" s="376" customFormat="1" ht="12.75" customHeight="1" x14ac:dyDescent="0.2">
      <c r="A123" s="1625"/>
      <c r="B123" s="1596"/>
      <c r="C123" s="381">
        <v>2261</v>
      </c>
      <c r="D123" s="1238">
        <v>2330</v>
      </c>
      <c r="E123" s="382"/>
      <c r="F123" s="382"/>
      <c r="G123" s="382"/>
      <c r="H123" s="382">
        <f t="shared" ref="H123:I127" si="54">D123+F123</f>
        <v>2330</v>
      </c>
      <c r="I123" s="382">
        <f t="shared" si="54"/>
        <v>0</v>
      </c>
      <c r="J123" s="382"/>
      <c r="K123" s="1598"/>
    </row>
    <row r="124" spans="1:11" s="376" customFormat="1" x14ac:dyDescent="0.2">
      <c r="A124" s="1625"/>
      <c r="B124" s="1596"/>
      <c r="C124" s="381">
        <v>2262</v>
      </c>
      <c r="D124" s="1238">
        <v>250</v>
      </c>
      <c r="E124" s="382"/>
      <c r="F124" s="382"/>
      <c r="G124" s="382"/>
      <c r="H124" s="382">
        <f t="shared" si="54"/>
        <v>250</v>
      </c>
      <c r="I124" s="382">
        <f t="shared" si="54"/>
        <v>0</v>
      </c>
      <c r="J124" s="382"/>
      <c r="K124" s="1598"/>
    </row>
    <row r="125" spans="1:11" s="376" customFormat="1" x14ac:dyDescent="0.2">
      <c r="A125" s="1625"/>
      <c r="B125" s="1596"/>
      <c r="C125" s="381">
        <v>2341</v>
      </c>
      <c r="D125" s="1238">
        <v>50</v>
      </c>
      <c r="E125" s="382"/>
      <c r="F125" s="382"/>
      <c r="G125" s="382"/>
      <c r="H125" s="382">
        <f t="shared" si="54"/>
        <v>50</v>
      </c>
      <c r="I125" s="382">
        <f t="shared" si="54"/>
        <v>0</v>
      </c>
      <c r="J125" s="382"/>
      <c r="K125" s="1598"/>
    </row>
    <row r="126" spans="1:11" s="376" customFormat="1" ht="12.75" customHeight="1" x14ac:dyDescent="0.2">
      <c r="A126" s="1625"/>
      <c r="B126" s="1596"/>
      <c r="C126" s="381">
        <v>2363</v>
      </c>
      <c r="D126" s="1238">
        <v>980</v>
      </c>
      <c r="E126" s="382"/>
      <c r="F126" s="382"/>
      <c r="G126" s="382"/>
      <c r="H126" s="382">
        <f t="shared" si="54"/>
        <v>980</v>
      </c>
      <c r="I126" s="382">
        <f t="shared" si="54"/>
        <v>0</v>
      </c>
      <c r="J126" s="382"/>
      <c r="K126" s="1598"/>
    </row>
    <row r="127" spans="1:11" s="376" customFormat="1" x14ac:dyDescent="0.2">
      <c r="A127" s="1625"/>
      <c r="B127" s="1596"/>
      <c r="C127" s="381">
        <v>2111</v>
      </c>
      <c r="D127" s="1238">
        <v>84</v>
      </c>
      <c r="E127" s="382"/>
      <c r="F127" s="382"/>
      <c r="G127" s="382"/>
      <c r="H127" s="382">
        <f t="shared" si="54"/>
        <v>84</v>
      </c>
      <c r="I127" s="382">
        <f t="shared" si="54"/>
        <v>0</v>
      </c>
      <c r="J127" s="382"/>
      <c r="K127" s="1599"/>
    </row>
    <row r="128" spans="1:11" s="376" customFormat="1" x14ac:dyDescent="0.2">
      <c r="A128" s="1243">
        <v>8</v>
      </c>
      <c r="B128" s="1244" t="s">
        <v>1441</v>
      </c>
      <c r="C128" s="836"/>
      <c r="D128" s="1232">
        <f>D129+D134+D138</f>
        <v>12041</v>
      </c>
      <c r="E128" s="1232">
        <f t="shared" ref="E128:I128" si="55">E129+E134+E138</f>
        <v>0</v>
      </c>
      <c r="F128" s="1232">
        <f t="shared" si="55"/>
        <v>1322</v>
      </c>
      <c r="G128" s="1232">
        <f t="shared" si="55"/>
        <v>0</v>
      </c>
      <c r="H128" s="1232">
        <f t="shared" si="55"/>
        <v>13363</v>
      </c>
      <c r="I128" s="1232">
        <f t="shared" si="55"/>
        <v>0</v>
      </c>
      <c r="J128" s="1232"/>
      <c r="K128" s="1233"/>
    </row>
    <row r="129" spans="1:11" s="376" customFormat="1" x14ac:dyDescent="0.2">
      <c r="A129" s="1595">
        <v>8.1</v>
      </c>
      <c r="B129" s="1596" t="s">
        <v>1415</v>
      </c>
      <c r="C129" s="1132"/>
      <c r="D129" s="1237">
        <f>SUM(D130:D133)</f>
        <v>4540</v>
      </c>
      <c r="E129" s="1237">
        <f t="shared" ref="E129:I129" si="56">SUM(E130:E133)</f>
        <v>0</v>
      </c>
      <c r="F129" s="1237">
        <f t="shared" si="56"/>
        <v>0</v>
      </c>
      <c r="G129" s="1237">
        <f t="shared" si="56"/>
        <v>0</v>
      </c>
      <c r="H129" s="1237">
        <f t="shared" si="56"/>
        <v>4540</v>
      </c>
      <c r="I129" s="1237">
        <f t="shared" si="56"/>
        <v>0</v>
      </c>
      <c r="J129" s="1237"/>
      <c r="K129" s="1584" t="s">
        <v>1398</v>
      </c>
    </row>
    <row r="130" spans="1:11" s="376" customFormat="1" x14ac:dyDescent="0.2">
      <c r="A130" s="1595"/>
      <c r="B130" s="1596"/>
      <c r="C130" s="381">
        <v>2261</v>
      </c>
      <c r="D130" s="1238">
        <v>480</v>
      </c>
      <c r="E130" s="382"/>
      <c r="F130" s="382"/>
      <c r="G130" s="382"/>
      <c r="H130" s="382">
        <f t="shared" ref="H130:I133" si="57">D130+F130</f>
        <v>480</v>
      </c>
      <c r="I130" s="382">
        <f t="shared" si="57"/>
        <v>0</v>
      </c>
      <c r="J130" s="382"/>
      <c r="K130" s="1584"/>
    </row>
    <row r="131" spans="1:11" s="376" customFormat="1" ht="21" customHeight="1" x14ac:dyDescent="0.2">
      <c r="A131" s="1595"/>
      <c r="B131" s="1596"/>
      <c r="C131" s="381">
        <v>2262</v>
      </c>
      <c r="D131" s="1238">
        <v>1400</v>
      </c>
      <c r="E131" s="382"/>
      <c r="F131" s="382"/>
      <c r="G131" s="382"/>
      <c r="H131" s="382">
        <f t="shared" si="57"/>
        <v>1400</v>
      </c>
      <c r="I131" s="382">
        <f t="shared" si="57"/>
        <v>0</v>
      </c>
      <c r="J131" s="382"/>
      <c r="K131" s="1584"/>
    </row>
    <row r="132" spans="1:11" s="376" customFormat="1" x14ac:dyDescent="0.2">
      <c r="A132" s="1595"/>
      <c r="B132" s="1596"/>
      <c r="C132" s="381">
        <v>2279</v>
      </c>
      <c r="D132" s="1238">
        <v>1820</v>
      </c>
      <c r="E132" s="382"/>
      <c r="F132" s="382"/>
      <c r="G132" s="382"/>
      <c r="H132" s="382">
        <f t="shared" si="57"/>
        <v>1820</v>
      </c>
      <c r="I132" s="382">
        <f t="shared" si="57"/>
        <v>0</v>
      </c>
      <c r="J132" s="382"/>
      <c r="K132" s="1584"/>
    </row>
    <row r="133" spans="1:11" s="376" customFormat="1" x14ac:dyDescent="0.2">
      <c r="A133" s="1595"/>
      <c r="B133" s="1596"/>
      <c r="C133" s="381">
        <v>2363</v>
      </c>
      <c r="D133" s="1238">
        <v>840</v>
      </c>
      <c r="E133" s="382"/>
      <c r="F133" s="382"/>
      <c r="G133" s="382"/>
      <c r="H133" s="382">
        <f t="shared" si="57"/>
        <v>840</v>
      </c>
      <c r="I133" s="382">
        <f t="shared" si="57"/>
        <v>0</v>
      </c>
      <c r="J133" s="382"/>
      <c r="K133" s="1584"/>
    </row>
    <row r="134" spans="1:11" s="376" customFormat="1" x14ac:dyDescent="0.2">
      <c r="A134" s="1595">
        <v>8.1999999999999993</v>
      </c>
      <c r="B134" s="1513" t="s">
        <v>1442</v>
      </c>
      <c r="C134" s="381"/>
      <c r="D134" s="1237">
        <f>SUM(D135:D137)</f>
        <v>1350</v>
      </c>
      <c r="E134" s="1237">
        <f t="shared" ref="E134:I134" si="58">SUM(E135:E137)</f>
        <v>0</v>
      </c>
      <c r="F134" s="1237">
        <f t="shared" si="58"/>
        <v>0</v>
      </c>
      <c r="G134" s="1237">
        <f t="shared" si="58"/>
        <v>0</v>
      </c>
      <c r="H134" s="1237">
        <f t="shared" si="58"/>
        <v>1350</v>
      </c>
      <c r="I134" s="1237">
        <f t="shared" si="58"/>
        <v>0</v>
      </c>
      <c r="J134" s="1237"/>
      <c r="K134" s="1600" t="s">
        <v>1402</v>
      </c>
    </row>
    <row r="135" spans="1:11" s="376" customFormat="1" x14ac:dyDescent="0.2">
      <c r="A135" s="1595"/>
      <c r="B135" s="1513"/>
      <c r="C135" s="381">
        <v>2341</v>
      </c>
      <c r="D135" s="1238">
        <v>50</v>
      </c>
      <c r="E135" s="1236"/>
      <c r="F135" s="1236"/>
      <c r="G135" s="1236"/>
      <c r="H135" s="382">
        <f t="shared" ref="H135:I137" si="59">D135+F135</f>
        <v>50</v>
      </c>
      <c r="I135" s="382">
        <f t="shared" si="59"/>
        <v>0</v>
      </c>
      <c r="J135" s="1236"/>
      <c r="K135" s="1600"/>
    </row>
    <row r="136" spans="1:11" s="376" customFormat="1" x14ac:dyDescent="0.2">
      <c r="A136" s="1595"/>
      <c r="B136" s="1513"/>
      <c r="C136" s="381">
        <v>2361</v>
      </c>
      <c r="D136" s="1238">
        <v>300</v>
      </c>
      <c r="E136" s="1132"/>
      <c r="F136" s="1132"/>
      <c r="G136" s="1132"/>
      <c r="H136" s="382">
        <f t="shared" si="59"/>
        <v>300</v>
      </c>
      <c r="I136" s="382">
        <f t="shared" si="59"/>
        <v>0</v>
      </c>
      <c r="J136" s="1132"/>
      <c r="K136" s="1600"/>
    </row>
    <row r="137" spans="1:11" s="376" customFormat="1" x14ac:dyDescent="0.2">
      <c r="A137" s="1595"/>
      <c r="B137" s="1513"/>
      <c r="C137" s="381">
        <v>2370</v>
      </c>
      <c r="D137" s="1238">
        <v>1000</v>
      </c>
      <c r="E137" s="1132"/>
      <c r="F137" s="1132"/>
      <c r="G137" s="1132"/>
      <c r="H137" s="382">
        <f t="shared" si="59"/>
        <v>1000</v>
      </c>
      <c r="I137" s="382">
        <f t="shared" si="59"/>
        <v>0</v>
      </c>
      <c r="J137" s="1132"/>
      <c r="K137" s="1600"/>
    </row>
    <row r="138" spans="1:11" s="376" customFormat="1" x14ac:dyDescent="0.2">
      <c r="A138" s="380" t="s">
        <v>1443</v>
      </c>
      <c r="B138" s="1247" t="s">
        <v>1404</v>
      </c>
      <c r="C138" s="1131"/>
      <c r="D138" s="1232">
        <f>D139+D142</f>
        <v>6151</v>
      </c>
      <c r="E138" s="1232">
        <f t="shared" ref="E138:I138" si="60">E139+E142</f>
        <v>0</v>
      </c>
      <c r="F138" s="1232">
        <f t="shared" si="60"/>
        <v>1322</v>
      </c>
      <c r="G138" s="1232">
        <f t="shared" si="60"/>
        <v>0</v>
      </c>
      <c r="H138" s="1232">
        <f t="shared" si="60"/>
        <v>7473</v>
      </c>
      <c r="I138" s="1232">
        <f t="shared" si="60"/>
        <v>0</v>
      </c>
      <c r="J138" s="1232"/>
      <c r="K138" s="1233"/>
    </row>
    <row r="139" spans="1:11" s="376" customFormat="1" x14ac:dyDescent="0.2">
      <c r="A139" s="1595" t="s">
        <v>1444</v>
      </c>
      <c r="B139" s="1596" t="s">
        <v>1406</v>
      </c>
      <c r="C139" s="836"/>
      <c r="D139" s="1232">
        <f>SUM(D140:D141)</f>
        <v>2255</v>
      </c>
      <c r="E139" s="1232">
        <f t="shared" ref="E139:I139" si="61">SUM(E140:E141)</f>
        <v>0</v>
      </c>
      <c r="F139" s="1232">
        <f t="shared" si="61"/>
        <v>0</v>
      </c>
      <c r="G139" s="1232">
        <f t="shared" si="61"/>
        <v>0</v>
      </c>
      <c r="H139" s="1232">
        <f t="shared" si="61"/>
        <v>2255</v>
      </c>
      <c r="I139" s="1232">
        <f t="shared" si="61"/>
        <v>0</v>
      </c>
      <c r="J139" s="1232"/>
      <c r="K139" s="1619" t="s">
        <v>1407</v>
      </c>
    </row>
    <row r="140" spans="1:11" s="376" customFormat="1" x14ac:dyDescent="0.2">
      <c r="A140" s="1595"/>
      <c r="B140" s="1596"/>
      <c r="C140" s="836">
        <v>2363</v>
      </c>
      <c r="D140" s="842">
        <v>2205</v>
      </c>
      <c r="E140" s="842"/>
      <c r="F140" s="842"/>
      <c r="G140" s="842"/>
      <c r="H140" s="382">
        <f t="shared" ref="H140:I141" si="62">D140+F140</f>
        <v>2205</v>
      </c>
      <c r="I140" s="382">
        <f t="shared" si="62"/>
        <v>0</v>
      </c>
      <c r="J140" s="842"/>
      <c r="K140" s="1620"/>
    </row>
    <row r="141" spans="1:11" s="376" customFormat="1" x14ac:dyDescent="0.2">
      <c r="A141" s="1595"/>
      <c r="B141" s="1596"/>
      <c r="C141" s="836">
        <v>2341</v>
      </c>
      <c r="D141" s="842">
        <v>50</v>
      </c>
      <c r="E141" s="842"/>
      <c r="F141" s="842"/>
      <c r="G141" s="842"/>
      <c r="H141" s="382">
        <f t="shared" si="62"/>
        <v>50</v>
      </c>
      <c r="I141" s="382">
        <f t="shared" si="62"/>
        <v>0</v>
      </c>
      <c r="J141" s="842"/>
      <c r="K141" s="1621"/>
    </row>
    <row r="142" spans="1:11" s="376" customFormat="1" x14ac:dyDescent="0.2">
      <c r="A142" s="1601" t="s">
        <v>1445</v>
      </c>
      <c r="B142" s="1596" t="s">
        <v>1409</v>
      </c>
      <c r="C142" s="836"/>
      <c r="D142" s="1232">
        <f>SUM(D143:D147)</f>
        <v>3896</v>
      </c>
      <c r="E142" s="1232">
        <f t="shared" ref="E142:I142" si="63">SUM(E143:E147)</f>
        <v>0</v>
      </c>
      <c r="F142" s="1232">
        <f t="shared" si="63"/>
        <v>1322</v>
      </c>
      <c r="G142" s="1232">
        <f t="shared" si="63"/>
        <v>0</v>
      </c>
      <c r="H142" s="1232">
        <f t="shared" si="63"/>
        <v>5218</v>
      </c>
      <c r="I142" s="1232">
        <f t="shared" si="63"/>
        <v>0</v>
      </c>
      <c r="J142" s="1232"/>
      <c r="K142" s="1619" t="s">
        <v>1407</v>
      </c>
    </row>
    <row r="143" spans="1:11" s="376" customFormat="1" x14ac:dyDescent="0.2">
      <c r="A143" s="1622"/>
      <c r="B143" s="1596"/>
      <c r="C143" s="836">
        <v>2261</v>
      </c>
      <c r="D143" s="842">
        <v>1680</v>
      </c>
      <c r="E143" s="842"/>
      <c r="F143" s="842">
        <v>608</v>
      </c>
      <c r="G143" s="842"/>
      <c r="H143" s="382">
        <f t="shared" ref="H143:I147" si="64">D143+F143</f>
        <v>2288</v>
      </c>
      <c r="I143" s="382">
        <f t="shared" si="64"/>
        <v>0</v>
      </c>
      <c r="J143" s="842"/>
      <c r="K143" s="1620"/>
    </row>
    <row r="144" spans="1:11" s="376" customFormat="1" x14ac:dyDescent="0.2">
      <c r="A144" s="1622"/>
      <c r="B144" s="1596"/>
      <c r="C144" s="836">
        <v>2363</v>
      </c>
      <c r="D144" s="842">
        <v>1470</v>
      </c>
      <c r="E144" s="842"/>
      <c r="F144" s="842">
        <v>714</v>
      </c>
      <c r="G144" s="842"/>
      <c r="H144" s="382">
        <f t="shared" si="64"/>
        <v>2184</v>
      </c>
      <c r="I144" s="382">
        <f t="shared" si="64"/>
        <v>0</v>
      </c>
      <c r="J144" s="842"/>
      <c r="K144" s="1620"/>
    </row>
    <row r="145" spans="1:11" s="376" customFormat="1" ht="12" customHeight="1" x14ac:dyDescent="0.2">
      <c r="A145" s="1622"/>
      <c r="B145" s="1596"/>
      <c r="C145" s="836">
        <v>2111</v>
      </c>
      <c r="D145" s="842">
        <v>126</v>
      </c>
      <c r="E145" s="842"/>
      <c r="F145" s="842"/>
      <c r="G145" s="842"/>
      <c r="H145" s="382">
        <f t="shared" si="64"/>
        <v>126</v>
      </c>
      <c r="I145" s="382">
        <f t="shared" si="64"/>
        <v>0</v>
      </c>
      <c r="J145" s="842"/>
      <c r="K145" s="1620"/>
    </row>
    <row r="146" spans="1:11" s="376" customFormat="1" ht="13.5" customHeight="1" x14ac:dyDescent="0.2">
      <c r="A146" s="1622"/>
      <c r="B146" s="1596"/>
      <c r="C146" s="836">
        <v>2279</v>
      </c>
      <c r="D146" s="842">
        <v>120</v>
      </c>
      <c r="E146" s="842"/>
      <c r="F146" s="842"/>
      <c r="G146" s="842"/>
      <c r="H146" s="382">
        <f t="shared" si="64"/>
        <v>120</v>
      </c>
      <c r="I146" s="382">
        <f t="shared" si="64"/>
        <v>0</v>
      </c>
      <c r="J146" s="842"/>
      <c r="K146" s="1620"/>
    </row>
    <row r="147" spans="1:11" s="376" customFormat="1" ht="13.5" customHeight="1" x14ac:dyDescent="0.2">
      <c r="A147" s="1623"/>
      <c r="B147" s="1596"/>
      <c r="C147" s="836">
        <v>2262</v>
      </c>
      <c r="D147" s="842">
        <v>500</v>
      </c>
      <c r="E147" s="842"/>
      <c r="F147" s="842"/>
      <c r="G147" s="842"/>
      <c r="H147" s="382">
        <f t="shared" si="64"/>
        <v>500</v>
      </c>
      <c r="I147" s="382">
        <f t="shared" si="64"/>
        <v>0</v>
      </c>
      <c r="J147" s="842"/>
      <c r="K147" s="1621"/>
    </row>
    <row r="148" spans="1:11" s="376" customFormat="1" ht="12.75" customHeight="1" x14ac:dyDescent="0.2">
      <c r="A148" s="1243">
        <v>9</v>
      </c>
      <c r="B148" s="1244" t="s">
        <v>1446</v>
      </c>
      <c r="C148" s="1232"/>
      <c r="D148" s="1232">
        <f>D149+D154+D158</f>
        <v>29182</v>
      </c>
      <c r="E148" s="1232">
        <f t="shared" ref="E148:I148" si="65">E149+E154+E158</f>
        <v>0</v>
      </c>
      <c r="F148" s="1232">
        <f t="shared" si="65"/>
        <v>3862</v>
      </c>
      <c r="G148" s="1232">
        <f t="shared" si="65"/>
        <v>0</v>
      </c>
      <c r="H148" s="1232">
        <f t="shared" si="65"/>
        <v>33044</v>
      </c>
      <c r="I148" s="1232">
        <f t="shared" si="65"/>
        <v>0</v>
      </c>
      <c r="J148" s="1232"/>
      <c r="K148" s="1233"/>
    </row>
    <row r="149" spans="1:11" s="376" customFormat="1" ht="13.5" customHeight="1" x14ac:dyDescent="0.2">
      <c r="A149" s="1595">
        <v>9.1</v>
      </c>
      <c r="B149" s="1596" t="s">
        <v>1395</v>
      </c>
      <c r="C149" s="381"/>
      <c r="D149" s="1237">
        <f>SUM(D150:D153)</f>
        <v>15495</v>
      </c>
      <c r="E149" s="1237">
        <f t="shared" ref="E149:I149" si="66">SUM(E150:E153)</f>
        <v>0</v>
      </c>
      <c r="F149" s="1237">
        <f t="shared" si="66"/>
        <v>0</v>
      </c>
      <c r="G149" s="1237">
        <f t="shared" si="66"/>
        <v>0</v>
      </c>
      <c r="H149" s="1237">
        <f t="shared" si="66"/>
        <v>15495</v>
      </c>
      <c r="I149" s="1237">
        <f t="shared" si="66"/>
        <v>0</v>
      </c>
      <c r="J149" s="1237"/>
      <c r="K149" s="1584" t="s">
        <v>1398</v>
      </c>
    </row>
    <row r="150" spans="1:11" s="376" customFormat="1" x14ac:dyDescent="0.2">
      <c r="A150" s="1595"/>
      <c r="B150" s="1596"/>
      <c r="C150" s="381">
        <v>2261</v>
      </c>
      <c r="D150" s="1238">
        <v>1200</v>
      </c>
      <c r="E150" s="382"/>
      <c r="F150" s="382"/>
      <c r="G150" s="382"/>
      <c r="H150" s="382">
        <f t="shared" ref="H150:I153" si="67">D150+F150</f>
        <v>1200</v>
      </c>
      <c r="I150" s="382">
        <f t="shared" si="67"/>
        <v>0</v>
      </c>
      <c r="J150" s="382"/>
      <c r="K150" s="1584"/>
    </row>
    <row r="151" spans="1:11" s="376" customFormat="1" x14ac:dyDescent="0.2">
      <c r="A151" s="1595"/>
      <c r="B151" s="1596"/>
      <c r="C151" s="381">
        <v>2262</v>
      </c>
      <c r="D151" s="1238">
        <v>7020</v>
      </c>
      <c r="E151" s="382"/>
      <c r="F151" s="382"/>
      <c r="G151" s="382"/>
      <c r="H151" s="382">
        <f t="shared" si="67"/>
        <v>7020</v>
      </c>
      <c r="I151" s="382">
        <f t="shared" si="67"/>
        <v>0</v>
      </c>
      <c r="J151" s="382"/>
      <c r="K151" s="1584"/>
    </row>
    <row r="152" spans="1:11" s="376" customFormat="1" ht="12.75" customHeight="1" x14ac:dyDescent="0.2">
      <c r="A152" s="1595"/>
      <c r="B152" s="1596"/>
      <c r="C152" s="381">
        <v>2279</v>
      </c>
      <c r="D152" s="1238">
        <v>4275</v>
      </c>
      <c r="E152" s="382"/>
      <c r="F152" s="382"/>
      <c r="G152" s="382"/>
      <c r="H152" s="382">
        <f t="shared" si="67"/>
        <v>4275</v>
      </c>
      <c r="I152" s="382">
        <f t="shared" si="67"/>
        <v>0</v>
      </c>
      <c r="J152" s="382"/>
      <c r="K152" s="1584"/>
    </row>
    <row r="153" spans="1:11" s="376" customFormat="1" ht="12.75" customHeight="1" x14ac:dyDescent="0.2">
      <c r="A153" s="1595"/>
      <c r="B153" s="1596"/>
      <c r="C153" s="381">
        <v>2363</v>
      </c>
      <c r="D153" s="1238">
        <v>3000</v>
      </c>
      <c r="E153" s="382"/>
      <c r="F153" s="382"/>
      <c r="G153" s="382"/>
      <c r="H153" s="382">
        <f t="shared" si="67"/>
        <v>3000</v>
      </c>
      <c r="I153" s="382">
        <f t="shared" si="67"/>
        <v>0</v>
      </c>
      <c r="J153" s="382"/>
      <c r="K153" s="1584"/>
    </row>
    <row r="154" spans="1:11" s="376" customFormat="1" x14ac:dyDescent="0.2">
      <c r="A154" s="1595">
        <v>9.1999999999999993</v>
      </c>
      <c r="B154" s="1513" t="s">
        <v>1447</v>
      </c>
      <c r="C154" s="381"/>
      <c r="D154" s="1237">
        <f>SUM(D155:D157)</f>
        <v>1600</v>
      </c>
      <c r="E154" s="1237">
        <f t="shared" ref="E154:I154" si="68">SUM(E155:E157)</f>
        <v>0</v>
      </c>
      <c r="F154" s="1237">
        <f t="shared" si="68"/>
        <v>0</v>
      </c>
      <c r="G154" s="1237">
        <f t="shared" si="68"/>
        <v>0</v>
      </c>
      <c r="H154" s="1237">
        <f t="shared" si="68"/>
        <v>1600</v>
      </c>
      <c r="I154" s="1237">
        <f t="shared" si="68"/>
        <v>0</v>
      </c>
      <c r="J154" s="1237"/>
      <c r="K154" s="1600" t="s">
        <v>1402</v>
      </c>
    </row>
    <row r="155" spans="1:11" s="376" customFormat="1" x14ac:dyDescent="0.2">
      <c r="A155" s="1595"/>
      <c r="B155" s="1513"/>
      <c r="C155" s="381">
        <v>2341</v>
      </c>
      <c r="D155" s="1238">
        <v>50</v>
      </c>
      <c r="E155" s="1236"/>
      <c r="F155" s="1236"/>
      <c r="G155" s="1236"/>
      <c r="H155" s="382">
        <f t="shared" ref="H155:I157" si="69">D155+F155</f>
        <v>50</v>
      </c>
      <c r="I155" s="382">
        <f t="shared" si="69"/>
        <v>0</v>
      </c>
      <c r="J155" s="1236"/>
      <c r="K155" s="1600"/>
    </row>
    <row r="156" spans="1:11" s="376" customFormat="1" ht="12" customHeight="1" x14ac:dyDescent="0.2">
      <c r="A156" s="1595"/>
      <c r="B156" s="1513"/>
      <c r="C156" s="381">
        <v>2361</v>
      </c>
      <c r="D156" s="1238">
        <v>1050</v>
      </c>
      <c r="E156" s="1132"/>
      <c r="F156" s="1132"/>
      <c r="G156" s="1132"/>
      <c r="H156" s="382">
        <f t="shared" si="69"/>
        <v>1050</v>
      </c>
      <c r="I156" s="382">
        <f t="shared" si="69"/>
        <v>0</v>
      </c>
      <c r="J156" s="1132"/>
      <c r="K156" s="1600"/>
    </row>
    <row r="157" spans="1:11" s="376" customFormat="1" ht="12.75" customHeight="1" x14ac:dyDescent="0.2">
      <c r="A157" s="1595"/>
      <c r="B157" s="1513"/>
      <c r="C157" s="381">
        <v>2370</v>
      </c>
      <c r="D157" s="1238">
        <v>500</v>
      </c>
      <c r="E157" s="1132"/>
      <c r="F157" s="1132"/>
      <c r="G157" s="1132"/>
      <c r="H157" s="382">
        <f t="shared" si="69"/>
        <v>500</v>
      </c>
      <c r="I157" s="382">
        <f t="shared" si="69"/>
        <v>0</v>
      </c>
      <c r="J157" s="1132"/>
      <c r="K157" s="1600"/>
    </row>
    <row r="158" spans="1:11" s="376" customFormat="1" x14ac:dyDescent="0.2">
      <c r="A158" s="380" t="s">
        <v>1448</v>
      </c>
      <c r="B158" s="1247" t="s">
        <v>1404</v>
      </c>
      <c r="C158" s="381"/>
      <c r="D158" s="1237">
        <f>D159+D166+D170+D174+D176</f>
        <v>12087</v>
      </c>
      <c r="E158" s="1237">
        <f t="shared" ref="E158:I158" si="70">E159+E166+E170+E174+E176</f>
        <v>0</v>
      </c>
      <c r="F158" s="1237">
        <f t="shared" si="70"/>
        <v>3862</v>
      </c>
      <c r="G158" s="1237">
        <f t="shared" si="70"/>
        <v>0</v>
      </c>
      <c r="H158" s="1237">
        <f t="shared" si="70"/>
        <v>15949</v>
      </c>
      <c r="I158" s="1237">
        <f t="shared" si="70"/>
        <v>0</v>
      </c>
      <c r="J158" s="1237"/>
      <c r="K158" s="1233"/>
    </row>
    <row r="159" spans="1:11" s="376" customFormat="1" x14ac:dyDescent="0.2">
      <c r="A159" s="1595" t="s">
        <v>1449</v>
      </c>
      <c r="B159" s="1596" t="s">
        <v>1450</v>
      </c>
      <c r="C159" s="1132"/>
      <c r="D159" s="1237">
        <f>SUM(D160:D165)</f>
        <v>3427</v>
      </c>
      <c r="E159" s="1237">
        <f t="shared" ref="E159:I159" si="71">SUM(E160:E165)</f>
        <v>0</v>
      </c>
      <c r="F159" s="1237">
        <f t="shared" si="71"/>
        <v>0</v>
      </c>
      <c r="G159" s="1237">
        <f t="shared" si="71"/>
        <v>0</v>
      </c>
      <c r="H159" s="1237">
        <f t="shared" si="71"/>
        <v>3427</v>
      </c>
      <c r="I159" s="1237">
        <f t="shared" si="71"/>
        <v>0</v>
      </c>
      <c r="J159" s="1237"/>
      <c r="K159" s="1597" t="s">
        <v>1451</v>
      </c>
    </row>
    <row r="160" spans="1:11" s="376" customFormat="1" x14ac:dyDescent="0.2">
      <c r="A160" s="1595"/>
      <c r="B160" s="1596"/>
      <c r="C160" s="381">
        <v>2261</v>
      </c>
      <c r="D160" s="1238">
        <v>1280</v>
      </c>
      <c r="E160" s="1238"/>
      <c r="F160" s="1238"/>
      <c r="G160" s="1238"/>
      <c r="H160" s="382">
        <f t="shared" ref="H160:I165" si="72">D160+F160</f>
        <v>1280</v>
      </c>
      <c r="I160" s="382">
        <f t="shared" si="72"/>
        <v>0</v>
      </c>
      <c r="J160" s="1238"/>
      <c r="K160" s="1598"/>
    </row>
    <row r="161" spans="1:11" s="376" customFormat="1" x14ac:dyDescent="0.2">
      <c r="A161" s="1595"/>
      <c r="B161" s="1596"/>
      <c r="C161" s="381">
        <v>2363</v>
      </c>
      <c r="D161" s="1238">
        <v>1120</v>
      </c>
      <c r="E161" s="1238"/>
      <c r="F161" s="1238"/>
      <c r="G161" s="1238"/>
      <c r="H161" s="382">
        <f t="shared" si="72"/>
        <v>1120</v>
      </c>
      <c r="I161" s="382">
        <f t="shared" si="72"/>
        <v>0</v>
      </c>
      <c r="J161" s="1238"/>
      <c r="K161" s="1598"/>
    </row>
    <row r="162" spans="1:11" s="376" customFormat="1" x14ac:dyDescent="0.2">
      <c r="A162" s="1595"/>
      <c r="B162" s="1596"/>
      <c r="C162" s="381">
        <v>2121</v>
      </c>
      <c r="D162" s="1238">
        <v>261</v>
      </c>
      <c r="E162" s="1238"/>
      <c r="F162" s="1238"/>
      <c r="G162" s="1238"/>
      <c r="H162" s="382">
        <f t="shared" si="72"/>
        <v>261</v>
      </c>
      <c r="I162" s="382">
        <f t="shared" si="72"/>
        <v>0</v>
      </c>
      <c r="J162" s="1238"/>
      <c r="K162" s="1598"/>
    </row>
    <row r="163" spans="1:11" s="376" customFormat="1" x14ac:dyDescent="0.2">
      <c r="A163" s="1595"/>
      <c r="B163" s="1596"/>
      <c r="C163" s="381">
        <v>2122</v>
      </c>
      <c r="D163" s="1238">
        <v>116</v>
      </c>
      <c r="E163" s="1238"/>
      <c r="F163" s="1238"/>
      <c r="G163" s="1238"/>
      <c r="H163" s="382">
        <f t="shared" si="72"/>
        <v>116</v>
      </c>
      <c r="I163" s="382">
        <f t="shared" si="72"/>
        <v>0</v>
      </c>
      <c r="J163" s="1238"/>
      <c r="K163" s="1598"/>
    </row>
    <row r="164" spans="1:11" s="376" customFormat="1" x14ac:dyDescent="0.2">
      <c r="A164" s="1595"/>
      <c r="B164" s="1596"/>
      <c r="C164" s="381">
        <v>2341</v>
      </c>
      <c r="D164" s="1238">
        <v>50</v>
      </c>
      <c r="E164" s="1238"/>
      <c r="F164" s="1238"/>
      <c r="G164" s="1238"/>
      <c r="H164" s="382">
        <f t="shared" si="72"/>
        <v>50</v>
      </c>
      <c r="I164" s="382">
        <f t="shared" si="72"/>
        <v>0</v>
      </c>
      <c r="J164" s="1238"/>
      <c r="K164" s="1598"/>
    </row>
    <row r="165" spans="1:11" s="376" customFormat="1" x14ac:dyDescent="0.2">
      <c r="A165" s="1595"/>
      <c r="B165" s="1596"/>
      <c r="C165" s="381">
        <v>2262</v>
      </c>
      <c r="D165" s="1238">
        <v>600</v>
      </c>
      <c r="E165" s="1238"/>
      <c r="F165" s="1238"/>
      <c r="G165" s="1238"/>
      <c r="H165" s="382">
        <f t="shared" si="72"/>
        <v>600</v>
      </c>
      <c r="I165" s="382">
        <f t="shared" si="72"/>
        <v>0</v>
      </c>
      <c r="J165" s="1238"/>
      <c r="K165" s="1599"/>
    </row>
    <row r="166" spans="1:11" s="376" customFormat="1" x14ac:dyDescent="0.2">
      <c r="A166" s="1595" t="s">
        <v>1452</v>
      </c>
      <c r="B166" s="1596" t="s">
        <v>1453</v>
      </c>
      <c r="C166" s="381"/>
      <c r="D166" s="1237">
        <f>SUM(D167:D169)</f>
        <v>4050</v>
      </c>
      <c r="E166" s="1237">
        <f t="shared" ref="E166:I166" si="73">SUM(E167:E169)</f>
        <v>0</v>
      </c>
      <c r="F166" s="1237">
        <f t="shared" si="73"/>
        <v>0</v>
      </c>
      <c r="G166" s="1237">
        <f t="shared" si="73"/>
        <v>0</v>
      </c>
      <c r="H166" s="1237">
        <f t="shared" si="73"/>
        <v>4050</v>
      </c>
      <c r="I166" s="1237">
        <f t="shared" si="73"/>
        <v>0</v>
      </c>
      <c r="J166" s="1237"/>
      <c r="K166" s="1597" t="s">
        <v>1407</v>
      </c>
    </row>
    <row r="167" spans="1:11" s="376" customFormat="1" x14ac:dyDescent="0.2">
      <c r="A167" s="1595"/>
      <c r="B167" s="1596"/>
      <c r="C167" s="381">
        <v>2363</v>
      </c>
      <c r="D167" s="1238">
        <v>3500</v>
      </c>
      <c r="E167" s="1238"/>
      <c r="F167" s="1238"/>
      <c r="G167" s="1238"/>
      <c r="H167" s="382">
        <f t="shared" ref="H167:I169" si="74">D167+F167</f>
        <v>3500</v>
      </c>
      <c r="I167" s="382">
        <f t="shared" si="74"/>
        <v>0</v>
      </c>
      <c r="J167" s="1238"/>
      <c r="K167" s="1598"/>
    </row>
    <row r="168" spans="1:11" s="376" customFormat="1" ht="12.75" customHeight="1" x14ac:dyDescent="0.2">
      <c r="A168" s="1595"/>
      <c r="B168" s="1596"/>
      <c r="C168" s="381">
        <v>2262</v>
      </c>
      <c r="D168" s="1238">
        <v>400</v>
      </c>
      <c r="E168" s="1238"/>
      <c r="F168" s="1238"/>
      <c r="G168" s="1238"/>
      <c r="H168" s="382">
        <f t="shared" si="74"/>
        <v>400</v>
      </c>
      <c r="I168" s="382">
        <f t="shared" si="74"/>
        <v>0</v>
      </c>
      <c r="J168" s="1238"/>
      <c r="K168" s="1598"/>
    </row>
    <row r="169" spans="1:11" s="376" customFormat="1" ht="13.5" customHeight="1" x14ac:dyDescent="0.2">
      <c r="A169" s="1595"/>
      <c r="B169" s="1596"/>
      <c r="C169" s="381">
        <v>2279</v>
      </c>
      <c r="D169" s="1238">
        <v>150</v>
      </c>
      <c r="E169" s="1238"/>
      <c r="F169" s="1238"/>
      <c r="G169" s="1238"/>
      <c r="H169" s="382">
        <f t="shared" si="74"/>
        <v>150</v>
      </c>
      <c r="I169" s="382">
        <f t="shared" si="74"/>
        <v>0</v>
      </c>
      <c r="J169" s="1238"/>
      <c r="K169" s="1599"/>
    </row>
    <row r="170" spans="1:11" s="376" customFormat="1" x14ac:dyDescent="0.2">
      <c r="A170" s="1595" t="s">
        <v>1454</v>
      </c>
      <c r="B170" s="1596" t="s">
        <v>1455</v>
      </c>
      <c r="C170" s="381"/>
      <c r="D170" s="1237">
        <f>SUM(D171:D173)</f>
        <v>4050</v>
      </c>
      <c r="E170" s="1237">
        <f t="shared" ref="E170:I170" si="75">SUM(E171:E173)</f>
        <v>0</v>
      </c>
      <c r="F170" s="1237">
        <f t="shared" si="75"/>
        <v>0</v>
      </c>
      <c r="G170" s="1237">
        <f t="shared" si="75"/>
        <v>0</v>
      </c>
      <c r="H170" s="1237">
        <f t="shared" si="75"/>
        <v>4050</v>
      </c>
      <c r="I170" s="1237">
        <f t="shared" si="75"/>
        <v>0</v>
      </c>
      <c r="J170" s="1237"/>
      <c r="K170" s="1597" t="s">
        <v>1407</v>
      </c>
    </row>
    <row r="171" spans="1:11" s="376" customFormat="1" x14ac:dyDescent="0.2">
      <c r="A171" s="1595"/>
      <c r="B171" s="1596"/>
      <c r="C171" s="381">
        <v>2363</v>
      </c>
      <c r="D171" s="1238">
        <v>3500</v>
      </c>
      <c r="E171" s="1238"/>
      <c r="F171" s="1238"/>
      <c r="G171" s="1238"/>
      <c r="H171" s="382">
        <f t="shared" ref="H171:I173" si="76">D171+F171</f>
        <v>3500</v>
      </c>
      <c r="I171" s="382">
        <f t="shared" si="76"/>
        <v>0</v>
      </c>
      <c r="J171" s="1238"/>
      <c r="K171" s="1598"/>
    </row>
    <row r="172" spans="1:11" s="376" customFormat="1" ht="13.5" customHeight="1" x14ac:dyDescent="0.2">
      <c r="A172" s="1595"/>
      <c r="B172" s="1596"/>
      <c r="C172" s="381">
        <v>2262</v>
      </c>
      <c r="D172" s="1238">
        <v>400</v>
      </c>
      <c r="E172" s="1238"/>
      <c r="F172" s="1238"/>
      <c r="G172" s="1238"/>
      <c r="H172" s="382">
        <f t="shared" si="76"/>
        <v>400</v>
      </c>
      <c r="I172" s="382">
        <f t="shared" si="76"/>
        <v>0</v>
      </c>
      <c r="J172" s="1238"/>
      <c r="K172" s="1598"/>
    </row>
    <row r="173" spans="1:11" s="376" customFormat="1" ht="12.75" customHeight="1" x14ac:dyDescent="0.2">
      <c r="A173" s="1595"/>
      <c r="B173" s="1596"/>
      <c r="C173" s="381">
        <v>2279</v>
      </c>
      <c r="D173" s="1238">
        <v>150</v>
      </c>
      <c r="E173" s="1238"/>
      <c r="F173" s="1238"/>
      <c r="G173" s="1238"/>
      <c r="H173" s="382">
        <f t="shared" si="76"/>
        <v>150</v>
      </c>
      <c r="I173" s="382">
        <f t="shared" si="76"/>
        <v>0</v>
      </c>
      <c r="J173" s="1238"/>
      <c r="K173" s="1599"/>
    </row>
    <row r="174" spans="1:11" s="376" customFormat="1" x14ac:dyDescent="0.2">
      <c r="A174" s="1595" t="s">
        <v>1456</v>
      </c>
      <c r="B174" s="1596" t="s">
        <v>1457</v>
      </c>
      <c r="C174" s="381"/>
      <c r="D174" s="1237">
        <f>SUM(D175:D175)</f>
        <v>560</v>
      </c>
      <c r="E174" s="1237">
        <f t="shared" ref="E174:I174" si="77">SUM(E175:E175)</f>
        <v>0</v>
      </c>
      <c r="F174" s="1237">
        <f t="shared" si="77"/>
        <v>0</v>
      </c>
      <c r="G174" s="1237">
        <f t="shared" si="77"/>
        <v>0</v>
      </c>
      <c r="H174" s="1237">
        <f>SUM(H175:H175)</f>
        <v>560</v>
      </c>
      <c r="I174" s="1237">
        <f t="shared" si="77"/>
        <v>0</v>
      </c>
      <c r="J174" s="1237"/>
      <c r="K174" s="1597" t="s">
        <v>1407</v>
      </c>
    </row>
    <row r="175" spans="1:11" s="376" customFormat="1" x14ac:dyDescent="0.2">
      <c r="A175" s="1595"/>
      <c r="B175" s="1596"/>
      <c r="C175" s="381">
        <v>2363</v>
      </c>
      <c r="D175" s="1238">
        <v>560</v>
      </c>
      <c r="E175" s="1238"/>
      <c r="F175" s="1238"/>
      <c r="G175" s="1238"/>
      <c r="H175" s="382">
        <f>D175+F175</f>
        <v>560</v>
      </c>
      <c r="I175" s="382">
        <f>E175+G175</f>
        <v>0</v>
      </c>
      <c r="J175" s="1238"/>
      <c r="K175" s="1599"/>
    </row>
    <row r="176" spans="1:11" s="376" customFormat="1" ht="12" customHeight="1" x14ac:dyDescent="0.2">
      <c r="A176" s="1613" t="s">
        <v>1511</v>
      </c>
      <c r="B176" s="1616" t="s">
        <v>1512</v>
      </c>
      <c r="C176" s="381"/>
      <c r="D176" s="1237">
        <f>SUM(D177:D179)</f>
        <v>0</v>
      </c>
      <c r="E176" s="1237">
        <f t="shared" ref="E176:I176" si="78">SUM(E177:E179)</f>
        <v>0</v>
      </c>
      <c r="F176" s="1237">
        <f t="shared" si="78"/>
        <v>3862</v>
      </c>
      <c r="G176" s="1237">
        <f t="shared" si="78"/>
        <v>0</v>
      </c>
      <c r="H176" s="1237">
        <f t="shared" si="78"/>
        <v>3862</v>
      </c>
      <c r="I176" s="1237">
        <f t="shared" si="78"/>
        <v>0</v>
      </c>
      <c r="J176" s="1238"/>
      <c r="K176" s="1584" t="s">
        <v>1513</v>
      </c>
    </row>
    <row r="177" spans="1:11" s="376" customFormat="1" ht="12" customHeight="1" x14ac:dyDescent="0.2">
      <c r="A177" s="1614"/>
      <c r="B177" s="1617"/>
      <c r="C177" s="381">
        <v>2121</v>
      </c>
      <c r="D177" s="1237"/>
      <c r="E177" s="1237"/>
      <c r="F177" s="1237">
        <v>812</v>
      </c>
      <c r="G177" s="1237"/>
      <c r="H177" s="382">
        <f t="shared" ref="H177" si="79">D177+F177</f>
        <v>812</v>
      </c>
      <c r="I177" s="382">
        <f t="shared" ref="I177" si="80">E177+G177</f>
        <v>0</v>
      </c>
      <c r="J177" s="1238"/>
      <c r="K177" s="1584"/>
    </row>
    <row r="178" spans="1:11" s="376" customFormat="1" ht="12.75" customHeight="1" x14ac:dyDescent="0.2">
      <c r="A178" s="1614"/>
      <c r="B178" s="1617"/>
      <c r="C178" s="381">
        <v>2261</v>
      </c>
      <c r="D178" s="1238"/>
      <c r="E178" s="1238"/>
      <c r="F178" s="1238">
        <v>2000</v>
      </c>
      <c r="G178" s="1238"/>
      <c r="H178" s="382">
        <f t="shared" ref="H178:H179" si="81">D178+F178</f>
        <v>2000</v>
      </c>
      <c r="I178" s="382">
        <f t="shared" ref="I178:I179" si="82">E178+G178</f>
        <v>0</v>
      </c>
      <c r="J178" s="1238"/>
      <c r="K178" s="1584"/>
    </row>
    <row r="179" spans="1:11" s="376" customFormat="1" ht="12.75" customHeight="1" x14ac:dyDescent="0.2">
      <c r="A179" s="1615"/>
      <c r="B179" s="1618"/>
      <c r="C179" s="381">
        <v>2363</v>
      </c>
      <c r="D179" s="1238"/>
      <c r="E179" s="1238"/>
      <c r="F179" s="1238">
        <v>1050</v>
      </c>
      <c r="G179" s="1238"/>
      <c r="H179" s="382">
        <f t="shared" si="81"/>
        <v>1050</v>
      </c>
      <c r="I179" s="382">
        <f t="shared" si="82"/>
        <v>0</v>
      </c>
      <c r="J179" s="1238"/>
      <c r="K179" s="1584"/>
    </row>
    <row r="180" spans="1:11" s="376" customFormat="1" ht="12.75" customHeight="1" x14ac:dyDescent="0.2">
      <c r="A180" s="1243">
        <v>10</v>
      </c>
      <c r="B180" s="1244" t="s">
        <v>1458</v>
      </c>
      <c r="C180" s="836"/>
      <c r="D180" s="1232">
        <f>D181+D185+D189</f>
        <v>5795</v>
      </c>
      <c r="E180" s="1232">
        <f t="shared" ref="E180:I180" si="83">E181+E185+E189</f>
        <v>0</v>
      </c>
      <c r="F180" s="1232">
        <f t="shared" si="83"/>
        <v>0</v>
      </c>
      <c r="G180" s="1232">
        <f t="shared" si="83"/>
        <v>0</v>
      </c>
      <c r="H180" s="1232">
        <f t="shared" si="83"/>
        <v>5795</v>
      </c>
      <c r="I180" s="1232">
        <f t="shared" si="83"/>
        <v>0</v>
      </c>
      <c r="J180" s="1232"/>
      <c r="K180" s="1233"/>
    </row>
    <row r="181" spans="1:11" s="376" customFormat="1" ht="12" customHeight="1" x14ac:dyDescent="0.2">
      <c r="A181" s="1612">
        <v>10.1</v>
      </c>
      <c r="B181" s="1596" t="s">
        <v>1395</v>
      </c>
      <c r="C181" s="381"/>
      <c r="D181" s="1237">
        <f>SUM(D182:D184)</f>
        <v>2985</v>
      </c>
      <c r="E181" s="1237">
        <f t="shared" ref="E181:I181" si="84">SUM(E182:E184)</f>
        <v>0</v>
      </c>
      <c r="F181" s="1237">
        <f t="shared" si="84"/>
        <v>0</v>
      </c>
      <c r="G181" s="1237">
        <f t="shared" si="84"/>
        <v>0</v>
      </c>
      <c r="H181" s="1237">
        <f t="shared" si="84"/>
        <v>2985</v>
      </c>
      <c r="I181" s="1237">
        <f t="shared" si="84"/>
        <v>0</v>
      </c>
      <c r="J181" s="1237"/>
      <c r="K181" s="1584" t="s">
        <v>1398</v>
      </c>
    </row>
    <row r="182" spans="1:11" s="376" customFormat="1" ht="11.25" customHeight="1" x14ac:dyDescent="0.2">
      <c r="A182" s="1612"/>
      <c r="B182" s="1596"/>
      <c r="C182" s="381">
        <v>2262</v>
      </c>
      <c r="D182" s="1238">
        <v>2040</v>
      </c>
      <c r="E182" s="382"/>
      <c r="F182" s="382"/>
      <c r="G182" s="382"/>
      <c r="H182" s="382">
        <f t="shared" ref="H182:I184" si="85">D182+F182</f>
        <v>2040</v>
      </c>
      <c r="I182" s="382">
        <f t="shared" si="85"/>
        <v>0</v>
      </c>
      <c r="J182" s="382"/>
      <c r="K182" s="1584"/>
    </row>
    <row r="183" spans="1:11" s="376" customFormat="1" x14ac:dyDescent="0.2">
      <c r="A183" s="1612"/>
      <c r="B183" s="1596"/>
      <c r="C183" s="381">
        <v>2279</v>
      </c>
      <c r="D183" s="1238">
        <v>455</v>
      </c>
      <c r="E183" s="382"/>
      <c r="F183" s="382"/>
      <c r="G183" s="382"/>
      <c r="H183" s="382">
        <f t="shared" si="85"/>
        <v>455</v>
      </c>
      <c r="I183" s="382">
        <f t="shared" si="85"/>
        <v>0</v>
      </c>
      <c r="J183" s="382"/>
      <c r="K183" s="1584"/>
    </row>
    <row r="184" spans="1:11" s="376" customFormat="1" ht="13.5" customHeight="1" x14ac:dyDescent="0.2">
      <c r="A184" s="1612"/>
      <c r="B184" s="1596"/>
      <c r="C184" s="381">
        <v>2363</v>
      </c>
      <c r="D184" s="1238">
        <v>490</v>
      </c>
      <c r="E184" s="382"/>
      <c r="F184" s="382"/>
      <c r="G184" s="382"/>
      <c r="H184" s="382">
        <f t="shared" si="85"/>
        <v>490</v>
      </c>
      <c r="I184" s="382">
        <f t="shared" si="85"/>
        <v>0</v>
      </c>
      <c r="J184" s="382"/>
      <c r="K184" s="1584"/>
    </row>
    <row r="185" spans="1:11" s="376" customFormat="1" x14ac:dyDescent="0.2">
      <c r="A185" s="1595">
        <v>10.199999999999999</v>
      </c>
      <c r="B185" s="1513" t="s">
        <v>1459</v>
      </c>
      <c r="C185" s="381"/>
      <c r="D185" s="1237">
        <f t="shared" ref="D185:I185" si="86">SUM(D186:D188)</f>
        <v>940</v>
      </c>
      <c r="E185" s="1237">
        <f t="shared" si="86"/>
        <v>0</v>
      </c>
      <c r="F185" s="1237">
        <f t="shared" si="86"/>
        <v>0</v>
      </c>
      <c r="G185" s="1237">
        <f t="shared" si="86"/>
        <v>0</v>
      </c>
      <c r="H185" s="1237">
        <f t="shared" si="86"/>
        <v>940</v>
      </c>
      <c r="I185" s="1237">
        <f t="shared" si="86"/>
        <v>0</v>
      </c>
      <c r="J185" s="1237"/>
      <c r="K185" s="1600" t="s">
        <v>1402</v>
      </c>
    </row>
    <row r="186" spans="1:11" s="376" customFormat="1" x14ac:dyDescent="0.2">
      <c r="A186" s="1595"/>
      <c r="B186" s="1513"/>
      <c r="C186" s="381">
        <v>2341</v>
      </c>
      <c r="D186" s="1238">
        <v>50</v>
      </c>
      <c r="E186" s="382"/>
      <c r="F186" s="382"/>
      <c r="G186" s="382"/>
      <c r="H186" s="382">
        <f t="shared" ref="H186:I188" si="87">D186+F186</f>
        <v>50</v>
      </c>
      <c r="I186" s="382">
        <f t="shared" si="87"/>
        <v>0</v>
      </c>
      <c r="J186" s="382"/>
      <c r="K186" s="1600"/>
    </row>
    <row r="187" spans="1:11" s="376" customFormat="1" x14ac:dyDescent="0.2">
      <c r="A187" s="1595"/>
      <c r="B187" s="1513"/>
      <c r="C187" s="381">
        <v>2361</v>
      </c>
      <c r="D187" s="1238">
        <v>800</v>
      </c>
      <c r="E187" s="1132"/>
      <c r="F187" s="1132"/>
      <c r="G187" s="1132"/>
      <c r="H187" s="382">
        <f t="shared" si="87"/>
        <v>800</v>
      </c>
      <c r="I187" s="382">
        <f t="shared" si="87"/>
        <v>0</v>
      </c>
      <c r="J187" s="1132"/>
      <c r="K187" s="1600"/>
    </row>
    <row r="188" spans="1:11" s="376" customFormat="1" x14ac:dyDescent="0.2">
      <c r="A188" s="1595"/>
      <c r="B188" s="1513"/>
      <c r="C188" s="381">
        <v>2370</v>
      </c>
      <c r="D188" s="1238">
        <v>90</v>
      </c>
      <c r="E188" s="1132"/>
      <c r="F188" s="1132"/>
      <c r="G188" s="1132"/>
      <c r="H188" s="382">
        <f t="shared" si="87"/>
        <v>90</v>
      </c>
      <c r="I188" s="382">
        <f t="shared" si="87"/>
        <v>0</v>
      </c>
      <c r="J188" s="1132"/>
      <c r="K188" s="1600"/>
    </row>
    <row r="189" spans="1:11" s="376" customFormat="1" x14ac:dyDescent="0.2">
      <c r="A189" s="1248" t="s">
        <v>1460</v>
      </c>
      <c r="B189" s="1247" t="s">
        <v>1404</v>
      </c>
      <c r="C189" s="1131"/>
      <c r="D189" s="1232">
        <f t="shared" ref="D189:I189" si="88">D190</f>
        <v>1870</v>
      </c>
      <c r="E189" s="1232">
        <f t="shared" si="88"/>
        <v>0</v>
      </c>
      <c r="F189" s="1232">
        <f t="shared" si="88"/>
        <v>0</v>
      </c>
      <c r="G189" s="1232">
        <f t="shared" si="88"/>
        <v>0</v>
      </c>
      <c r="H189" s="1232">
        <f t="shared" si="88"/>
        <v>1870</v>
      </c>
      <c r="I189" s="1232">
        <f t="shared" si="88"/>
        <v>0</v>
      </c>
      <c r="J189" s="1232"/>
      <c r="K189" s="1233"/>
    </row>
    <row r="190" spans="1:11" s="376" customFormat="1" x14ac:dyDescent="0.2">
      <c r="A190" s="1595" t="s">
        <v>1461</v>
      </c>
      <c r="B190" s="1596" t="s">
        <v>1406</v>
      </c>
      <c r="C190" s="836"/>
      <c r="D190" s="1232">
        <f>SUM(D191:D194)</f>
        <v>1870</v>
      </c>
      <c r="E190" s="1232">
        <f t="shared" ref="E190:I190" si="89">SUM(E191:E194)</f>
        <v>0</v>
      </c>
      <c r="F190" s="1232">
        <f t="shared" si="89"/>
        <v>0</v>
      </c>
      <c r="G190" s="1232">
        <f t="shared" si="89"/>
        <v>0</v>
      </c>
      <c r="H190" s="1232">
        <f t="shared" si="89"/>
        <v>1870</v>
      </c>
      <c r="I190" s="1232">
        <f t="shared" si="89"/>
        <v>0</v>
      </c>
      <c r="J190" s="1232"/>
      <c r="K190" s="1603" t="s">
        <v>1407</v>
      </c>
    </row>
    <row r="191" spans="1:11" s="376" customFormat="1" ht="12.75" customHeight="1" x14ac:dyDescent="0.2">
      <c r="A191" s="1595"/>
      <c r="B191" s="1596"/>
      <c r="C191" s="836">
        <v>2363</v>
      </c>
      <c r="D191" s="842">
        <v>1260</v>
      </c>
      <c r="E191" s="1232"/>
      <c r="F191" s="1232"/>
      <c r="G191" s="1232"/>
      <c r="H191" s="382">
        <f t="shared" ref="H191:I194" si="90">D191+F191</f>
        <v>1260</v>
      </c>
      <c r="I191" s="382">
        <f t="shared" si="90"/>
        <v>0</v>
      </c>
      <c r="J191" s="1232"/>
      <c r="K191" s="1604"/>
    </row>
    <row r="192" spans="1:11" s="376" customFormat="1" x14ac:dyDescent="0.2">
      <c r="A192" s="1595"/>
      <c r="B192" s="1596"/>
      <c r="C192" s="836">
        <v>2262</v>
      </c>
      <c r="D192" s="842">
        <v>400</v>
      </c>
      <c r="E192" s="1232"/>
      <c r="F192" s="1232"/>
      <c r="G192" s="1232"/>
      <c r="H192" s="382">
        <f t="shared" si="90"/>
        <v>400</v>
      </c>
      <c r="I192" s="382">
        <f t="shared" si="90"/>
        <v>0</v>
      </c>
      <c r="J192" s="1232"/>
      <c r="K192" s="1604"/>
    </row>
    <row r="193" spans="1:11" s="376" customFormat="1" x14ac:dyDescent="0.2">
      <c r="A193" s="1595"/>
      <c r="B193" s="1596"/>
      <c r="C193" s="836">
        <v>2341</v>
      </c>
      <c r="D193" s="842">
        <v>50</v>
      </c>
      <c r="E193" s="1232"/>
      <c r="F193" s="1232"/>
      <c r="G193" s="1232"/>
      <c r="H193" s="382">
        <f t="shared" si="90"/>
        <v>50</v>
      </c>
      <c r="I193" s="382">
        <f t="shared" si="90"/>
        <v>0</v>
      </c>
      <c r="J193" s="1232"/>
      <c r="K193" s="1604"/>
    </row>
    <row r="194" spans="1:11" s="376" customFormat="1" x14ac:dyDescent="0.2">
      <c r="A194" s="1595"/>
      <c r="B194" s="1596"/>
      <c r="C194" s="836">
        <v>2279</v>
      </c>
      <c r="D194" s="842">
        <v>160</v>
      </c>
      <c r="E194" s="1232"/>
      <c r="F194" s="1232"/>
      <c r="G194" s="1232"/>
      <c r="H194" s="382">
        <f t="shared" si="90"/>
        <v>160</v>
      </c>
      <c r="I194" s="382">
        <f t="shared" si="90"/>
        <v>0</v>
      </c>
      <c r="J194" s="1232"/>
      <c r="K194" s="1605"/>
    </row>
    <row r="195" spans="1:11" s="376" customFormat="1" ht="12.75" customHeight="1" x14ac:dyDescent="0.2">
      <c r="A195" s="1243">
        <v>11</v>
      </c>
      <c r="B195" s="1244" t="s">
        <v>1462</v>
      </c>
      <c r="C195" s="836"/>
      <c r="D195" s="1232">
        <f>D196+D201+D206</f>
        <v>16881</v>
      </c>
      <c r="E195" s="1232">
        <f t="shared" ref="E195:I195" si="91">E196+E201+E206</f>
        <v>0</v>
      </c>
      <c r="F195" s="1232">
        <f t="shared" si="91"/>
        <v>0</v>
      </c>
      <c r="G195" s="1232">
        <f t="shared" si="91"/>
        <v>0</v>
      </c>
      <c r="H195" s="1232">
        <f t="shared" si="91"/>
        <v>16881</v>
      </c>
      <c r="I195" s="1232">
        <f t="shared" si="91"/>
        <v>0</v>
      </c>
      <c r="J195" s="1232"/>
      <c r="K195" s="1233"/>
    </row>
    <row r="196" spans="1:11" s="376" customFormat="1" ht="13.5" customHeight="1" x14ac:dyDescent="0.2">
      <c r="A196" s="1595">
        <v>11.1</v>
      </c>
      <c r="B196" s="1596" t="s">
        <v>1395</v>
      </c>
      <c r="C196" s="381"/>
      <c r="D196" s="1237">
        <f>SUM(D197:D200)</f>
        <v>3140</v>
      </c>
      <c r="E196" s="1237">
        <f t="shared" ref="E196:I196" si="92">SUM(E197:E200)</f>
        <v>0</v>
      </c>
      <c r="F196" s="1237">
        <f t="shared" si="92"/>
        <v>0</v>
      </c>
      <c r="G196" s="1237">
        <f t="shared" si="92"/>
        <v>0</v>
      </c>
      <c r="H196" s="1237">
        <f t="shared" si="92"/>
        <v>3140</v>
      </c>
      <c r="I196" s="1237">
        <f t="shared" si="92"/>
        <v>0</v>
      </c>
      <c r="J196" s="1237"/>
      <c r="K196" s="1584" t="s">
        <v>1398</v>
      </c>
    </row>
    <row r="197" spans="1:11" s="376" customFormat="1" ht="12.75" customHeight="1" x14ac:dyDescent="0.2">
      <c r="A197" s="1595"/>
      <c r="B197" s="1596"/>
      <c r="C197" s="381">
        <v>2261</v>
      </c>
      <c r="D197" s="1238">
        <v>240</v>
      </c>
      <c r="E197" s="382"/>
      <c r="F197" s="382"/>
      <c r="G197" s="382"/>
      <c r="H197" s="382">
        <f t="shared" ref="H197:I200" si="93">D197+F197</f>
        <v>240</v>
      </c>
      <c r="I197" s="382">
        <f t="shared" si="93"/>
        <v>0</v>
      </c>
      <c r="J197" s="382"/>
      <c r="K197" s="1584"/>
    </row>
    <row r="198" spans="1:11" s="376" customFormat="1" x14ac:dyDescent="0.2">
      <c r="A198" s="1595"/>
      <c r="B198" s="1596"/>
      <c r="C198" s="381">
        <v>2262</v>
      </c>
      <c r="D198" s="1238">
        <v>2080</v>
      </c>
      <c r="E198" s="382"/>
      <c r="F198" s="382"/>
      <c r="G198" s="382"/>
      <c r="H198" s="382">
        <f t="shared" si="93"/>
        <v>2080</v>
      </c>
      <c r="I198" s="382">
        <f t="shared" si="93"/>
        <v>0</v>
      </c>
      <c r="J198" s="382"/>
      <c r="K198" s="1584"/>
    </row>
    <row r="199" spans="1:11" s="376" customFormat="1" ht="13.5" customHeight="1" x14ac:dyDescent="0.2">
      <c r="A199" s="1595"/>
      <c r="B199" s="1596"/>
      <c r="C199" s="381">
        <v>2279</v>
      </c>
      <c r="D199" s="1238">
        <v>400</v>
      </c>
      <c r="E199" s="382"/>
      <c r="F199" s="382"/>
      <c r="G199" s="382"/>
      <c r="H199" s="382">
        <f t="shared" si="93"/>
        <v>400</v>
      </c>
      <c r="I199" s="382">
        <f t="shared" si="93"/>
        <v>0</v>
      </c>
      <c r="J199" s="382"/>
      <c r="K199" s="1584"/>
    </row>
    <row r="200" spans="1:11" s="376" customFormat="1" x14ac:dyDescent="0.2">
      <c r="A200" s="1595"/>
      <c r="B200" s="1596"/>
      <c r="C200" s="381">
        <v>2363</v>
      </c>
      <c r="D200" s="1238">
        <v>420</v>
      </c>
      <c r="E200" s="382"/>
      <c r="F200" s="382"/>
      <c r="G200" s="382"/>
      <c r="H200" s="382">
        <f t="shared" si="93"/>
        <v>420</v>
      </c>
      <c r="I200" s="382">
        <f t="shared" si="93"/>
        <v>0</v>
      </c>
      <c r="J200" s="382"/>
      <c r="K200" s="1584"/>
    </row>
    <row r="201" spans="1:11" s="376" customFormat="1" x14ac:dyDescent="0.2">
      <c r="A201" s="1595">
        <v>11.2</v>
      </c>
      <c r="B201" s="1513" t="s">
        <v>1463</v>
      </c>
      <c r="C201" s="381"/>
      <c r="D201" s="1237">
        <f>SUM(D202:D205)</f>
        <v>3320</v>
      </c>
      <c r="E201" s="1237">
        <f t="shared" ref="E201:I201" si="94">SUM(E202:E205)</f>
        <v>0</v>
      </c>
      <c r="F201" s="1237">
        <f t="shared" si="94"/>
        <v>0</v>
      </c>
      <c r="G201" s="1237">
        <f t="shared" si="94"/>
        <v>0</v>
      </c>
      <c r="H201" s="1237">
        <f t="shared" si="94"/>
        <v>3320</v>
      </c>
      <c r="I201" s="1237">
        <f t="shared" si="94"/>
        <v>0</v>
      </c>
      <c r="J201" s="1237"/>
      <c r="K201" s="1600" t="s">
        <v>1402</v>
      </c>
    </row>
    <row r="202" spans="1:11" s="376" customFormat="1" x14ac:dyDescent="0.2">
      <c r="A202" s="1595"/>
      <c r="B202" s="1513"/>
      <c r="C202" s="381">
        <v>2279</v>
      </c>
      <c r="D202" s="1238">
        <v>2520</v>
      </c>
      <c r="E202" s="382"/>
      <c r="F202" s="382"/>
      <c r="G202" s="382"/>
      <c r="H202" s="382">
        <f t="shared" ref="H202:I205" si="95">D202+F202</f>
        <v>2520</v>
      </c>
      <c r="I202" s="382">
        <f t="shared" si="95"/>
        <v>0</v>
      </c>
      <c r="J202" s="382"/>
      <c r="K202" s="1600"/>
    </row>
    <row r="203" spans="1:11" s="376" customFormat="1" x14ac:dyDescent="0.2">
      <c r="A203" s="1595"/>
      <c r="B203" s="1513"/>
      <c r="C203" s="381">
        <v>2341</v>
      </c>
      <c r="D203" s="1238">
        <v>50</v>
      </c>
      <c r="E203" s="382"/>
      <c r="F203" s="382"/>
      <c r="G203" s="382"/>
      <c r="H203" s="382">
        <f t="shared" si="95"/>
        <v>50</v>
      </c>
      <c r="I203" s="382">
        <f t="shared" si="95"/>
        <v>0</v>
      </c>
      <c r="J203" s="382"/>
      <c r="K203" s="1600"/>
    </row>
    <row r="204" spans="1:11" s="376" customFormat="1" x14ac:dyDescent="0.2">
      <c r="A204" s="1595"/>
      <c r="B204" s="1513"/>
      <c r="C204" s="381">
        <v>2361</v>
      </c>
      <c r="D204" s="1238">
        <v>350</v>
      </c>
      <c r="E204" s="1132"/>
      <c r="F204" s="1132"/>
      <c r="G204" s="1132"/>
      <c r="H204" s="382">
        <f t="shared" si="95"/>
        <v>350</v>
      </c>
      <c r="I204" s="382">
        <f t="shared" si="95"/>
        <v>0</v>
      </c>
      <c r="J204" s="1132"/>
      <c r="K204" s="1600"/>
    </row>
    <row r="205" spans="1:11" s="376" customFormat="1" x14ac:dyDescent="0.2">
      <c r="A205" s="1595"/>
      <c r="B205" s="1513"/>
      <c r="C205" s="381">
        <v>2370</v>
      </c>
      <c r="D205" s="1238">
        <v>400</v>
      </c>
      <c r="E205" s="1132"/>
      <c r="F205" s="1132"/>
      <c r="G205" s="1132"/>
      <c r="H205" s="382">
        <f t="shared" si="95"/>
        <v>400</v>
      </c>
      <c r="I205" s="382">
        <f t="shared" si="95"/>
        <v>0</v>
      </c>
      <c r="J205" s="1132"/>
      <c r="K205" s="1600"/>
    </row>
    <row r="206" spans="1:11" s="376" customFormat="1" x14ac:dyDescent="0.2">
      <c r="A206" s="1248" t="s">
        <v>1464</v>
      </c>
      <c r="B206" s="1247" t="s">
        <v>1404</v>
      </c>
      <c r="C206" s="381"/>
      <c r="D206" s="1237">
        <f t="shared" ref="D206:I206" si="96">D207+D209+D215</f>
        <v>10421</v>
      </c>
      <c r="E206" s="1237">
        <f t="shared" si="96"/>
        <v>0</v>
      </c>
      <c r="F206" s="1237">
        <f t="shared" si="96"/>
        <v>0</v>
      </c>
      <c r="G206" s="1237">
        <f t="shared" si="96"/>
        <v>0</v>
      </c>
      <c r="H206" s="1237">
        <f t="shared" si="96"/>
        <v>10421</v>
      </c>
      <c r="I206" s="1237">
        <f t="shared" si="96"/>
        <v>0</v>
      </c>
      <c r="J206" s="1237"/>
      <c r="K206" s="1233"/>
    </row>
    <row r="207" spans="1:11" s="376" customFormat="1" x14ac:dyDescent="0.2">
      <c r="A207" s="1595" t="s">
        <v>1465</v>
      </c>
      <c r="B207" s="1596" t="s">
        <v>1406</v>
      </c>
      <c r="C207" s="381"/>
      <c r="D207" s="1237">
        <f>SUM(D208:D208)</f>
        <v>1103</v>
      </c>
      <c r="E207" s="1237">
        <f t="shared" ref="E207:I207" si="97">SUM(E208:E208)</f>
        <v>0</v>
      </c>
      <c r="F207" s="1237">
        <f t="shared" si="97"/>
        <v>0</v>
      </c>
      <c r="G207" s="1237">
        <f t="shared" si="97"/>
        <v>0</v>
      </c>
      <c r="H207" s="1237">
        <f t="shared" si="97"/>
        <v>1103</v>
      </c>
      <c r="I207" s="1237">
        <f t="shared" si="97"/>
        <v>0</v>
      </c>
      <c r="J207" s="1237"/>
      <c r="K207" s="1597" t="s">
        <v>1407</v>
      </c>
    </row>
    <row r="208" spans="1:11" s="376" customFormat="1" x14ac:dyDescent="0.2">
      <c r="A208" s="1595"/>
      <c r="B208" s="1596"/>
      <c r="C208" s="1249">
        <v>2363</v>
      </c>
      <c r="D208" s="1238">
        <v>1103</v>
      </c>
      <c r="E208" s="1238"/>
      <c r="F208" s="1238"/>
      <c r="G208" s="1238"/>
      <c r="H208" s="382">
        <f>D208+F208</f>
        <v>1103</v>
      </c>
      <c r="I208" s="382">
        <f>E208+G208</f>
        <v>0</v>
      </c>
      <c r="J208" s="1238"/>
      <c r="K208" s="1599"/>
    </row>
    <row r="209" spans="1:11" s="376" customFormat="1" x14ac:dyDescent="0.2">
      <c r="A209" s="1595" t="s">
        <v>1466</v>
      </c>
      <c r="B209" s="1596" t="s">
        <v>1409</v>
      </c>
      <c r="C209" s="381"/>
      <c r="D209" s="1237">
        <f>SUM(D210:D214)</f>
        <v>4028</v>
      </c>
      <c r="E209" s="1237">
        <f t="shared" ref="E209:I209" si="98">SUM(E210:E214)</f>
        <v>0</v>
      </c>
      <c r="F209" s="1237">
        <f t="shared" si="98"/>
        <v>0</v>
      </c>
      <c r="G209" s="1237">
        <f t="shared" si="98"/>
        <v>0</v>
      </c>
      <c r="H209" s="1237">
        <f t="shared" si="98"/>
        <v>4028</v>
      </c>
      <c r="I209" s="1237">
        <f t="shared" si="98"/>
        <v>0</v>
      </c>
      <c r="J209" s="1237"/>
      <c r="K209" s="1597" t="s">
        <v>1407</v>
      </c>
    </row>
    <row r="210" spans="1:11" s="376" customFormat="1" x14ac:dyDescent="0.2">
      <c r="A210" s="1595"/>
      <c r="B210" s="1596"/>
      <c r="C210" s="381">
        <v>2261</v>
      </c>
      <c r="D210" s="1238">
        <v>2160</v>
      </c>
      <c r="E210" s="1238"/>
      <c r="F210" s="1238"/>
      <c r="G210" s="1238"/>
      <c r="H210" s="382">
        <f t="shared" ref="H210:I214" si="99">D210+F210</f>
        <v>2160</v>
      </c>
      <c r="I210" s="382">
        <f t="shared" si="99"/>
        <v>0</v>
      </c>
      <c r="J210" s="1238"/>
      <c r="K210" s="1598"/>
    </row>
    <row r="211" spans="1:11" s="376" customFormat="1" x14ac:dyDescent="0.2">
      <c r="A211" s="1595"/>
      <c r="B211" s="1596"/>
      <c r="C211" s="381">
        <v>2363</v>
      </c>
      <c r="D211" s="1238">
        <v>1260</v>
      </c>
      <c r="E211" s="1238"/>
      <c r="F211" s="1238"/>
      <c r="G211" s="1238"/>
      <c r="H211" s="382">
        <f t="shared" si="99"/>
        <v>1260</v>
      </c>
      <c r="I211" s="382">
        <f t="shared" si="99"/>
        <v>0</v>
      </c>
      <c r="J211" s="1238"/>
      <c r="K211" s="1598"/>
    </row>
    <row r="212" spans="1:11" s="376" customFormat="1" x14ac:dyDescent="0.2">
      <c r="A212" s="1595"/>
      <c r="B212" s="1596"/>
      <c r="C212" s="381">
        <v>2341</v>
      </c>
      <c r="D212" s="1238">
        <v>150</v>
      </c>
      <c r="E212" s="1238"/>
      <c r="F212" s="1238"/>
      <c r="G212" s="1238"/>
      <c r="H212" s="382">
        <f t="shared" si="99"/>
        <v>150</v>
      </c>
      <c r="I212" s="382">
        <f t="shared" si="99"/>
        <v>0</v>
      </c>
      <c r="J212" s="1238"/>
      <c r="K212" s="1598"/>
    </row>
    <row r="213" spans="1:11" s="376" customFormat="1" x14ac:dyDescent="0.2">
      <c r="A213" s="1595"/>
      <c r="B213" s="1596"/>
      <c r="C213" s="381">
        <v>2111</v>
      </c>
      <c r="D213" s="1238">
        <v>108</v>
      </c>
      <c r="E213" s="1238"/>
      <c r="F213" s="1238"/>
      <c r="G213" s="1238"/>
      <c r="H213" s="382">
        <f t="shared" si="99"/>
        <v>108</v>
      </c>
      <c r="I213" s="382">
        <f t="shared" si="99"/>
        <v>0</v>
      </c>
      <c r="J213" s="1238"/>
      <c r="K213" s="1598"/>
    </row>
    <row r="214" spans="1:11" s="376" customFormat="1" x14ac:dyDescent="0.2">
      <c r="A214" s="1595"/>
      <c r="B214" s="1596"/>
      <c r="C214" s="381">
        <v>2262</v>
      </c>
      <c r="D214" s="1238">
        <v>350</v>
      </c>
      <c r="E214" s="1238"/>
      <c r="F214" s="1238"/>
      <c r="G214" s="1238"/>
      <c r="H214" s="382">
        <f t="shared" si="99"/>
        <v>350</v>
      </c>
      <c r="I214" s="382">
        <f t="shared" si="99"/>
        <v>0</v>
      </c>
      <c r="J214" s="1238"/>
      <c r="K214" s="1599"/>
    </row>
    <row r="215" spans="1:11" s="376" customFormat="1" x14ac:dyDescent="0.2">
      <c r="A215" s="1595" t="s">
        <v>1467</v>
      </c>
      <c r="B215" s="1596" t="s">
        <v>1468</v>
      </c>
      <c r="C215" s="381"/>
      <c r="D215" s="1237">
        <f>SUM(D216:D218)</f>
        <v>5290</v>
      </c>
      <c r="E215" s="1237">
        <f t="shared" ref="E215:I215" si="100">SUM(E216:E218)</f>
        <v>0</v>
      </c>
      <c r="F215" s="1237">
        <f t="shared" si="100"/>
        <v>0</v>
      </c>
      <c r="G215" s="1237">
        <f t="shared" si="100"/>
        <v>0</v>
      </c>
      <c r="H215" s="1237">
        <f t="shared" si="100"/>
        <v>5290</v>
      </c>
      <c r="I215" s="1237">
        <f t="shared" si="100"/>
        <v>0</v>
      </c>
      <c r="J215" s="1237"/>
      <c r="K215" s="1597" t="s">
        <v>1429</v>
      </c>
    </row>
    <row r="216" spans="1:11" s="376" customFormat="1" ht="12" customHeight="1" x14ac:dyDescent="0.2">
      <c r="A216" s="1595"/>
      <c r="B216" s="1596"/>
      <c r="C216" s="381">
        <v>2121</v>
      </c>
      <c r="D216" s="1238">
        <v>840</v>
      </c>
      <c r="E216" s="1236"/>
      <c r="F216" s="1236"/>
      <c r="G216" s="1236"/>
      <c r="H216" s="382">
        <f t="shared" ref="H216:I218" si="101">D216+F216</f>
        <v>840</v>
      </c>
      <c r="I216" s="382">
        <f t="shared" si="101"/>
        <v>0</v>
      </c>
      <c r="J216" s="1236"/>
      <c r="K216" s="1598"/>
    </row>
    <row r="217" spans="1:11" s="376" customFormat="1" ht="12.75" customHeight="1" x14ac:dyDescent="0.2">
      <c r="A217" s="1595"/>
      <c r="B217" s="1596"/>
      <c r="C217" s="381">
        <v>2122</v>
      </c>
      <c r="D217" s="1238">
        <v>890</v>
      </c>
      <c r="E217" s="1236"/>
      <c r="F217" s="1236"/>
      <c r="G217" s="1236"/>
      <c r="H217" s="382">
        <f t="shared" si="101"/>
        <v>890</v>
      </c>
      <c r="I217" s="382">
        <f t="shared" si="101"/>
        <v>0</v>
      </c>
      <c r="J217" s="1236"/>
      <c r="K217" s="1598"/>
    </row>
    <row r="218" spans="1:11" s="376" customFormat="1" ht="18" customHeight="1" x14ac:dyDescent="0.2">
      <c r="A218" s="1595"/>
      <c r="B218" s="1596"/>
      <c r="C218" s="1249">
        <v>2279</v>
      </c>
      <c r="D218" s="1238">
        <v>3560</v>
      </c>
      <c r="E218" s="1238"/>
      <c r="F218" s="1238"/>
      <c r="G218" s="1238"/>
      <c r="H218" s="382">
        <f t="shared" si="101"/>
        <v>3560</v>
      </c>
      <c r="I218" s="382">
        <f t="shared" si="101"/>
        <v>0</v>
      </c>
      <c r="J218" s="1152"/>
      <c r="K218" s="1599"/>
    </row>
    <row r="219" spans="1:11" s="376" customFormat="1" ht="12.75" customHeight="1" x14ac:dyDescent="0.2">
      <c r="A219" s="1243">
        <v>12</v>
      </c>
      <c r="B219" s="1244" t="s">
        <v>1469</v>
      </c>
      <c r="C219" s="836"/>
      <c r="D219" s="1232">
        <f>D220+D225+D229</f>
        <v>7038</v>
      </c>
      <c r="E219" s="1232">
        <f t="shared" ref="E219:I219" si="102">E220+E225+E229</f>
        <v>0</v>
      </c>
      <c r="F219" s="1232">
        <f t="shared" si="102"/>
        <v>0</v>
      </c>
      <c r="G219" s="1232">
        <f t="shared" si="102"/>
        <v>0</v>
      </c>
      <c r="H219" s="1232">
        <f t="shared" si="102"/>
        <v>7038</v>
      </c>
      <c r="I219" s="1232">
        <f t="shared" si="102"/>
        <v>0</v>
      </c>
      <c r="J219" s="1232"/>
      <c r="K219" s="1233"/>
    </row>
    <row r="220" spans="1:11" s="376" customFormat="1" x14ac:dyDescent="0.2">
      <c r="A220" s="1595">
        <v>12.1</v>
      </c>
      <c r="B220" s="1596" t="s">
        <v>1395</v>
      </c>
      <c r="C220" s="381"/>
      <c r="D220" s="1237">
        <f>SUM(D221:D224)</f>
        <v>3700</v>
      </c>
      <c r="E220" s="1237">
        <f t="shared" ref="E220:I220" si="103">SUM(E221:E224)</f>
        <v>0</v>
      </c>
      <c r="F220" s="1237">
        <f t="shared" si="103"/>
        <v>0</v>
      </c>
      <c r="G220" s="1237">
        <f t="shared" si="103"/>
        <v>0</v>
      </c>
      <c r="H220" s="1237">
        <f t="shared" si="103"/>
        <v>3700</v>
      </c>
      <c r="I220" s="1237">
        <f t="shared" si="103"/>
        <v>0</v>
      </c>
      <c r="J220" s="1237"/>
      <c r="K220" s="1584" t="s">
        <v>1398</v>
      </c>
    </row>
    <row r="221" spans="1:11" s="376" customFormat="1" x14ac:dyDescent="0.2">
      <c r="A221" s="1595"/>
      <c r="B221" s="1596"/>
      <c r="C221" s="381">
        <v>2261</v>
      </c>
      <c r="D221" s="1238">
        <v>400</v>
      </c>
      <c r="E221" s="382"/>
      <c r="F221" s="382">
        <v>0</v>
      </c>
      <c r="G221" s="382"/>
      <c r="H221" s="382">
        <f t="shared" ref="H221:I224" si="104">D221+F221</f>
        <v>400</v>
      </c>
      <c r="I221" s="382">
        <f t="shared" si="104"/>
        <v>0</v>
      </c>
      <c r="J221" s="382"/>
      <c r="K221" s="1584"/>
    </row>
    <row r="222" spans="1:11" s="376" customFormat="1" x14ac:dyDescent="0.2">
      <c r="A222" s="1595"/>
      <c r="B222" s="1596"/>
      <c r="C222" s="381">
        <v>2262</v>
      </c>
      <c r="D222" s="1238">
        <v>1980</v>
      </c>
      <c r="E222" s="382"/>
      <c r="F222" s="382"/>
      <c r="G222" s="382"/>
      <c r="H222" s="382">
        <f t="shared" si="104"/>
        <v>1980</v>
      </c>
      <c r="I222" s="382">
        <f>E222+G222</f>
        <v>0</v>
      </c>
      <c r="J222" s="382"/>
      <c r="K222" s="1584"/>
    </row>
    <row r="223" spans="1:11" s="376" customFormat="1" ht="14.25" customHeight="1" x14ac:dyDescent="0.2">
      <c r="A223" s="1595"/>
      <c r="B223" s="1596"/>
      <c r="C223" s="381">
        <v>2279</v>
      </c>
      <c r="D223" s="1238">
        <v>760</v>
      </c>
      <c r="E223" s="382"/>
      <c r="F223" s="382"/>
      <c r="G223" s="382"/>
      <c r="H223" s="382">
        <f t="shared" si="104"/>
        <v>760</v>
      </c>
      <c r="I223" s="382">
        <f t="shared" si="104"/>
        <v>0</v>
      </c>
      <c r="J223" s="382"/>
      <c r="K223" s="1584"/>
    </row>
    <row r="224" spans="1:11" s="376" customFormat="1" x14ac:dyDescent="0.2">
      <c r="A224" s="1595"/>
      <c r="B224" s="1596"/>
      <c r="C224" s="381">
        <v>2363</v>
      </c>
      <c r="D224" s="1238">
        <v>560</v>
      </c>
      <c r="E224" s="382"/>
      <c r="F224" s="382"/>
      <c r="G224" s="382"/>
      <c r="H224" s="382">
        <f t="shared" si="104"/>
        <v>560</v>
      </c>
      <c r="I224" s="382">
        <f t="shared" si="104"/>
        <v>0</v>
      </c>
      <c r="J224" s="382"/>
      <c r="K224" s="1584"/>
    </row>
    <row r="225" spans="1:11" s="376" customFormat="1" x14ac:dyDescent="0.2">
      <c r="A225" s="1595">
        <v>12.2</v>
      </c>
      <c r="B225" s="1513" t="s">
        <v>1470</v>
      </c>
      <c r="C225" s="381"/>
      <c r="D225" s="1237">
        <f>SUM(D226:D228)</f>
        <v>690</v>
      </c>
      <c r="E225" s="1237">
        <f t="shared" ref="E225:I225" si="105">SUM(E226:E228)</f>
        <v>0</v>
      </c>
      <c r="F225" s="1237">
        <f t="shared" si="105"/>
        <v>0</v>
      </c>
      <c r="G225" s="1237">
        <f t="shared" si="105"/>
        <v>0</v>
      </c>
      <c r="H225" s="1237">
        <f t="shared" si="105"/>
        <v>690</v>
      </c>
      <c r="I225" s="1237">
        <f t="shared" si="105"/>
        <v>0</v>
      </c>
      <c r="J225" s="1237"/>
      <c r="K225" s="1600" t="s">
        <v>1402</v>
      </c>
    </row>
    <row r="226" spans="1:11" s="376" customFormat="1" x14ac:dyDescent="0.2">
      <c r="A226" s="1595"/>
      <c r="B226" s="1513"/>
      <c r="C226" s="381">
        <v>2341</v>
      </c>
      <c r="D226" s="1238">
        <v>50</v>
      </c>
      <c r="E226" s="382"/>
      <c r="F226" s="382"/>
      <c r="G226" s="382"/>
      <c r="H226" s="382">
        <f t="shared" ref="H226:I228" si="106">D226+F226</f>
        <v>50</v>
      </c>
      <c r="I226" s="382">
        <f t="shared" si="106"/>
        <v>0</v>
      </c>
      <c r="J226" s="382"/>
      <c r="K226" s="1600"/>
    </row>
    <row r="227" spans="1:11" s="376" customFormat="1" x14ac:dyDescent="0.2">
      <c r="A227" s="1595"/>
      <c r="B227" s="1513"/>
      <c r="C227" s="381">
        <v>2361</v>
      </c>
      <c r="D227" s="1238">
        <v>480</v>
      </c>
      <c r="E227" s="382"/>
      <c r="F227" s="382"/>
      <c r="G227" s="382"/>
      <c r="H227" s="382">
        <f t="shared" si="106"/>
        <v>480</v>
      </c>
      <c r="I227" s="382">
        <f t="shared" si="106"/>
        <v>0</v>
      </c>
      <c r="J227" s="382"/>
      <c r="K227" s="1600"/>
    </row>
    <row r="228" spans="1:11" s="376" customFormat="1" x14ac:dyDescent="0.2">
      <c r="A228" s="1595"/>
      <c r="B228" s="1513"/>
      <c r="C228" s="381">
        <v>2370</v>
      </c>
      <c r="D228" s="1238">
        <v>160</v>
      </c>
      <c r="E228" s="1132"/>
      <c r="F228" s="1132"/>
      <c r="G228" s="1132"/>
      <c r="H228" s="382">
        <f t="shared" si="106"/>
        <v>160</v>
      </c>
      <c r="I228" s="382">
        <f t="shared" si="106"/>
        <v>0</v>
      </c>
      <c r="J228" s="1132"/>
      <c r="K228" s="1600"/>
    </row>
    <row r="229" spans="1:11" s="376" customFormat="1" x14ac:dyDescent="0.2">
      <c r="A229" s="1595" t="s">
        <v>1471</v>
      </c>
      <c r="B229" s="1596" t="s">
        <v>1409</v>
      </c>
      <c r="C229" s="1132"/>
      <c r="D229" s="1237">
        <f>SUM(D230:D233)</f>
        <v>2648</v>
      </c>
      <c r="E229" s="1237">
        <f t="shared" ref="E229:I229" si="107">SUM(E230:E233)</f>
        <v>0</v>
      </c>
      <c r="F229" s="1237">
        <f t="shared" si="107"/>
        <v>0</v>
      </c>
      <c r="G229" s="1237">
        <f t="shared" si="107"/>
        <v>0</v>
      </c>
      <c r="H229" s="1237">
        <f t="shared" si="107"/>
        <v>2648</v>
      </c>
      <c r="I229" s="1237">
        <f t="shared" si="107"/>
        <v>0</v>
      </c>
      <c r="J229" s="1237"/>
      <c r="K229" s="1603" t="s">
        <v>1407</v>
      </c>
    </row>
    <row r="230" spans="1:11" s="376" customFormat="1" x14ac:dyDescent="0.2">
      <c r="A230" s="1601"/>
      <c r="B230" s="1602"/>
      <c r="C230" s="1250">
        <v>2111</v>
      </c>
      <c r="D230" s="1251">
        <v>48</v>
      </c>
      <c r="E230" s="1237"/>
      <c r="F230" s="1237"/>
      <c r="G230" s="1237"/>
      <c r="H230" s="382">
        <f t="shared" ref="H230:I233" si="108">D230+F230</f>
        <v>48</v>
      </c>
      <c r="I230" s="382">
        <f t="shared" si="108"/>
        <v>0</v>
      </c>
      <c r="J230" s="1237"/>
      <c r="K230" s="1604"/>
    </row>
    <row r="231" spans="1:11" s="376" customFormat="1" x14ac:dyDescent="0.2">
      <c r="A231" s="1601"/>
      <c r="B231" s="1602"/>
      <c r="C231" s="1250">
        <v>2262</v>
      </c>
      <c r="D231" s="1251">
        <v>200</v>
      </c>
      <c r="E231" s="1237"/>
      <c r="F231" s="1237"/>
      <c r="G231" s="1237"/>
      <c r="H231" s="382">
        <f t="shared" si="108"/>
        <v>200</v>
      </c>
      <c r="I231" s="382">
        <f t="shared" si="108"/>
        <v>0</v>
      </c>
      <c r="J231" s="1237"/>
      <c r="K231" s="1604"/>
    </row>
    <row r="232" spans="1:11" s="376" customFormat="1" x14ac:dyDescent="0.2">
      <c r="A232" s="1601"/>
      <c r="B232" s="1602"/>
      <c r="C232" s="1250">
        <v>2261</v>
      </c>
      <c r="D232" s="1251">
        <v>1280</v>
      </c>
      <c r="E232" s="1237"/>
      <c r="F232" s="1237"/>
      <c r="G232" s="1237"/>
      <c r="H232" s="382">
        <f t="shared" si="108"/>
        <v>1280</v>
      </c>
      <c r="I232" s="382">
        <f t="shared" si="108"/>
        <v>0</v>
      </c>
      <c r="J232" s="1237"/>
      <c r="K232" s="1604"/>
    </row>
    <row r="233" spans="1:11" s="376" customFormat="1" x14ac:dyDescent="0.2">
      <c r="A233" s="1595"/>
      <c r="B233" s="1596"/>
      <c r="C233" s="381">
        <v>2363</v>
      </c>
      <c r="D233" s="1238">
        <v>1120</v>
      </c>
      <c r="E233" s="1238"/>
      <c r="F233" s="1238"/>
      <c r="G233" s="1238"/>
      <c r="H233" s="382">
        <f t="shared" si="108"/>
        <v>1120</v>
      </c>
      <c r="I233" s="382">
        <f t="shared" si="108"/>
        <v>0</v>
      </c>
      <c r="J233" s="1238"/>
      <c r="K233" s="1605"/>
    </row>
    <row r="234" spans="1:11" s="376" customFormat="1" x14ac:dyDescent="0.2">
      <c r="A234" s="1606">
        <v>13</v>
      </c>
      <c r="B234" s="1609" t="s">
        <v>1472</v>
      </c>
      <c r="C234" s="1250"/>
      <c r="D234" s="1252">
        <f>SUM(D235:D239)</f>
        <v>6790</v>
      </c>
      <c r="E234" s="1237">
        <f t="shared" ref="E234:I234" si="109">SUM(E235:E239)</f>
        <v>0</v>
      </c>
      <c r="F234" s="1237">
        <f t="shared" si="109"/>
        <v>0</v>
      </c>
      <c r="G234" s="1237">
        <f t="shared" si="109"/>
        <v>0</v>
      </c>
      <c r="H234" s="1237">
        <f t="shared" si="109"/>
        <v>6790</v>
      </c>
      <c r="I234" s="1237">
        <f t="shared" si="109"/>
        <v>0</v>
      </c>
      <c r="J234" s="1237"/>
      <c r="K234" s="1253"/>
    </row>
    <row r="235" spans="1:11" s="376" customFormat="1" x14ac:dyDescent="0.2">
      <c r="A235" s="1607"/>
      <c r="B235" s="1610"/>
      <c r="C235" s="381">
        <v>2121</v>
      </c>
      <c r="D235" s="1238">
        <v>1445</v>
      </c>
      <c r="E235" s="1238"/>
      <c r="F235" s="1238"/>
      <c r="G235" s="1238"/>
      <c r="H235" s="382">
        <f t="shared" ref="H235:I239" si="110">D235+F235</f>
        <v>1445</v>
      </c>
      <c r="I235" s="382">
        <f t="shared" si="110"/>
        <v>0</v>
      </c>
      <c r="J235" s="1238"/>
      <c r="K235" s="1600" t="s">
        <v>1473</v>
      </c>
    </row>
    <row r="236" spans="1:11" s="376" customFormat="1" x14ac:dyDescent="0.2">
      <c r="A236" s="1607"/>
      <c r="B236" s="1610"/>
      <c r="C236" s="381">
        <v>2122</v>
      </c>
      <c r="D236" s="1238">
        <v>1275</v>
      </c>
      <c r="E236" s="1238"/>
      <c r="F236" s="1238"/>
      <c r="G236" s="1238"/>
      <c r="H236" s="382">
        <f t="shared" si="110"/>
        <v>1275</v>
      </c>
      <c r="I236" s="382">
        <f t="shared" si="110"/>
        <v>0</v>
      </c>
      <c r="J236" s="1238"/>
      <c r="K236" s="1600"/>
    </row>
    <row r="237" spans="1:11" s="376" customFormat="1" x14ac:dyDescent="0.2">
      <c r="A237" s="1607"/>
      <c r="B237" s="1610"/>
      <c r="C237" s="381">
        <v>2279</v>
      </c>
      <c r="D237" s="1238">
        <v>2720</v>
      </c>
      <c r="E237" s="1238"/>
      <c r="F237" s="1238"/>
      <c r="G237" s="1238"/>
      <c r="H237" s="382">
        <f t="shared" si="110"/>
        <v>2720</v>
      </c>
      <c r="I237" s="382">
        <f t="shared" si="110"/>
        <v>0</v>
      </c>
      <c r="J237" s="1238"/>
      <c r="K237" s="1600"/>
    </row>
    <row r="238" spans="1:11" s="376" customFormat="1" x14ac:dyDescent="0.2">
      <c r="A238" s="1607"/>
      <c r="B238" s="1610"/>
      <c r="C238" s="381">
        <v>2341</v>
      </c>
      <c r="D238" s="1238">
        <v>950</v>
      </c>
      <c r="E238" s="1238"/>
      <c r="F238" s="1238"/>
      <c r="G238" s="1238"/>
      <c r="H238" s="382">
        <f t="shared" si="110"/>
        <v>950</v>
      </c>
      <c r="I238" s="382">
        <f t="shared" si="110"/>
        <v>0</v>
      </c>
      <c r="J238" s="1238"/>
      <c r="K238" s="1600"/>
    </row>
    <row r="239" spans="1:11" s="376" customFormat="1" x14ac:dyDescent="0.2">
      <c r="A239" s="1608"/>
      <c r="B239" s="1611"/>
      <c r="C239" s="381">
        <v>2370</v>
      </c>
      <c r="D239" s="1238">
        <v>400</v>
      </c>
      <c r="E239" s="1238"/>
      <c r="F239" s="1238"/>
      <c r="G239" s="1238"/>
      <c r="H239" s="382">
        <f t="shared" si="110"/>
        <v>400</v>
      </c>
      <c r="I239" s="382">
        <f t="shared" si="110"/>
        <v>0</v>
      </c>
      <c r="J239" s="1238"/>
      <c r="K239" s="1600"/>
    </row>
    <row r="240" spans="1:11" s="376" customFormat="1" x14ac:dyDescent="0.2">
      <c r="A240" s="1254"/>
      <c r="B240" s="1255"/>
      <c r="C240" s="1256"/>
      <c r="D240" s="1257"/>
      <c r="E240" s="847"/>
      <c r="F240" s="847"/>
      <c r="G240" s="847"/>
      <c r="H240" s="847"/>
      <c r="I240" s="847"/>
      <c r="J240" s="847"/>
      <c r="K240" s="1258"/>
    </row>
    <row r="241" spans="1:11" x14ac:dyDescent="0.2">
      <c r="A241" s="374" t="s">
        <v>494</v>
      </c>
      <c r="B241" s="1259"/>
      <c r="C241" s="678"/>
      <c r="D241" s="1260"/>
      <c r="E241" s="1261"/>
      <c r="F241" s="1261"/>
      <c r="G241" s="1261"/>
      <c r="H241" s="1261"/>
      <c r="I241" s="1261"/>
      <c r="J241" s="1261"/>
      <c r="K241" s="1261"/>
    </row>
    <row r="242" spans="1:11" x14ac:dyDescent="0.2">
      <c r="A242" s="831" t="s">
        <v>1331</v>
      </c>
      <c r="C242" s="831"/>
      <c r="E242" s="831"/>
      <c r="F242" s="831"/>
      <c r="G242" s="831"/>
      <c r="H242" s="831"/>
      <c r="I242" s="831"/>
      <c r="J242" s="831"/>
      <c r="K242" s="1261"/>
    </row>
    <row r="243" spans="1:11" x14ac:dyDescent="0.2">
      <c r="A243" s="1262"/>
      <c r="B243" s="683" t="s">
        <v>1474</v>
      </c>
      <c r="C243" s="1262"/>
      <c r="D243" s="1263"/>
      <c r="E243" s="1262"/>
      <c r="F243" s="1262"/>
      <c r="G243" s="1262"/>
      <c r="H243" s="1262"/>
      <c r="I243" s="1262"/>
      <c r="J243" s="1262"/>
      <c r="K243" s="1261"/>
    </row>
    <row r="244" spans="1:11" x14ac:dyDescent="0.2">
      <c r="A244" s="1262"/>
      <c r="B244" s="1264" t="s">
        <v>1475</v>
      </c>
      <c r="C244" s="1264"/>
      <c r="D244" s="1265"/>
      <c r="E244" s="1264"/>
      <c r="F244" s="1264"/>
      <c r="G244" s="1264"/>
      <c r="H244" s="1264"/>
      <c r="I244" s="1264"/>
      <c r="J244" s="1264"/>
      <c r="K244" s="1261"/>
    </row>
    <row r="245" spans="1:11" x14ac:dyDescent="0.2">
      <c r="A245" s="1262"/>
      <c r="B245" s="1264" t="s">
        <v>1476</v>
      </c>
      <c r="C245" s="1264"/>
      <c r="D245" s="1265"/>
      <c r="E245" s="1264"/>
      <c r="F245" s="1264"/>
      <c r="G245" s="1264"/>
      <c r="H245" s="1264"/>
      <c r="I245" s="1264"/>
      <c r="J245" s="1264"/>
      <c r="K245" s="1261"/>
    </row>
    <row r="246" spans="1:11" x14ac:dyDescent="0.2">
      <c r="A246" s="1262"/>
      <c r="B246" s="1264" t="s">
        <v>1477</v>
      </c>
      <c r="C246" s="1264"/>
      <c r="D246" s="1265"/>
      <c r="E246" s="1264"/>
      <c r="F246" s="1264"/>
      <c r="G246" s="1264"/>
      <c r="H246" s="1264"/>
      <c r="I246" s="1264"/>
      <c r="J246" s="1264"/>
      <c r="K246" s="1261"/>
    </row>
    <row r="247" spans="1:11" x14ac:dyDescent="0.2">
      <c r="A247" s="683"/>
      <c r="B247" s="1133"/>
      <c r="C247" s="1264"/>
      <c r="D247" s="1265"/>
      <c r="E247" s="1264"/>
      <c r="F247" s="1264"/>
      <c r="G247" s="1264"/>
      <c r="H247" s="1264"/>
      <c r="I247" s="1264"/>
      <c r="J247" s="1264"/>
      <c r="K247" s="1261"/>
    </row>
    <row r="248" spans="1:11" ht="12" customHeight="1" x14ac:dyDescent="0.2">
      <c r="A248" s="683"/>
      <c r="B248" s="1266" t="s">
        <v>1478</v>
      </c>
      <c r="C248" s="1264"/>
      <c r="D248" s="1265"/>
      <c r="E248" s="1264"/>
      <c r="F248" s="1264"/>
      <c r="G248" s="1264"/>
      <c r="H248" s="1264"/>
      <c r="I248" s="1264"/>
      <c r="J248" s="1264"/>
      <c r="K248" s="1261"/>
    </row>
    <row r="249" spans="1:11" ht="12" customHeight="1" x14ac:dyDescent="0.2">
      <c r="A249" s="683"/>
      <c r="B249" s="1127" t="s">
        <v>1479</v>
      </c>
      <c r="C249" s="1264"/>
      <c r="D249" s="1265"/>
      <c r="E249" s="1264"/>
      <c r="F249" s="1264"/>
      <c r="G249" s="1264"/>
      <c r="H249" s="1264"/>
      <c r="I249" s="1264"/>
      <c r="J249" s="1264"/>
      <c r="K249" s="1261"/>
    </row>
    <row r="250" spans="1:11" ht="12" customHeight="1" x14ac:dyDescent="0.2">
      <c r="A250" s="683"/>
      <c r="B250" s="1127" t="s">
        <v>1480</v>
      </c>
      <c r="C250" s="1264"/>
      <c r="D250" s="1265"/>
      <c r="E250" s="1264"/>
      <c r="F250" s="1264"/>
      <c r="G250" s="1264"/>
      <c r="H250" s="1264"/>
      <c r="I250" s="1264"/>
      <c r="J250" s="1264"/>
      <c r="K250" s="1261"/>
    </row>
    <row r="251" spans="1:11" ht="14.25" customHeight="1" x14ac:dyDescent="0.2">
      <c r="A251" s="683"/>
      <c r="B251" s="831" t="s">
        <v>1481</v>
      </c>
      <c r="C251" s="1264"/>
      <c r="D251" s="1265"/>
      <c r="E251" s="1264"/>
      <c r="F251" s="1264"/>
      <c r="G251" s="1264"/>
      <c r="H251" s="1264"/>
      <c r="I251" s="1264"/>
      <c r="J251" s="1264"/>
      <c r="K251" s="1261"/>
    </row>
    <row r="252" spans="1:11" ht="12.75" customHeight="1" x14ac:dyDescent="0.2">
      <c r="A252" s="683"/>
      <c r="B252" s="831" t="s">
        <v>1482</v>
      </c>
      <c r="C252" s="1264"/>
      <c r="D252" s="1265"/>
      <c r="E252" s="1264"/>
      <c r="F252" s="1264"/>
      <c r="G252" s="1264"/>
      <c r="H252" s="1264"/>
      <c r="I252" s="1264"/>
      <c r="J252" s="1264"/>
      <c r="K252" s="1261"/>
    </row>
    <row r="253" spans="1:11" x14ac:dyDescent="0.2">
      <c r="A253" s="1261"/>
      <c r="B253" s="1267"/>
      <c r="C253" s="1261"/>
    </row>
  </sheetData>
  <sheetProtection algorithmName="SHA-512" hashValue="e6Z+RMvRA8o1egJq2fyfUMdsx3IlnHlBa3L33WvOPRK4T7UMXnNssXGyTA/QJ1oEAMIn7yYKGfmTQLidq985DA==" saltValue="A/Hj4GW5kUI0UFgqakbVNA==" spinCount="100000" sheet="1" objects="1" scenarios="1"/>
  <mergeCells count="153">
    <mergeCell ref="A5:K5"/>
    <mergeCell ref="A10:A11"/>
    <mergeCell ref="B10:B11"/>
    <mergeCell ref="C10:C11"/>
    <mergeCell ref="D10:E10"/>
    <mergeCell ref="F10:G10"/>
    <mergeCell ref="H10:I10"/>
    <mergeCell ref="J10:J11"/>
    <mergeCell ref="K10:K11"/>
    <mergeCell ref="A31:A34"/>
    <mergeCell ref="B31:B34"/>
    <mergeCell ref="K31:K34"/>
    <mergeCell ref="A36:A37"/>
    <mergeCell ref="B36:B37"/>
    <mergeCell ref="K36:K37"/>
    <mergeCell ref="A12:B12"/>
    <mergeCell ref="A15:A19"/>
    <mergeCell ref="B15:B19"/>
    <mergeCell ref="K15:K19"/>
    <mergeCell ref="A20:A30"/>
    <mergeCell ref="B20:B30"/>
    <mergeCell ref="K20:K30"/>
    <mergeCell ref="A50:A53"/>
    <mergeCell ref="B50:B53"/>
    <mergeCell ref="K50:K53"/>
    <mergeCell ref="A54:A57"/>
    <mergeCell ref="B54:B57"/>
    <mergeCell ref="K54:K57"/>
    <mergeCell ref="A38:A44"/>
    <mergeCell ref="B38:B44"/>
    <mergeCell ref="K38:K44"/>
    <mergeCell ref="A46:A49"/>
    <mergeCell ref="B46:B49"/>
    <mergeCell ref="K47:K49"/>
    <mergeCell ref="A65:A67"/>
    <mergeCell ref="B65:B67"/>
    <mergeCell ref="K65:K67"/>
    <mergeCell ref="A69:A70"/>
    <mergeCell ref="B69:B70"/>
    <mergeCell ref="K69:K70"/>
    <mergeCell ref="A59:A61"/>
    <mergeCell ref="B59:B61"/>
    <mergeCell ref="K59:K61"/>
    <mergeCell ref="A62:A64"/>
    <mergeCell ref="B62:B64"/>
    <mergeCell ref="K62:K64"/>
    <mergeCell ref="A79:A82"/>
    <mergeCell ref="B79:B82"/>
    <mergeCell ref="K79:K82"/>
    <mergeCell ref="A84:A88"/>
    <mergeCell ref="B84:B88"/>
    <mergeCell ref="K84:K88"/>
    <mergeCell ref="A71:A72"/>
    <mergeCell ref="B71:B72"/>
    <mergeCell ref="K71:K72"/>
    <mergeCell ref="A74:A78"/>
    <mergeCell ref="B74:B78"/>
    <mergeCell ref="K74:K78"/>
    <mergeCell ref="A104:A107"/>
    <mergeCell ref="B104:B107"/>
    <mergeCell ref="K104:K107"/>
    <mergeCell ref="A108:A109"/>
    <mergeCell ref="B108:B109"/>
    <mergeCell ref="K108:K109"/>
    <mergeCell ref="A89:A93"/>
    <mergeCell ref="B89:B93"/>
    <mergeCell ref="K89:K93"/>
    <mergeCell ref="A94:A97"/>
    <mergeCell ref="B94:B97"/>
    <mergeCell ref="A99:A103"/>
    <mergeCell ref="B99:B103"/>
    <mergeCell ref="K99:K103"/>
    <mergeCell ref="A120:A121"/>
    <mergeCell ref="B120:B121"/>
    <mergeCell ref="K120:K121"/>
    <mergeCell ref="A122:A127"/>
    <mergeCell ref="B122:B127"/>
    <mergeCell ref="K122:K127"/>
    <mergeCell ref="A111:A114"/>
    <mergeCell ref="B111:B114"/>
    <mergeCell ref="K111:K114"/>
    <mergeCell ref="A115:A118"/>
    <mergeCell ref="B115:B118"/>
    <mergeCell ref="K115:K118"/>
    <mergeCell ref="A139:A141"/>
    <mergeCell ref="B139:B141"/>
    <mergeCell ref="K139:K141"/>
    <mergeCell ref="A142:A147"/>
    <mergeCell ref="B142:B147"/>
    <mergeCell ref="K142:K147"/>
    <mergeCell ref="A129:A133"/>
    <mergeCell ref="B129:B133"/>
    <mergeCell ref="K129:K133"/>
    <mergeCell ref="A134:A137"/>
    <mergeCell ref="B134:B137"/>
    <mergeCell ref="K134:K137"/>
    <mergeCell ref="A159:A165"/>
    <mergeCell ref="B159:B165"/>
    <mergeCell ref="K159:K165"/>
    <mergeCell ref="A166:A169"/>
    <mergeCell ref="B166:B169"/>
    <mergeCell ref="K166:K169"/>
    <mergeCell ref="A149:A153"/>
    <mergeCell ref="B149:B153"/>
    <mergeCell ref="K149:K153"/>
    <mergeCell ref="A154:A157"/>
    <mergeCell ref="B154:B157"/>
    <mergeCell ref="K154:K157"/>
    <mergeCell ref="A170:A173"/>
    <mergeCell ref="B170:B173"/>
    <mergeCell ref="K170:K173"/>
    <mergeCell ref="A174:A175"/>
    <mergeCell ref="B174:B175"/>
    <mergeCell ref="K174:K175"/>
    <mergeCell ref="A176:A179"/>
    <mergeCell ref="B176:B179"/>
    <mergeCell ref="K176:K179"/>
    <mergeCell ref="A190:A194"/>
    <mergeCell ref="B190:B194"/>
    <mergeCell ref="K190:K194"/>
    <mergeCell ref="A196:A200"/>
    <mergeCell ref="B196:B200"/>
    <mergeCell ref="K196:K200"/>
    <mergeCell ref="A181:A184"/>
    <mergeCell ref="B181:B184"/>
    <mergeCell ref="K181:K184"/>
    <mergeCell ref="A185:A188"/>
    <mergeCell ref="B185:B188"/>
    <mergeCell ref="K185:K188"/>
    <mergeCell ref="A229:A233"/>
    <mergeCell ref="B229:B233"/>
    <mergeCell ref="K229:K233"/>
    <mergeCell ref="A234:A239"/>
    <mergeCell ref="B234:B239"/>
    <mergeCell ref="K235:K239"/>
    <mergeCell ref="A220:A224"/>
    <mergeCell ref="B220:B224"/>
    <mergeCell ref="K220:K224"/>
    <mergeCell ref="A225:A228"/>
    <mergeCell ref="B225:B228"/>
    <mergeCell ref="K225:K228"/>
    <mergeCell ref="A209:A214"/>
    <mergeCell ref="B209:B214"/>
    <mergeCell ref="K209:K214"/>
    <mergeCell ref="A215:A218"/>
    <mergeCell ref="B215:B218"/>
    <mergeCell ref="K215:K218"/>
    <mergeCell ref="A201:A205"/>
    <mergeCell ref="B201:B205"/>
    <mergeCell ref="K201:K205"/>
    <mergeCell ref="A207:A208"/>
    <mergeCell ref="B207:B208"/>
    <mergeCell ref="K207:K20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48.pielikums Jūrmalas pilsētas domes
2018.gada 24.maija saistošajiem noteikumiem Nr.22
(protokols Nr.8,  9.punkts) 
 </firstHeader>
    <firstFooter>&amp;L&amp;9&amp;D; &amp;T&amp;R&amp;9&amp;P (&amp;N)</first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U128"/>
  <sheetViews>
    <sheetView view="pageLayout" zoomScale="80" zoomScaleNormal="75" zoomScaleSheetLayoutView="70" zoomScalePageLayoutView="80" workbookViewId="0">
      <selection activeCell="P28" sqref="P28"/>
    </sheetView>
  </sheetViews>
  <sheetFormatPr defaultRowHeight="12.75" x14ac:dyDescent="0.2"/>
  <cols>
    <col min="1" max="1" width="14.42578125" style="1144" customWidth="1"/>
    <col min="2" max="2" width="13.5703125" style="1144" customWidth="1"/>
    <col min="3" max="3" width="48.28515625" style="1144" customWidth="1"/>
    <col min="4" max="18" width="13.7109375" style="1144" customWidth="1"/>
    <col min="19" max="19" width="9.140625" style="1144"/>
    <col min="20" max="20" width="0" style="1144" hidden="1" customWidth="1"/>
    <col min="21" max="21" width="9.28515625" style="1144" hidden="1" customWidth="1"/>
    <col min="22" max="25" width="0" style="1144" hidden="1" customWidth="1"/>
    <col min="26" max="16384" width="9.140625" style="1144"/>
  </cols>
  <sheetData>
    <row r="1" spans="1:18" ht="15" x14ac:dyDescent="0.25">
      <c r="A1" s="1143"/>
      <c r="B1" s="1143"/>
      <c r="C1" s="1143"/>
      <c r="D1" s="1143"/>
      <c r="E1" s="1143"/>
      <c r="F1" s="1143"/>
      <c r="G1" s="1143"/>
      <c r="H1" s="1143"/>
      <c r="I1" s="1143"/>
      <c r="J1" s="1143"/>
      <c r="K1" s="1143"/>
      <c r="L1" s="1143"/>
      <c r="M1" s="1143"/>
      <c r="N1" s="1143"/>
      <c r="O1" s="1143"/>
      <c r="P1" s="1143"/>
      <c r="Q1" s="1143"/>
      <c r="R1" s="328" t="s">
        <v>982</v>
      </c>
    </row>
    <row r="2" spans="1:18" ht="15" x14ac:dyDescent="0.25">
      <c r="A2" s="1143"/>
      <c r="B2" s="1143"/>
      <c r="C2" s="1143"/>
      <c r="D2" s="1143"/>
      <c r="E2" s="1143"/>
      <c r="F2" s="1143"/>
      <c r="G2" s="1143"/>
      <c r="H2" s="1143"/>
      <c r="I2" s="1143"/>
      <c r="J2" s="1143"/>
      <c r="K2" s="1143"/>
      <c r="L2" s="1143"/>
      <c r="M2" s="1143"/>
      <c r="N2" s="1143"/>
      <c r="O2" s="1143"/>
      <c r="P2" s="1143"/>
      <c r="Q2" s="1143"/>
      <c r="R2" s="328" t="s">
        <v>340</v>
      </c>
    </row>
    <row r="3" spans="1:18" ht="20.25" customHeight="1" x14ac:dyDescent="0.3">
      <c r="A3" s="1638" t="s">
        <v>983</v>
      </c>
      <c r="B3" s="1638"/>
      <c r="C3" s="1638"/>
      <c r="D3" s="1638"/>
      <c r="E3" s="1638"/>
      <c r="F3" s="1638"/>
      <c r="G3" s="1638"/>
      <c r="H3" s="1638"/>
      <c r="I3" s="1638"/>
      <c r="J3" s="1638"/>
      <c r="K3" s="1638"/>
      <c r="L3" s="1638"/>
      <c r="M3" s="1638"/>
      <c r="N3" s="1638"/>
      <c r="O3" s="1638"/>
      <c r="P3" s="1638"/>
      <c r="Q3" s="1638"/>
      <c r="R3" s="1638"/>
    </row>
    <row r="4" spans="1:18" ht="13.5" thickBot="1" x14ac:dyDescent="0.25">
      <c r="A4" s="928"/>
      <c r="B4" s="928"/>
      <c r="C4" s="928"/>
      <c r="D4" s="929"/>
      <c r="E4" s="929"/>
      <c r="F4" s="929"/>
      <c r="G4" s="929"/>
      <c r="H4" s="929"/>
      <c r="I4" s="930"/>
      <c r="J4" s="931"/>
      <c r="K4" s="931"/>
      <c r="L4" s="931"/>
      <c r="M4" s="931"/>
      <c r="N4" s="931"/>
      <c r="O4" s="931"/>
      <c r="P4" s="931"/>
      <c r="Q4" s="931"/>
      <c r="R4" s="932"/>
    </row>
    <row r="5" spans="1:18" ht="50.25" customHeight="1" x14ac:dyDescent="0.2">
      <c r="A5" s="933" t="s">
        <v>984</v>
      </c>
      <c r="B5" s="934" t="s">
        <v>985</v>
      </c>
      <c r="C5" s="935" t="s">
        <v>986</v>
      </c>
      <c r="D5" s="936">
        <v>2018</v>
      </c>
      <c r="E5" s="936">
        <v>2019</v>
      </c>
      <c r="F5" s="936">
        <v>2020</v>
      </c>
      <c r="G5" s="937">
        <v>2021</v>
      </c>
      <c r="H5" s="938">
        <v>2022</v>
      </c>
      <c r="I5" s="934">
        <v>2023</v>
      </c>
      <c r="J5" s="938">
        <v>2024</v>
      </c>
      <c r="K5" s="938">
        <v>2025</v>
      </c>
      <c r="L5" s="934">
        <v>2026</v>
      </c>
      <c r="M5" s="934">
        <v>2027</v>
      </c>
      <c r="N5" s="934">
        <v>2028</v>
      </c>
      <c r="O5" s="934">
        <v>2029</v>
      </c>
      <c r="P5" s="934">
        <v>2030</v>
      </c>
      <c r="Q5" s="937">
        <v>2031</v>
      </c>
      <c r="R5" s="939" t="s">
        <v>987</v>
      </c>
    </row>
    <row r="6" spans="1:18" ht="24" customHeight="1" x14ac:dyDescent="0.25">
      <c r="A6" s="940"/>
      <c r="B6" s="941"/>
      <c r="C6" s="942" t="s">
        <v>988</v>
      </c>
      <c r="D6" s="943">
        <f t="shared" ref="D6:R6" si="0">SUM(D15:D118)</f>
        <v>6430843.189083796</v>
      </c>
      <c r="E6" s="943">
        <f t="shared" si="0"/>
        <v>7279012.657086798</v>
      </c>
      <c r="F6" s="943">
        <f t="shared" si="0"/>
        <v>8443064.9632328954</v>
      </c>
      <c r="G6" s="943">
        <f t="shared" si="0"/>
        <v>11219090.601985257</v>
      </c>
      <c r="H6" s="943">
        <f t="shared" si="0"/>
        <v>10458418.287</v>
      </c>
      <c r="I6" s="943">
        <f t="shared" si="0"/>
        <v>9824865.0219999999</v>
      </c>
      <c r="J6" s="943">
        <f t="shared" si="0"/>
        <v>9558169.3859999999</v>
      </c>
      <c r="K6" s="943">
        <f t="shared" si="0"/>
        <v>7478771.6689999998</v>
      </c>
      <c r="L6" s="943">
        <f t="shared" si="0"/>
        <v>7134646.4700000007</v>
      </c>
      <c r="M6" s="943">
        <f t="shared" si="0"/>
        <v>6470213.0010000002</v>
      </c>
      <c r="N6" s="943">
        <f t="shared" si="0"/>
        <v>6168226.9100000001</v>
      </c>
      <c r="O6" s="943">
        <f t="shared" si="0"/>
        <v>5334381.5760000004</v>
      </c>
      <c r="P6" s="943">
        <f t="shared" si="0"/>
        <v>4352000.0080000004</v>
      </c>
      <c r="Q6" s="943">
        <f t="shared" si="0"/>
        <v>3656413.0100000002</v>
      </c>
      <c r="R6" s="944">
        <f t="shared" si="0"/>
        <v>17623548</v>
      </c>
    </row>
    <row r="7" spans="1:18" ht="31.5" x14ac:dyDescent="0.25">
      <c r="A7" s="945"/>
      <c r="B7" s="946"/>
      <c r="C7" s="947" t="s">
        <v>989</v>
      </c>
      <c r="D7" s="948">
        <f>D6/D13</f>
        <v>0.10865498139115654</v>
      </c>
      <c r="E7" s="948">
        <f t="shared" ref="E7:Q7" si="1">E6/E13</f>
        <v>0.12298558082465681</v>
      </c>
      <c r="F7" s="948">
        <f t="shared" si="1"/>
        <v>0.14265330991457367</v>
      </c>
      <c r="G7" s="948">
        <f t="shared" si="1"/>
        <v>0.18955680378797729</v>
      </c>
      <c r="H7" s="948">
        <f t="shared" si="1"/>
        <v>0.17670454883488051</v>
      </c>
      <c r="I7" s="948">
        <f t="shared" si="1"/>
        <v>0.16600008657466964</v>
      </c>
      <c r="J7" s="948">
        <f t="shared" si="1"/>
        <v>0.1614940197161476</v>
      </c>
      <c r="K7" s="949">
        <f t="shared" si="1"/>
        <v>0.1263606921567117</v>
      </c>
      <c r="L7" s="948">
        <f t="shared" si="1"/>
        <v>0.12054638196531361</v>
      </c>
      <c r="M7" s="948">
        <f t="shared" si="1"/>
        <v>0.10932017039598095</v>
      </c>
      <c r="N7" s="948">
        <f t="shared" si="1"/>
        <v>0.10421783900129056</v>
      </c>
      <c r="O7" s="948">
        <f t="shared" si="1"/>
        <v>9.0129258921672617E-2</v>
      </c>
      <c r="P7" s="948">
        <f t="shared" si="1"/>
        <v>7.353102322355376E-2</v>
      </c>
      <c r="Q7" s="948">
        <f t="shared" si="1"/>
        <v>6.1778444269068603E-2</v>
      </c>
      <c r="R7" s="950"/>
    </row>
    <row r="8" spans="1:18" ht="19.5" hidden="1" customHeight="1" x14ac:dyDescent="0.25">
      <c r="A8" s="945"/>
      <c r="B8" s="946"/>
      <c r="C8" s="946" t="s">
        <v>990</v>
      </c>
      <c r="D8" s="951"/>
      <c r="E8" s="951"/>
      <c r="F8" s="951"/>
      <c r="G8" s="952"/>
      <c r="H8" s="952"/>
      <c r="I8" s="951"/>
      <c r="J8" s="952"/>
      <c r="K8" s="952"/>
      <c r="L8" s="953"/>
      <c r="M8" s="953"/>
      <c r="N8" s="953"/>
      <c r="O8" s="953"/>
      <c r="P8" s="953"/>
      <c r="Q8" s="954"/>
      <c r="R8" s="955"/>
    </row>
    <row r="9" spans="1:18" ht="19.5" customHeight="1" x14ac:dyDescent="0.25">
      <c r="A9" s="945"/>
      <c r="B9" s="946"/>
      <c r="C9" s="1639" t="s">
        <v>991</v>
      </c>
      <c r="D9" s="951">
        <f>SUM(D70:D115)</f>
        <v>6310307.3770837961</v>
      </c>
      <c r="E9" s="951">
        <f t="shared" ref="E9:R9" si="2">SUM(E70:E115)</f>
        <v>5977740.914422798</v>
      </c>
      <c r="F9" s="951">
        <f t="shared" si="2"/>
        <v>5538153.0052816998</v>
      </c>
      <c r="G9" s="951">
        <f t="shared" si="2"/>
        <v>5560043</v>
      </c>
      <c r="H9" s="951">
        <f t="shared" si="2"/>
        <v>5480968</v>
      </c>
      <c r="I9" s="951">
        <f t="shared" si="2"/>
        <v>4538035</v>
      </c>
      <c r="J9" s="951">
        <f t="shared" si="2"/>
        <v>4368929</v>
      </c>
      <c r="K9" s="951">
        <f t="shared" si="2"/>
        <v>2471958</v>
      </c>
      <c r="L9" s="951">
        <f t="shared" si="2"/>
        <v>2173133</v>
      </c>
      <c r="M9" s="951">
        <f t="shared" si="2"/>
        <v>1471440.29</v>
      </c>
      <c r="N9" s="951">
        <f t="shared" si="2"/>
        <v>1351365</v>
      </c>
      <c r="O9" s="951">
        <f t="shared" si="2"/>
        <v>1139180</v>
      </c>
      <c r="P9" s="951">
        <f t="shared" si="2"/>
        <v>1112452</v>
      </c>
      <c r="Q9" s="951">
        <f t="shared" si="2"/>
        <v>1085726</v>
      </c>
      <c r="R9" s="944">
        <f t="shared" si="2"/>
        <v>2716361</v>
      </c>
    </row>
    <row r="10" spans="1:18" ht="19.5" customHeight="1" x14ac:dyDescent="0.25">
      <c r="A10" s="945"/>
      <c r="B10" s="946"/>
      <c r="C10" s="1639"/>
      <c r="D10" s="956">
        <f>D9/D13</f>
        <v>0.10661841852921963</v>
      </c>
      <c r="E10" s="956">
        <f t="shared" ref="E10:R10" si="3">E9/E13</f>
        <v>0.10099940376719095</v>
      </c>
      <c r="F10" s="956">
        <f t="shared" si="3"/>
        <v>9.3572163717459883E-2</v>
      </c>
      <c r="G10" s="956">
        <f t="shared" si="3"/>
        <v>9.3942015212642782E-2</v>
      </c>
      <c r="H10" s="956">
        <f t="shared" si="3"/>
        <v>9.2605970715695596E-2</v>
      </c>
      <c r="I10" s="956">
        <f t="shared" si="3"/>
        <v>7.6674254678516948E-2</v>
      </c>
      <c r="J10" s="957">
        <f t="shared" si="3"/>
        <v>7.3817054037343996E-2</v>
      </c>
      <c r="K10" s="957">
        <f t="shared" si="3"/>
        <v>4.1765992824338592E-2</v>
      </c>
      <c r="L10" s="956">
        <f t="shared" si="3"/>
        <v>3.6717070955223918E-2</v>
      </c>
      <c r="M10" s="956">
        <f t="shared" si="3"/>
        <v>2.4861330408357543E-2</v>
      </c>
      <c r="N10" s="956">
        <f t="shared" si="3"/>
        <v>2.2832548487094977E-2</v>
      </c>
      <c r="O10" s="956">
        <f t="shared" si="3"/>
        <v>1.9247488713655343E-2</v>
      </c>
      <c r="P10" s="956">
        <f t="shared" si="3"/>
        <v>1.8795894691342296E-2</v>
      </c>
      <c r="Q10" s="956">
        <f t="shared" si="3"/>
        <v>1.8344334460859708E-2</v>
      </c>
      <c r="R10" s="958">
        <f t="shared" si="3"/>
        <v>4.5895405194713343E-2</v>
      </c>
    </row>
    <row r="11" spans="1:18" ht="19.5" customHeight="1" x14ac:dyDescent="0.25">
      <c r="A11" s="945"/>
      <c r="B11" s="946"/>
      <c r="C11" s="1640" t="s">
        <v>992</v>
      </c>
      <c r="D11" s="951">
        <f>SUM(D15:D68,D116:D117)</f>
        <v>120535.81200000001</v>
      </c>
      <c r="E11" s="951">
        <f t="shared" ref="E11:R11" si="4">SUM(E15:E68,E116:E117)</f>
        <v>1301271.742664</v>
      </c>
      <c r="F11" s="951">
        <f t="shared" si="4"/>
        <v>2904911.9579511955</v>
      </c>
      <c r="G11" s="951">
        <f t="shared" si="4"/>
        <v>5659047.6019852562</v>
      </c>
      <c r="H11" s="951">
        <f t="shared" si="4"/>
        <v>4977450.2869999995</v>
      </c>
      <c r="I11" s="951">
        <f t="shared" si="4"/>
        <v>5286830.0219999999</v>
      </c>
      <c r="J11" s="951">
        <f t="shared" si="4"/>
        <v>5189240.3859999999</v>
      </c>
      <c r="K11" s="951">
        <f t="shared" si="4"/>
        <v>5006813.6689999998</v>
      </c>
      <c r="L11" s="951">
        <f t="shared" si="4"/>
        <v>4961513.4700000007</v>
      </c>
      <c r="M11" s="951">
        <f t="shared" si="4"/>
        <v>4998772.7110000001</v>
      </c>
      <c r="N11" s="951">
        <f t="shared" si="4"/>
        <v>4816861.91</v>
      </c>
      <c r="O11" s="951">
        <f t="shared" si="4"/>
        <v>4195201.5760000004</v>
      </c>
      <c r="P11" s="951">
        <f t="shared" si="4"/>
        <v>3239548.0080000004</v>
      </c>
      <c r="Q11" s="951">
        <f t="shared" si="4"/>
        <v>2570687.0100000002</v>
      </c>
      <c r="R11" s="944">
        <f t="shared" si="4"/>
        <v>14907187</v>
      </c>
    </row>
    <row r="12" spans="1:18" ht="19.5" customHeight="1" x14ac:dyDescent="0.25">
      <c r="A12" s="945"/>
      <c r="B12" s="946"/>
      <c r="C12" s="1640"/>
      <c r="D12" s="956">
        <f>D11/D13</f>
        <v>2.0365628619369042E-3</v>
      </c>
      <c r="E12" s="956">
        <f t="shared" ref="E12:P12" si="5">E11/E13</f>
        <v>2.1986177057465865E-2</v>
      </c>
      <c r="F12" s="956">
        <f t="shared" si="5"/>
        <v>4.908114619711379E-2</v>
      </c>
      <c r="G12" s="956">
        <f t="shared" si="5"/>
        <v>9.5614788575334508E-2</v>
      </c>
      <c r="H12" s="956">
        <f t="shared" si="5"/>
        <v>8.4098578119184891E-2</v>
      </c>
      <c r="I12" s="956">
        <f t="shared" si="5"/>
        <v>8.9325831896152702E-2</v>
      </c>
      <c r="J12" s="957">
        <f t="shared" si="5"/>
        <v>8.767696567880362E-2</v>
      </c>
      <c r="K12" s="957">
        <f t="shared" si="5"/>
        <v>8.4594699332373111E-2</v>
      </c>
      <c r="L12" s="956">
        <f t="shared" si="5"/>
        <v>8.3829311010089697E-2</v>
      </c>
      <c r="M12" s="956">
        <f t="shared" si="5"/>
        <v>8.4458839987623407E-2</v>
      </c>
      <c r="N12" s="956">
        <f t="shared" si="5"/>
        <v>8.1385290514195588E-2</v>
      </c>
      <c r="O12" s="956">
        <f t="shared" si="5"/>
        <v>7.0881770208017281E-2</v>
      </c>
      <c r="P12" s="956">
        <f t="shared" si="5"/>
        <v>5.473512853221147E-2</v>
      </c>
      <c r="Q12" s="956">
        <f>Q11/Q13</f>
        <v>4.3434109808208894E-2</v>
      </c>
      <c r="R12" s="958"/>
    </row>
    <row r="13" spans="1:18" ht="33.75" customHeight="1" thickBot="1" x14ac:dyDescent="0.3">
      <c r="A13" s="959"/>
      <c r="B13" s="960"/>
      <c r="C13" s="961" t="s">
        <v>993</v>
      </c>
      <c r="D13" s="962">
        <f>81990241-10496073-12308265</f>
        <v>59185903</v>
      </c>
      <c r="E13" s="962">
        <f t="shared" ref="E13:R13" si="6">81990241-10496073-12308265</f>
        <v>59185903</v>
      </c>
      <c r="F13" s="962">
        <f t="shared" si="6"/>
        <v>59185903</v>
      </c>
      <c r="G13" s="962">
        <f t="shared" si="6"/>
        <v>59185903</v>
      </c>
      <c r="H13" s="962">
        <f t="shared" si="6"/>
        <v>59185903</v>
      </c>
      <c r="I13" s="962">
        <f t="shared" si="6"/>
        <v>59185903</v>
      </c>
      <c r="J13" s="962">
        <f t="shared" si="6"/>
        <v>59185903</v>
      </c>
      <c r="K13" s="962">
        <f t="shared" si="6"/>
        <v>59185903</v>
      </c>
      <c r="L13" s="962">
        <f t="shared" si="6"/>
        <v>59185903</v>
      </c>
      <c r="M13" s="962">
        <f t="shared" si="6"/>
        <v>59185903</v>
      </c>
      <c r="N13" s="962">
        <f t="shared" si="6"/>
        <v>59185903</v>
      </c>
      <c r="O13" s="962">
        <f t="shared" si="6"/>
        <v>59185903</v>
      </c>
      <c r="P13" s="962">
        <f t="shared" si="6"/>
        <v>59185903</v>
      </c>
      <c r="Q13" s="962">
        <f t="shared" si="6"/>
        <v>59185903</v>
      </c>
      <c r="R13" s="962">
        <f t="shared" si="6"/>
        <v>59185903</v>
      </c>
    </row>
    <row r="14" spans="1:18" ht="26.25" customHeight="1" thickBot="1" x14ac:dyDescent="0.3">
      <c r="A14" s="963">
        <f>SUM(A15:A68)</f>
        <v>44804210</v>
      </c>
      <c r="B14" s="964"/>
      <c r="C14" s="965" t="s">
        <v>994</v>
      </c>
      <c r="D14" s="966">
        <f>SUM(D15:D68)</f>
        <v>120535.81200000001</v>
      </c>
      <c r="E14" s="966">
        <f t="shared" ref="E14:R14" si="7">SUM(E15:E68)</f>
        <v>1263970.742664</v>
      </c>
      <c r="F14" s="966">
        <f t="shared" si="7"/>
        <v>2121589.9579511955</v>
      </c>
      <c r="G14" s="966">
        <f t="shared" si="7"/>
        <v>4877590.6019852562</v>
      </c>
      <c r="H14" s="966">
        <f t="shared" si="7"/>
        <v>4197858.2869999995</v>
      </c>
      <c r="I14" s="966">
        <f t="shared" si="7"/>
        <v>4509103.0219999999</v>
      </c>
      <c r="J14" s="966">
        <f t="shared" si="7"/>
        <v>4413378.3859999999</v>
      </c>
      <c r="K14" s="966">
        <f t="shared" si="7"/>
        <v>4232816.6689999998</v>
      </c>
      <c r="L14" s="966">
        <f t="shared" si="7"/>
        <v>4189381.4700000007</v>
      </c>
      <c r="M14" s="966">
        <f t="shared" si="7"/>
        <v>4228505.7110000001</v>
      </c>
      <c r="N14" s="966">
        <f t="shared" si="7"/>
        <v>4048459.9100000006</v>
      </c>
      <c r="O14" s="966">
        <f t="shared" si="7"/>
        <v>3428664.5760000004</v>
      </c>
      <c r="P14" s="966">
        <f t="shared" si="7"/>
        <v>2474876.0080000004</v>
      </c>
      <c r="Q14" s="966">
        <f t="shared" si="7"/>
        <v>1807880.0100000002</v>
      </c>
      <c r="R14" s="967">
        <f t="shared" si="7"/>
        <v>8871875</v>
      </c>
    </row>
    <row r="15" spans="1:18" ht="15.75" x14ac:dyDescent="0.25">
      <c r="A15" s="968"/>
      <c r="B15" s="969"/>
      <c r="C15" s="970"/>
      <c r="D15" s="971"/>
      <c r="E15" s="971"/>
      <c r="F15" s="971"/>
      <c r="G15" s="971"/>
      <c r="H15" s="972"/>
      <c r="I15" s="972"/>
      <c r="J15" s="972"/>
      <c r="K15" s="972"/>
      <c r="L15" s="972"/>
      <c r="M15" s="972"/>
      <c r="N15" s="972"/>
      <c r="O15" s="972"/>
      <c r="P15" s="971"/>
      <c r="Q15" s="971"/>
      <c r="R15" s="973"/>
    </row>
    <row r="16" spans="1:18" ht="16.5" thickBot="1" x14ac:dyDescent="0.3">
      <c r="A16" s="974"/>
      <c r="B16" s="975"/>
      <c r="C16" s="976"/>
      <c r="D16" s="977"/>
      <c r="E16" s="977"/>
      <c r="F16" s="977"/>
      <c r="G16" s="978"/>
      <c r="H16" s="978"/>
      <c r="I16" s="979"/>
      <c r="J16" s="979"/>
      <c r="K16" s="979"/>
      <c r="L16" s="979"/>
      <c r="M16" s="979"/>
      <c r="N16" s="979"/>
      <c r="O16" s="979"/>
      <c r="P16" s="977"/>
      <c r="Q16" s="977"/>
      <c r="R16" s="980"/>
    </row>
    <row r="17" spans="1:18" ht="36" customHeight="1" x14ac:dyDescent="0.25">
      <c r="A17" s="968">
        <f>1125000+450000+525000</f>
        <v>2100000</v>
      </c>
      <c r="B17" s="969">
        <v>2018</v>
      </c>
      <c r="C17" s="970" t="s">
        <v>995</v>
      </c>
      <c r="D17" s="971"/>
      <c r="E17" s="971">
        <v>210000</v>
      </c>
      <c r="F17" s="971">
        <v>210000</v>
      </c>
      <c r="G17" s="971">
        <v>110000</v>
      </c>
      <c r="H17" s="972">
        <v>210000</v>
      </c>
      <c r="I17" s="972">
        <v>210000</v>
      </c>
      <c r="J17" s="972">
        <v>210000</v>
      </c>
      <c r="K17" s="972">
        <v>210000</v>
      </c>
      <c r="L17" s="972">
        <v>210000</v>
      </c>
      <c r="M17" s="972">
        <v>260000</v>
      </c>
      <c r="N17" s="972">
        <v>260000</v>
      </c>
      <c r="O17" s="972"/>
      <c r="P17" s="971"/>
      <c r="Q17" s="971"/>
      <c r="R17" s="973"/>
    </row>
    <row r="18" spans="1:18" ht="16.5" thickBot="1" x14ac:dyDescent="0.3">
      <c r="A18" s="981"/>
      <c r="B18" s="975"/>
      <c r="C18" s="982" t="s">
        <v>996</v>
      </c>
      <c r="D18" s="983">
        <f>E18/12*8</f>
        <v>37800</v>
      </c>
      <c r="E18" s="983">
        <f>A17*0.027</f>
        <v>56700</v>
      </c>
      <c r="F18" s="983">
        <f>(A17-E17)*0.027</f>
        <v>51030</v>
      </c>
      <c r="G18" s="983">
        <f>(A17-E17-F17)*0.027</f>
        <v>45360</v>
      </c>
      <c r="H18" s="978">
        <f>(A17-E17-F17-G17)*0.027</f>
        <v>42390</v>
      </c>
      <c r="I18" s="978">
        <f>(A17-E17-F17-G17-H17)*0.027</f>
        <v>36720</v>
      </c>
      <c r="J18" s="978">
        <f>(A17-E17-F17-G17-H17-I17)*0.027</f>
        <v>31050</v>
      </c>
      <c r="K18" s="978">
        <f>(A17-E17-F17-G17-H17-I17-J17)*0.027</f>
        <v>25380</v>
      </c>
      <c r="L18" s="978">
        <f>(A17-E17-F17-G17-H17-I17-J17-K17)*0.027</f>
        <v>19710</v>
      </c>
      <c r="M18" s="978">
        <f>(A17-E17-F17-G17-H17-I17-J17-K17-L17)*0.027</f>
        <v>14040</v>
      </c>
      <c r="N18" s="978">
        <f>(A17-E17-F17-G17-H17-I17-J17-K17-L17-M17)*0.027</f>
        <v>7020</v>
      </c>
      <c r="O18" s="978"/>
      <c r="P18" s="983"/>
      <c r="Q18" s="983"/>
      <c r="R18" s="984"/>
    </row>
    <row r="19" spans="1:18" ht="31.5" x14ac:dyDescent="0.25">
      <c r="A19" s="968">
        <v>6000000</v>
      </c>
      <c r="B19" s="969" t="s">
        <v>997</v>
      </c>
      <c r="C19" s="970" t="s">
        <v>998</v>
      </c>
      <c r="D19" s="985"/>
      <c r="E19" s="985"/>
      <c r="F19" s="985"/>
      <c r="G19" s="985">
        <v>225000</v>
      </c>
      <c r="H19" s="985">
        <v>225000</v>
      </c>
      <c r="I19" s="985">
        <v>375000</v>
      </c>
      <c r="J19" s="985">
        <v>375000</v>
      </c>
      <c r="K19" s="985">
        <v>375000</v>
      </c>
      <c r="L19" s="985">
        <v>375000</v>
      </c>
      <c r="M19" s="985">
        <v>375000</v>
      </c>
      <c r="N19" s="985">
        <v>375000</v>
      </c>
      <c r="O19" s="985">
        <v>375000</v>
      </c>
      <c r="P19" s="986">
        <v>375000</v>
      </c>
      <c r="Q19" s="986">
        <v>375000</v>
      </c>
      <c r="R19" s="987">
        <f>2550000-375000</f>
        <v>2175000</v>
      </c>
    </row>
    <row r="20" spans="1:18" ht="16.5" thickBot="1" x14ac:dyDescent="0.3">
      <c r="A20" s="974"/>
      <c r="B20" s="988"/>
      <c r="C20" s="982" t="s">
        <v>996</v>
      </c>
      <c r="D20" s="989"/>
      <c r="E20" s="989">
        <f>((A19/2)/2)*0.027</f>
        <v>40500</v>
      </c>
      <c r="F20" s="989">
        <f>(E20+A19/2)*0.027</f>
        <v>82093.5</v>
      </c>
      <c r="G20" s="989">
        <f>A19*0.027</f>
        <v>162000</v>
      </c>
      <c r="H20" s="989">
        <f>(A19-G19)*0.027</f>
        <v>155925</v>
      </c>
      <c r="I20" s="989">
        <f>(A19-G19-H19)*0.027</f>
        <v>149850</v>
      </c>
      <c r="J20" s="989">
        <f>(A19-G19-H19-I19)*0.027</f>
        <v>139725</v>
      </c>
      <c r="K20" s="989">
        <f>(A19-G19-H19-I19-J19)*0.027</f>
        <v>129600</v>
      </c>
      <c r="L20" s="989">
        <f>(A19-G19-H19-I19-J19-K19)*0.027</f>
        <v>119475</v>
      </c>
      <c r="M20" s="989">
        <f>(A19-G19-H19-I19-J19-K19-L19)*0.027</f>
        <v>109350</v>
      </c>
      <c r="N20" s="989">
        <f>(A19-G19-H19-I19-J19-K19-L19-M19)*0.027</f>
        <v>99225</v>
      </c>
      <c r="O20" s="989">
        <f>(A19-G19-H19-I19-J19-K19-L19-M19-N19)*0.027</f>
        <v>89100</v>
      </c>
      <c r="P20" s="990">
        <f>(A19-G19-H19-I19-J19-K19-L19-M19-N19-O19)*0.027</f>
        <v>78975</v>
      </c>
      <c r="Q20" s="990">
        <f>(A19-G19-H19-I19-J19-K19-L19-M19-N19-O19-P19)*0.027</f>
        <v>68850</v>
      </c>
      <c r="R20" s="991">
        <v>293625</v>
      </c>
    </row>
    <row r="21" spans="1:18" ht="41.25" customHeight="1" x14ac:dyDescent="0.25">
      <c r="A21" s="968">
        <v>784000</v>
      </c>
      <c r="B21" s="969">
        <v>2020</v>
      </c>
      <c r="C21" s="970" t="s">
        <v>999</v>
      </c>
      <c r="D21" s="986"/>
      <c r="E21" s="986"/>
      <c r="F21" s="986"/>
      <c r="G21" s="986">
        <v>78400</v>
      </c>
      <c r="H21" s="986">
        <v>78400</v>
      </c>
      <c r="I21" s="986">
        <v>78400</v>
      </c>
      <c r="J21" s="986">
        <v>78400</v>
      </c>
      <c r="K21" s="986">
        <v>78400</v>
      </c>
      <c r="L21" s="986">
        <v>78400</v>
      </c>
      <c r="M21" s="986">
        <v>78400</v>
      </c>
      <c r="N21" s="986">
        <v>78400</v>
      </c>
      <c r="O21" s="986">
        <v>78400</v>
      </c>
      <c r="P21" s="986">
        <v>78400</v>
      </c>
      <c r="Q21" s="986"/>
      <c r="R21" s="987"/>
    </row>
    <row r="22" spans="1:18" ht="16.5" thickBot="1" x14ac:dyDescent="0.3">
      <c r="A22" s="974"/>
      <c r="B22" s="988"/>
      <c r="C22" s="975" t="s">
        <v>1000</v>
      </c>
      <c r="D22" s="990"/>
      <c r="E22" s="990"/>
      <c r="F22" s="990">
        <f>G22/12*8</f>
        <v>14112</v>
      </c>
      <c r="G22" s="990">
        <f>A21*0.027</f>
        <v>21168</v>
      </c>
      <c r="H22" s="990">
        <f>(A21-G21)*0.027</f>
        <v>19051.2</v>
      </c>
      <c r="I22" s="990">
        <f>(A21-G21-H21)*0.027</f>
        <v>16934.400000000001</v>
      </c>
      <c r="J22" s="990">
        <f>(A21-G21-H21-I21)*0.027</f>
        <v>14817.6</v>
      </c>
      <c r="K22" s="990">
        <f>(A21-G21-H21-I21-J21)*0.027</f>
        <v>12700.8</v>
      </c>
      <c r="L22" s="990">
        <f>(A21-G21-H21-I21-J21-K21)*0.027</f>
        <v>10584</v>
      </c>
      <c r="M22" s="990">
        <f>(A21-G21-H21-I21-J21-K21-L21)*0.027</f>
        <v>8467.2000000000007</v>
      </c>
      <c r="N22" s="990">
        <f>(A21-G21-H21-I21-J21-K21-L21-M21)*0.027</f>
        <v>6350.4</v>
      </c>
      <c r="O22" s="990">
        <f>(A21-G21-H21-I21-J21-K21-L21-M21-N21)*0.027</f>
        <v>4233.6000000000004</v>
      </c>
      <c r="P22" s="990">
        <f>(A21-G21-H21-I21-J21-K21-L21-M21-N21-O21)*0.027</f>
        <v>2116.8000000000002</v>
      </c>
      <c r="Q22" s="990"/>
      <c r="R22" s="991"/>
    </row>
    <row r="23" spans="1:18" ht="37.5" customHeight="1" x14ac:dyDescent="0.25">
      <c r="A23" s="968">
        <v>800000</v>
      </c>
      <c r="B23" s="969">
        <v>2019</v>
      </c>
      <c r="C23" s="970" t="s">
        <v>1001</v>
      </c>
      <c r="D23" s="992"/>
      <c r="E23" s="986">
        <v>0</v>
      </c>
      <c r="F23" s="986">
        <v>80000</v>
      </c>
      <c r="G23" s="986">
        <v>80000</v>
      </c>
      <c r="H23" s="986">
        <v>80000</v>
      </c>
      <c r="I23" s="986">
        <v>80000</v>
      </c>
      <c r="J23" s="986">
        <v>80000</v>
      </c>
      <c r="K23" s="986">
        <v>80000</v>
      </c>
      <c r="L23" s="986">
        <v>80000</v>
      </c>
      <c r="M23" s="986">
        <v>80000</v>
      </c>
      <c r="N23" s="986">
        <v>80000</v>
      </c>
      <c r="O23" s="986">
        <v>80000</v>
      </c>
      <c r="P23" s="986"/>
      <c r="Q23" s="986"/>
      <c r="R23" s="987"/>
    </row>
    <row r="24" spans="1:18" ht="16.5" thickBot="1" x14ac:dyDescent="0.3">
      <c r="A24" s="974"/>
      <c r="B24" s="988"/>
      <c r="C24" s="982" t="s">
        <v>1002</v>
      </c>
      <c r="D24" s="993"/>
      <c r="E24" s="990">
        <f>F24/12*8</f>
        <v>14400</v>
      </c>
      <c r="F24" s="990">
        <f>A23*0.027</f>
        <v>21600</v>
      </c>
      <c r="G24" s="990">
        <f>(A23-F23)*0.027</f>
        <v>19440</v>
      </c>
      <c r="H24" s="990">
        <f>(A23-F23-G23)*0.027</f>
        <v>17280</v>
      </c>
      <c r="I24" s="990">
        <f>(A23-F23-G23-H23)*0.027</f>
        <v>15120</v>
      </c>
      <c r="J24" s="990">
        <f>(A23-F23-G23-H23-I23)*0.027</f>
        <v>12960</v>
      </c>
      <c r="K24" s="990">
        <f>(A23-F23-G23-H23-I23-J23)*0.027</f>
        <v>10800</v>
      </c>
      <c r="L24" s="990">
        <f>(A23-F23-G23-H23-I23-J23-K23)*0.027</f>
        <v>8640</v>
      </c>
      <c r="M24" s="990">
        <f>(A23-F23-G23-H23-I23-J23-K23-L23)*0.027</f>
        <v>6480</v>
      </c>
      <c r="N24" s="990">
        <f>(A23-F23-G23-H23-I23-J23-K23-L23-M23)*0.027</f>
        <v>4320</v>
      </c>
      <c r="O24" s="990">
        <f>(A23-F23-G23-H23-I23-J23-K23-L23-M23-N23)*0.027</f>
        <v>2160</v>
      </c>
      <c r="P24" s="990"/>
      <c r="Q24" s="990"/>
      <c r="R24" s="991"/>
    </row>
    <row r="25" spans="1:18" ht="39.75" customHeight="1" x14ac:dyDescent="0.25">
      <c r="A25" s="968">
        <v>800000</v>
      </c>
      <c r="B25" s="969">
        <v>2019</v>
      </c>
      <c r="C25" s="970" t="s">
        <v>1003</v>
      </c>
      <c r="D25" s="986"/>
      <c r="E25" s="986">
        <v>0</v>
      </c>
      <c r="F25" s="986">
        <v>80000</v>
      </c>
      <c r="G25" s="986">
        <v>80000</v>
      </c>
      <c r="H25" s="986">
        <v>80000</v>
      </c>
      <c r="I25" s="986">
        <v>80000</v>
      </c>
      <c r="J25" s="986">
        <v>80000</v>
      </c>
      <c r="K25" s="986">
        <v>80000</v>
      </c>
      <c r="L25" s="986">
        <v>80000</v>
      </c>
      <c r="M25" s="986">
        <v>80000</v>
      </c>
      <c r="N25" s="986">
        <v>80000</v>
      </c>
      <c r="O25" s="986">
        <v>80000</v>
      </c>
      <c r="P25" s="986"/>
      <c r="Q25" s="986"/>
      <c r="R25" s="987"/>
    </row>
    <row r="26" spans="1:18" ht="16.5" thickBot="1" x14ac:dyDescent="0.3">
      <c r="A26" s="974"/>
      <c r="B26" s="988"/>
      <c r="C26" s="982" t="s">
        <v>1002</v>
      </c>
      <c r="D26" s="990"/>
      <c r="E26" s="990">
        <f>F26/12*8</f>
        <v>14400</v>
      </c>
      <c r="F26" s="990">
        <f>A25*0.027</f>
        <v>21600</v>
      </c>
      <c r="G26" s="990">
        <f>(A25-F25)*0.027</f>
        <v>19440</v>
      </c>
      <c r="H26" s="990">
        <f>(A25-F25-G25)*0.027</f>
        <v>17280</v>
      </c>
      <c r="I26" s="990">
        <f>(A25-F25-G25-H25)*0.027</f>
        <v>15120</v>
      </c>
      <c r="J26" s="990">
        <f>(A25-F25-G25-H25-I25)*0.027</f>
        <v>12960</v>
      </c>
      <c r="K26" s="990">
        <f>(A25-F25-G25-H25-I25-J25)*0.027</f>
        <v>10800</v>
      </c>
      <c r="L26" s="990">
        <f>(A25-F25-G25-H25-I25-J25-K25)*0.027</f>
        <v>8640</v>
      </c>
      <c r="M26" s="990">
        <f>(A25-F25-G25-H25-I25-J25-K25-L25)*0.027</f>
        <v>6480</v>
      </c>
      <c r="N26" s="990">
        <f>(A25-F25-G25-H25-I25-J25-K25-L25-M25)*0.027</f>
        <v>4320</v>
      </c>
      <c r="O26" s="990">
        <f>(A25-F25-G25-H25-I25-J25-K25-L25-M25-N25)*0.027</f>
        <v>2160</v>
      </c>
      <c r="P26" s="990"/>
      <c r="Q26" s="990"/>
      <c r="R26" s="991"/>
    </row>
    <row r="27" spans="1:18" ht="36" customHeight="1" x14ac:dyDescent="0.25">
      <c r="A27" s="968">
        <v>7000000</v>
      </c>
      <c r="B27" s="969" t="s">
        <v>1004</v>
      </c>
      <c r="C27" s="970" t="s">
        <v>1005</v>
      </c>
      <c r="D27" s="986"/>
      <c r="E27" s="986"/>
      <c r="F27" s="986"/>
      <c r="G27" s="986"/>
      <c r="H27" s="986">
        <v>350000</v>
      </c>
      <c r="I27" s="986">
        <v>350000</v>
      </c>
      <c r="J27" s="986">
        <v>350000</v>
      </c>
      <c r="K27" s="986">
        <v>350000</v>
      </c>
      <c r="L27" s="986">
        <v>350000</v>
      </c>
      <c r="M27" s="986">
        <v>350000</v>
      </c>
      <c r="N27" s="986">
        <v>350000</v>
      </c>
      <c r="O27" s="986">
        <v>350000</v>
      </c>
      <c r="P27" s="986">
        <v>350000</v>
      </c>
      <c r="Q27" s="986">
        <v>350000</v>
      </c>
      <c r="R27" s="987">
        <f>3850000-350000</f>
        <v>3500000</v>
      </c>
    </row>
    <row r="28" spans="1:18" ht="16.5" thickBot="1" x14ac:dyDescent="0.3">
      <c r="A28" s="974"/>
      <c r="B28" s="988"/>
      <c r="C28" s="982" t="s">
        <v>1006</v>
      </c>
      <c r="D28" s="990"/>
      <c r="E28" s="990"/>
      <c r="F28" s="990">
        <f>(A27/2/2)*0.027</f>
        <v>47250</v>
      </c>
      <c r="G28" s="990">
        <f>(F28+A27/2)*0.027</f>
        <v>95775.75</v>
      </c>
      <c r="H28" s="990">
        <f>A27*0.027</f>
        <v>189000</v>
      </c>
      <c r="I28" s="990">
        <f>(A27-H27)*0.027</f>
        <v>179550</v>
      </c>
      <c r="J28" s="990">
        <f>(A27-H27-I27)*0.027</f>
        <v>170100</v>
      </c>
      <c r="K28" s="990">
        <f>(A27-H27-I27-J27)*0.027</f>
        <v>160650</v>
      </c>
      <c r="L28" s="990">
        <f>(A27-H27-I27-J27-K27)*0.027</f>
        <v>151200</v>
      </c>
      <c r="M28" s="990">
        <f>(A27-H27-I27-J27-K27-L27)*0.027</f>
        <v>141750</v>
      </c>
      <c r="N28" s="990">
        <f>(A27-H27-I27-J27-K27-L27-M27)*0.027</f>
        <v>132300</v>
      </c>
      <c r="O28" s="990">
        <f>(A27-H27-I27-J27-K27-L27-M27-N27)*0.027</f>
        <v>122850</v>
      </c>
      <c r="P28" s="990">
        <f>(A27-H27-I27-J27-K27-L27-M27-N27-O27)*0.027</f>
        <v>113400</v>
      </c>
      <c r="Q28" s="990">
        <f>(A27-H27-I27-J27-K27-L27-M27-N27-O27-P27)*0.027</f>
        <v>103950</v>
      </c>
      <c r="R28" s="991">
        <v>519750</v>
      </c>
    </row>
    <row r="29" spans="1:18" ht="31.5" x14ac:dyDescent="0.25">
      <c r="A29" s="968">
        <v>394913</v>
      </c>
      <c r="B29" s="969" t="s">
        <v>1007</v>
      </c>
      <c r="C29" s="970" t="s">
        <v>1008</v>
      </c>
      <c r="D29" s="986"/>
      <c r="E29" s="986"/>
      <c r="F29" s="986"/>
      <c r="G29" s="986"/>
      <c r="H29" s="985">
        <v>39490</v>
      </c>
      <c r="I29" s="985">
        <v>39490</v>
      </c>
      <c r="J29" s="985">
        <v>39490</v>
      </c>
      <c r="K29" s="985">
        <v>39490</v>
      </c>
      <c r="L29" s="985">
        <v>39490</v>
      </c>
      <c r="M29" s="985">
        <v>39490</v>
      </c>
      <c r="N29" s="985">
        <v>39490</v>
      </c>
      <c r="O29" s="985">
        <v>39495</v>
      </c>
      <c r="P29" s="986">
        <v>39494</v>
      </c>
      <c r="Q29" s="986">
        <v>39494</v>
      </c>
      <c r="R29" s="987"/>
    </row>
    <row r="30" spans="1:18" ht="16.5" thickBot="1" x14ac:dyDescent="0.3">
      <c r="A30" s="981"/>
      <c r="B30" s="994"/>
      <c r="C30" s="976" t="s">
        <v>996</v>
      </c>
      <c r="D30" s="995"/>
      <c r="E30" s="995">
        <f>(A29/3/2)*0.027</f>
        <v>1777.1084999999998</v>
      </c>
      <c r="F30" s="995">
        <f>(E30+(A29/3)*2/2)*0.027</f>
        <v>3602.1989294999998</v>
      </c>
      <c r="G30" s="995">
        <f>(F30+(A29/2))*0.027</f>
        <v>5428.5848710965001</v>
      </c>
      <c r="H30" s="996">
        <f>A29*0.027</f>
        <v>10662.651</v>
      </c>
      <c r="I30" s="996">
        <f>(A29-H29)*0.027</f>
        <v>9596.4210000000003</v>
      </c>
      <c r="J30" s="996">
        <f>(A29-H29-I29)*0.027</f>
        <v>8530.1910000000007</v>
      </c>
      <c r="K30" s="996">
        <f>(A29-H29-I29-J29)*0.027</f>
        <v>7463.9610000000002</v>
      </c>
      <c r="L30" s="996">
        <f>(A29-H29-I29-J29-K29)*0.027</f>
        <v>6397.7309999999998</v>
      </c>
      <c r="M30" s="996">
        <f>(A29-H29-I29-J29-K29-L29)*0.027</f>
        <v>5331.5010000000002</v>
      </c>
      <c r="N30" s="996">
        <f>(A29-H29-I29-J29-K29-L29-M29)*0.027</f>
        <v>4265.2709999999997</v>
      </c>
      <c r="O30" s="996">
        <f>(A29-H29-I29-J29-K29-L29-M29-N29)*0.027</f>
        <v>3199.0410000000002</v>
      </c>
      <c r="P30" s="995">
        <f>(A29-H29-I29-J29-K29-L29-M29-N29-O29)*0.027</f>
        <v>2132.6759999999999</v>
      </c>
      <c r="Q30" s="995">
        <f>(A29-H29-I29-J29-K29-L29-M29-N29-O29-P29)*0.027</f>
        <v>1066.338</v>
      </c>
      <c r="R30" s="997"/>
    </row>
    <row r="31" spans="1:18" ht="31.5" x14ac:dyDescent="0.25">
      <c r="A31" s="968">
        <v>369000</v>
      </c>
      <c r="B31" s="969" t="s">
        <v>1004</v>
      </c>
      <c r="C31" s="970" t="s">
        <v>1009</v>
      </c>
      <c r="D31" s="986"/>
      <c r="E31" s="986"/>
      <c r="F31" s="986"/>
      <c r="G31" s="986"/>
      <c r="H31" s="985">
        <v>36900</v>
      </c>
      <c r="I31" s="985">
        <v>36900</v>
      </c>
      <c r="J31" s="985">
        <v>36900</v>
      </c>
      <c r="K31" s="985">
        <v>36900</v>
      </c>
      <c r="L31" s="985">
        <v>36900</v>
      </c>
      <c r="M31" s="985">
        <v>36900</v>
      </c>
      <c r="N31" s="985">
        <v>36900</v>
      </c>
      <c r="O31" s="985">
        <v>36900</v>
      </c>
      <c r="P31" s="986">
        <v>36900</v>
      </c>
      <c r="Q31" s="986">
        <v>36900</v>
      </c>
      <c r="R31" s="987"/>
    </row>
    <row r="32" spans="1:18" ht="16.5" thickBot="1" x14ac:dyDescent="0.3">
      <c r="A32" s="981"/>
      <c r="B32" s="994"/>
      <c r="C32" s="976" t="s">
        <v>996</v>
      </c>
      <c r="D32" s="995"/>
      <c r="E32" s="995"/>
      <c r="F32" s="995">
        <f>(A31/2/2)*0.027</f>
        <v>2490.75</v>
      </c>
      <c r="G32" s="995">
        <f>(F32+A31/2)*0.027</f>
        <v>5048.7502500000001</v>
      </c>
      <c r="H32" s="996">
        <f>A31*0.027</f>
        <v>9963</v>
      </c>
      <c r="I32" s="996">
        <f>(A31-H31)*0.027</f>
        <v>8966.7000000000007</v>
      </c>
      <c r="J32" s="996">
        <f>(A31-H31-I31)*0.027</f>
        <v>7970.4</v>
      </c>
      <c r="K32" s="996">
        <f>(A31-H31-I31-J31)*0.027</f>
        <v>6974.1</v>
      </c>
      <c r="L32" s="996">
        <f>(A31-H31-I31-J31-K31)*0.027</f>
        <v>5977.8</v>
      </c>
      <c r="M32" s="996">
        <f>(A31-H31-I31-J31-K31-L31)*0.027</f>
        <v>4981.5</v>
      </c>
      <c r="N32" s="996">
        <f>(A31-H31-I31-J31-K31-L31-M31)*0.027</f>
        <v>3985.2</v>
      </c>
      <c r="O32" s="996">
        <f>(A31-H31-I31-J31-K31-L31-M31-N31)*0.027</f>
        <v>2988.9</v>
      </c>
      <c r="P32" s="995">
        <f>(A31-H31-I31-J31-K31-L31-M31-N31-O31)*0.027</f>
        <v>1992.6</v>
      </c>
      <c r="Q32" s="995">
        <f>(A31-H31-I31-J31-K31-L31-M31-N31-O31-P31)*0.027</f>
        <v>996.3</v>
      </c>
      <c r="R32" s="997"/>
    </row>
    <row r="33" spans="1:18" s="999" customFormat="1" ht="54" customHeight="1" x14ac:dyDescent="0.25">
      <c r="A33" s="968">
        <v>334062</v>
      </c>
      <c r="B33" s="969" t="s">
        <v>1010</v>
      </c>
      <c r="C33" s="970" t="s">
        <v>1011</v>
      </c>
      <c r="D33" s="998"/>
      <c r="E33" s="998"/>
      <c r="F33" s="998"/>
      <c r="G33" s="985">
        <v>47940</v>
      </c>
      <c r="H33" s="985">
        <v>31792</v>
      </c>
      <c r="I33" s="985">
        <v>31791</v>
      </c>
      <c r="J33" s="985">
        <v>31791</v>
      </c>
      <c r="K33" s="985">
        <v>31791</v>
      </c>
      <c r="L33" s="985">
        <v>31791</v>
      </c>
      <c r="M33" s="985">
        <v>31791</v>
      </c>
      <c r="N33" s="986">
        <v>31791</v>
      </c>
      <c r="O33" s="986">
        <v>31792</v>
      </c>
      <c r="P33" s="986">
        <v>31792</v>
      </c>
      <c r="Q33" s="986"/>
      <c r="R33" s="987"/>
    </row>
    <row r="34" spans="1:18" s="999" customFormat="1" ht="16.5" thickBot="1" x14ac:dyDescent="0.3">
      <c r="A34" s="974"/>
      <c r="B34" s="988"/>
      <c r="C34" s="982" t="s">
        <v>996</v>
      </c>
      <c r="D34" s="1000"/>
      <c r="E34" s="989">
        <f>((A33/2)/2)*0.027</f>
        <v>2254.9184999999998</v>
      </c>
      <c r="F34" s="989">
        <f>(E34+A33/2)*0.027</f>
        <v>4570.7197994999997</v>
      </c>
      <c r="G34" s="989">
        <f>A33*0.027</f>
        <v>9019.6739999999991</v>
      </c>
      <c r="H34" s="989">
        <f>(A33-G33)*0.027</f>
        <v>7725.2939999999999</v>
      </c>
      <c r="I34" s="989">
        <f>(A33-G33-H33)*0.027</f>
        <v>6866.91</v>
      </c>
      <c r="J34" s="989">
        <f>(A33-G33-H33-I33)*0.027</f>
        <v>6008.5529999999999</v>
      </c>
      <c r="K34" s="989">
        <f>(A33-G33-H33-I33-J33)*0.027</f>
        <v>5150.1959999999999</v>
      </c>
      <c r="L34" s="989">
        <f>(A33-G33-H33-I33-J33-K33)*0.027</f>
        <v>4291.8389999999999</v>
      </c>
      <c r="M34" s="989">
        <f>(A33-G33-H33-I33-J33-K33-L33)*0.027</f>
        <v>3433.482</v>
      </c>
      <c r="N34" s="990">
        <f>(A33-G33-H33-I33-J33-K33-L33-M33)*0.027</f>
        <v>2575.125</v>
      </c>
      <c r="O34" s="990">
        <f>(A33-G33-H33-I33-J33-K33-L33-M33-N33)*0.027</f>
        <v>1716.768</v>
      </c>
      <c r="P34" s="990">
        <f>(A33-G33-H33-I33-J33-K33-L33-M33-N33-O33)*0.027</f>
        <v>858.38400000000001</v>
      </c>
      <c r="Q34" s="990"/>
      <c r="R34" s="991"/>
    </row>
    <row r="35" spans="1:18" s="999" customFormat="1" ht="47.25" x14ac:dyDescent="0.25">
      <c r="A35" s="968">
        <v>1462506</v>
      </c>
      <c r="B35" s="969" t="s">
        <v>1007</v>
      </c>
      <c r="C35" s="970" t="s">
        <v>1012</v>
      </c>
      <c r="D35" s="1001">
        <v>0</v>
      </c>
      <c r="E35" s="1001">
        <v>0</v>
      </c>
      <c r="F35" s="1001">
        <v>0</v>
      </c>
      <c r="G35" s="971">
        <v>615883</v>
      </c>
      <c r="H35" s="972">
        <v>94069</v>
      </c>
      <c r="I35" s="972">
        <v>94069</v>
      </c>
      <c r="J35" s="972">
        <v>94069</v>
      </c>
      <c r="K35" s="972">
        <v>94069</v>
      </c>
      <c r="L35" s="972">
        <v>94069</v>
      </c>
      <c r="M35" s="972">
        <v>94069</v>
      </c>
      <c r="N35" s="972">
        <v>94069</v>
      </c>
      <c r="O35" s="972">
        <v>94070</v>
      </c>
      <c r="P35" s="971">
        <v>94070</v>
      </c>
      <c r="Q35" s="971"/>
      <c r="R35" s="973"/>
    </row>
    <row r="36" spans="1:18" s="999" customFormat="1" ht="16.5" thickBot="1" x14ac:dyDescent="0.3">
      <c r="A36" s="981"/>
      <c r="B36" s="1002"/>
      <c r="C36" s="976" t="s">
        <v>996</v>
      </c>
      <c r="D36" s="983"/>
      <c r="E36" s="978">
        <f>(A35/2/2)*0.027</f>
        <v>9871.9154999999992</v>
      </c>
      <c r="F36" s="978">
        <f>(E36+A35/2)*0.027</f>
        <v>20010.372718499999</v>
      </c>
      <c r="G36" s="978">
        <f>A35*0.027</f>
        <v>39487.661999999997</v>
      </c>
      <c r="H36" s="978">
        <f>(A35-G35)*0.027</f>
        <v>22858.821</v>
      </c>
      <c r="I36" s="978">
        <f>(A35-G35-H35)*0.027</f>
        <v>20318.957999999999</v>
      </c>
      <c r="J36" s="978">
        <f>(A35-G35-H35-I35)*0.027</f>
        <v>17779.095000000001</v>
      </c>
      <c r="K36" s="978">
        <f>(A35-G35-H35-I35-J35)*0.027</f>
        <v>15239.232</v>
      </c>
      <c r="L36" s="983">
        <f>(A35-G35-H35-I35-J35-K35)*0.027</f>
        <v>12699.369000000001</v>
      </c>
      <c r="M36" s="978">
        <v>94069</v>
      </c>
      <c r="N36" s="983">
        <f>(A35-G35-H35-I35-J35-K35-L35-M35)*0.027</f>
        <v>7619.643</v>
      </c>
      <c r="O36" s="978">
        <f>(A35-G35-H35-I35-J35-K35-L35-M35-N35)*0.027</f>
        <v>5079.78</v>
      </c>
      <c r="P36" s="983">
        <f>(A35-G35-H35-I35-J35-K35-L35-M35-N35-O35)*0.027</f>
        <v>2539.89</v>
      </c>
      <c r="Q36" s="983"/>
      <c r="R36" s="984"/>
    </row>
    <row r="37" spans="1:18" s="999" customFormat="1" ht="22.5" customHeight="1" x14ac:dyDescent="0.25">
      <c r="A37" s="968">
        <v>2274277</v>
      </c>
      <c r="B37" s="969" t="s">
        <v>1013</v>
      </c>
      <c r="C37" s="970" t="s">
        <v>1014</v>
      </c>
      <c r="D37" s="1003">
        <v>0</v>
      </c>
      <c r="E37" s="1001">
        <v>0</v>
      </c>
      <c r="F37" s="972">
        <v>0</v>
      </c>
      <c r="G37" s="972">
        <v>593300</v>
      </c>
      <c r="H37" s="972">
        <v>186775</v>
      </c>
      <c r="I37" s="972">
        <v>186775</v>
      </c>
      <c r="J37" s="972">
        <v>186775</v>
      </c>
      <c r="K37" s="972">
        <v>186775</v>
      </c>
      <c r="L37" s="972">
        <v>186775</v>
      </c>
      <c r="M37" s="972">
        <v>186775</v>
      </c>
      <c r="N37" s="972">
        <v>186775</v>
      </c>
      <c r="O37" s="972">
        <v>186776</v>
      </c>
      <c r="P37" s="971">
        <v>186776</v>
      </c>
      <c r="Q37" s="971"/>
      <c r="R37" s="973"/>
    </row>
    <row r="38" spans="1:18" s="999" customFormat="1" ht="18" customHeight="1" thickBot="1" x14ac:dyDescent="0.3">
      <c r="A38" s="1004"/>
      <c r="B38" s="1005"/>
      <c r="C38" s="1006" t="s">
        <v>996</v>
      </c>
      <c r="D38" s="1007">
        <f>(A37/3/2)*0.027</f>
        <v>10234.246500000001</v>
      </c>
      <c r="E38" s="1008">
        <f>(D38+(A37/3)*2/2)*0.027</f>
        <v>20744.817655500003</v>
      </c>
      <c r="F38" s="1008">
        <f>(E38+(A37/2))*0.027</f>
        <v>31262.8495766985</v>
      </c>
      <c r="G38" s="1008">
        <f>A37*0.027</f>
        <v>61405.478999999999</v>
      </c>
      <c r="H38" s="1008">
        <f>(A37-G37)*0.027</f>
        <v>45386.379000000001</v>
      </c>
      <c r="I38" s="1008">
        <f>(A37-G37-H37)*0.027</f>
        <v>40343.453999999998</v>
      </c>
      <c r="J38" s="1008">
        <f>(A37-G37-H37-I37)*0.027</f>
        <v>35300.529000000002</v>
      </c>
      <c r="K38" s="1008">
        <f>(A37-G37-H37-I37-J37)*0.027</f>
        <v>30257.603999999999</v>
      </c>
      <c r="L38" s="1007">
        <f>(A37-G37-H37-I37-J37-K37)*0.027</f>
        <v>25214.679</v>
      </c>
      <c r="M38" s="1008">
        <f>(A37-G37-H37-I37-J37-K37-L37)*0.027</f>
        <v>20171.754000000001</v>
      </c>
      <c r="N38" s="1007">
        <f>(A37-G37-H37-I37-J37-K37-L37-M37)*0.027</f>
        <v>15128.829</v>
      </c>
      <c r="O38" s="1008">
        <f>(A37-G37-H37-I37-J37-K37-L37-M37-N37)*0.027</f>
        <v>10085.904</v>
      </c>
      <c r="P38" s="1007">
        <f>(A37-G37-H37-I37-J37-K37-L37-M37-N37-O37)*0.027</f>
        <v>5042.9520000000002</v>
      </c>
      <c r="Q38" s="1007"/>
      <c r="R38" s="1009"/>
    </row>
    <row r="39" spans="1:18" s="999" customFormat="1" ht="48" customHeight="1" x14ac:dyDescent="0.25">
      <c r="A39" s="1010">
        <f>895823-4564</f>
        <v>891259</v>
      </c>
      <c r="B39" s="1011" t="s">
        <v>1007</v>
      </c>
      <c r="C39" s="1012" t="s">
        <v>1015</v>
      </c>
      <c r="D39" s="1013"/>
      <c r="E39" s="1013">
        <v>0</v>
      </c>
      <c r="F39" s="1013">
        <v>0</v>
      </c>
      <c r="G39" s="1013">
        <v>0</v>
      </c>
      <c r="H39" s="1013">
        <v>278771</v>
      </c>
      <c r="I39" s="1013">
        <v>68054</v>
      </c>
      <c r="J39" s="1013">
        <v>68054</v>
      </c>
      <c r="K39" s="1013">
        <v>68054</v>
      </c>
      <c r="L39" s="1013">
        <v>68054</v>
      </c>
      <c r="M39" s="1013">
        <v>68054</v>
      </c>
      <c r="N39" s="1014">
        <v>68054</v>
      </c>
      <c r="O39" s="1014">
        <v>68054</v>
      </c>
      <c r="P39" s="1014">
        <v>68055</v>
      </c>
      <c r="Q39" s="1014">
        <v>68055</v>
      </c>
      <c r="R39" s="1015"/>
    </row>
    <row r="40" spans="1:18" s="999" customFormat="1" ht="17.25" customHeight="1" thickBot="1" x14ac:dyDescent="0.3">
      <c r="A40" s="1004"/>
      <c r="B40" s="1016"/>
      <c r="C40" s="1006" t="s">
        <v>996</v>
      </c>
      <c r="D40" s="1017"/>
      <c r="E40" s="1017">
        <f>(A39/3/2)*0.027</f>
        <v>4010.6654999999996</v>
      </c>
      <c r="F40" s="1017">
        <f>(E40+(A39/3)*2/2)*0.027</f>
        <v>8129.618968499999</v>
      </c>
      <c r="G40" s="1017">
        <f>(F40+(A39/2))*0.027</f>
        <v>12251.496212149499</v>
      </c>
      <c r="H40" s="1017">
        <f>A39*0.027</f>
        <v>24063.992999999999</v>
      </c>
      <c r="I40" s="1017">
        <f>(A39-H39)*0.027</f>
        <v>16537.175999999999</v>
      </c>
      <c r="J40" s="1017">
        <f>(A39-H39-I39)*0.027</f>
        <v>14699.717999999999</v>
      </c>
      <c r="K40" s="1017">
        <f>(A39-H39-I39-J39)*0.027</f>
        <v>12862.26</v>
      </c>
      <c r="L40" s="1017">
        <f>(A39-H39-I39-J39-K39)*0.027</f>
        <v>11024.802</v>
      </c>
      <c r="M40" s="1017">
        <f>(A39-H39-I39-J39-K39-L39)*0.027</f>
        <v>9187.3439999999991</v>
      </c>
      <c r="N40" s="1018">
        <f>(A39-H39-I39-J39-K39-L39-M39)*0.027</f>
        <v>7349.8859999999995</v>
      </c>
      <c r="O40" s="1018">
        <f>(A39-H39-I39-J39-K39-L39-M39-N39)*0.027</f>
        <v>5512.4279999999999</v>
      </c>
      <c r="P40" s="1018">
        <f>(A39-H39-I39-J39-K39-L39-M39-N39-O39)*0.027</f>
        <v>3674.97</v>
      </c>
      <c r="Q40" s="1018">
        <f>(A39-H39-I39-J39-K39-L39-M39-N39-O39-P39)*0.027</f>
        <v>1837.4849999999999</v>
      </c>
      <c r="R40" s="1019"/>
    </row>
    <row r="41" spans="1:18" s="999" customFormat="1" ht="66" customHeight="1" x14ac:dyDescent="0.25">
      <c r="A41" s="1010">
        <v>1107754</v>
      </c>
      <c r="B41" s="1011" t="s">
        <v>1013</v>
      </c>
      <c r="C41" s="1012" t="s">
        <v>1016</v>
      </c>
      <c r="D41" s="1014">
        <v>0</v>
      </c>
      <c r="E41" s="1014">
        <v>0</v>
      </c>
      <c r="F41" s="1014">
        <v>0</v>
      </c>
      <c r="G41" s="1014">
        <v>331550</v>
      </c>
      <c r="H41" s="1014">
        <v>86244</v>
      </c>
      <c r="I41" s="1014">
        <v>86245</v>
      </c>
      <c r="J41" s="1014">
        <v>86245</v>
      </c>
      <c r="K41" s="1014">
        <v>86245</v>
      </c>
      <c r="L41" s="1014">
        <v>86245</v>
      </c>
      <c r="M41" s="1014">
        <v>86245</v>
      </c>
      <c r="N41" s="1014">
        <v>86245</v>
      </c>
      <c r="O41" s="1014">
        <v>86245</v>
      </c>
      <c r="P41" s="1014">
        <v>86245</v>
      </c>
      <c r="Q41" s="1014"/>
      <c r="R41" s="1015"/>
    </row>
    <row r="42" spans="1:18" s="999" customFormat="1" ht="17.25" customHeight="1" thickBot="1" x14ac:dyDescent="0.3">
      <c r="A42" s="1004"/>
      <c r="B42" s="1016"/>
      <c r="C42" s="1006" t="s">
        <v>996</v>
      </c>
      <c r="D42" s="1018">
        <f>(A41/3/2)*0.027</f>
        <v>4984.893</v>
      </c>
      <c r="E42" s="1018">
        <f>(D42+(A41/3)*2/2)*0.027</f>
        <v>10104.378110999998</v>
      </c>
      <c r="F42" s="1018">
        <f>(E42+(A41/2))*0.027</f>
        <v>15227.497208996998</v>
      </c>
      <c r="G42" s="1018">
        <f>A41*0.027</f>
        <v>29909.358</v>
      </c>
      <c r="H42" s="1018">
        <f>(A41-G41)*0.027</f>
        <v>20957.507999999998</v>
      </c>
      <c r="I42" s="1018">
        <f>(A41-G41-H41)*0.027</f>
        <v>18628.919999999998</v>
      </c>
      <c r="J42" s="1018">
        <f>(A41-G41-H41-I41)*0.027</f>
        <v>16300.305</v>
      </c>
      <c r="K42" s="1018">
        <f>(A41-G41-H41-I41-J41)*0.027</f>
        <v>13971.69</v>
      </c>
      <c r="L42" s="1018">
        <f>(A41-G41-H41-I41-J41-K41)*0.027</f>
        <v>11643.075000000001</v>
      </c>
      <c r="M42" s="1018">
        <f>(A41-G41-H41-I41-J41-K41-L41)*0.027</f>
        <v>9314.4599999999991</v>
      </c>
      <c r="N42" s="1018">
        <f>(A41-G41-H41-I41-J41-K41-L41-M41)*0.027</f>
        <v>6985.8450000000003</v>
      </c>
      <c r="O42" s="1018">
        <f>(A41-G41-H41-I41-J41-K41-L41-M41-N41)*0.027</f>
        <v>4657.2299999999996</v>
      </c>
      <c r="P42" s="1018">
        <f>(A41-G41-H41-I41-J41-K41-L41-M41-N41-O41)*0.027</f>
        <v>2328.6149999999998</v>
      </c>
      <c r="Q42" s="1018"/>
      <c r="R42" s="1019"/>
    </row>
    <row r="43" spans="1:18" s="999" customFormat="1" ht="34.5" customHeight="1" x14ac:dyDescent="0.25">
      <c r="A43" s="1010">
        <f>1423690+1297848+843282</f>
        <v>3564820</v>
      </c>
      <c r="B43" s="1011" t="s">
        <v>1007</v>
      </c>
      <c r="C43" s="1012" t="s">
        <v>1017</v>
      </c>
      <c r="D43" s="1013"/>
      <c r="E43" s="1013">
        <v>0</v>
      </c>
      <c r="F43" s="1013">
        <v>0</v>
      </c>
      <c r="G43" s="1013">
        <v>0</v>
      </c>
      <c r="H43" s="1013">
        <v>98191</v>
      </c>
      <c r="I43" s="1013">
        <v>385181</v>
      </c>
      <c r="J43" s="1013">
        <v>385181</v>
      </c>
      <c r="K43" s="1013">
        <v>385181</v>
      </c>
      <c r="L43" s="1013">
        <v>385181</v>
      </c>
      <c r="M43" s="1013">
        <v>385181</v>
      </c>
      <c r="N43" s="1013">
        <v>385181</v>
      </c>
      <c r="O43" s="1013">
        <v>385181</v>
      </c>
      <c r="P43" s="1014">
        <v>385181</v>
      </c>
      <c r="Q43" s="1014">
        <v>385181</v>
      </c>
      <c r="R43" s="1015"/>
    </row>
    <row r="44" spans="1:18" s="999" customFormat="1" ht="17.25" customHeight="1" thickBot="1" x14ac:dyDescent="0.3">
      <c r="A44" s="1004"/>
      <c r="B44" s="1016"/>
      <c r="C44" s="1006" t="s">
        <v>996</v>
      </c>
      <c r="D44" s="1017"/>
      <c r="E44" s="1017">
        <f>(A43/3/2)*0.027</f>
        <v>16041.689999999999</v>
      </c>
      <c r="F44" s="1017">
        <f>(E44+(A43/3)*2/2)*0.027</f>
        <v>32516.505629999996</v>
      </c>
      <c r="G44" s="1017">
        <f>(F44+(A43/2))*0.027</f>
        <v>49003.015652009999</v>
      </c>
      <c r="H44" s="1017">
        <f>A43*0.027</f>
        <v>96250.14</v>
      </c>
      <c r="I44" s="1017">
        <f>(A43-H43)*0.027</f>
        <v>93598.982999999993</v>
      </c>
      <c r="J44" s="1017">
        <f>(A43-H43-I43)*0.027</f>
        <v>83199.096000000005</v>
      </c>
      <c r="K44" s="1017">
        <f>(A43-H43-I43-J43)*0.027</f>
        <v>72799.209000000003</v>
      </c>
      <c r="L44" s="1017">
        <f>(A43-H43-I43-J43-K43)*0.027</f>
        <v>62399.322</v>
      </c>
      <c r="M44" s="1017">
        <f>(A43-H43-I43-J43-K43-L43)*0.027</f>
        <v>51999.434999999998</v>
      </c>
      <c r="N44" s="1018">
        <f>(A43-H43-I43-J43-K43-L43-M43)*0.027</f>
        <v>41599.548000000003</v>
      </c>
      <c r="O44" s="1018">
        <f>(A43-H43-I43-J43-K43-L43-M43-N43)*0.027</f>
        <v>31199.661</v>
      </c>
      <c r="P44" s="1018">
        <f>(A43-H43-I43-J43-K43-L43-M43-N43-O43)*0.027</f>
        <v>20799.774000000001</v>
      </c>
      <c r="Q44" s="1018">
        <f>(A43-H43-I43-J43-K43-L43-M43-N43-O43-P43)*0.027</f>
        <v>10399.887000000001</v>
      </c>
      <c r="R44" s="1019"/>
    </row>
    <row r="45" spans="1:18" s="999" customFormat="1" ht="51.75" customHeight="1" x14ac:dyDescent="0.25">
      <c r="A45" s="968">
        <v>2123909</v>
      </c>
      <c r="B45" s="969" t="s">
        <v>1018</v>
      </c>
      <c r="C45" s="970" t="s">
        <v>1019</v>
      </c>
      <c r="D45" s="985">
        <v>0</v>
      </c>
      <c r="E45" s="985"/>
      <c r="F45" s="985">
        <v>48425</v>
      </c>
      <c r="G45" s="985">
        <v>130609</v>
      </c>
      <c r="H45" s="985">
        <v>130609</v>
      </c>
      <c r="I45" s="985">
        <v>230609</v>
      </c>
      <c r="J45" s="985">
        <v>230609</v>
      </c>
      <c r="K45" s="985">
        <v>280609</v>
      </c>
      <c r="L45" s="985">
        <v>280609</v>
      </c>
      <c r="M45" s="985">
        <v>280610</v>
      </c>
      <c r="N45" s="985">
        <v>280610</v>
      </c>
      <c r="O45" s="986">
        <v>230610</v>
      </c>
      <c r="P45" s="986"/>
      <c r="Q45" s="986"/>
      <c r="R45" s="987"/>
    </row>
    <row r="46" spans="1:18" s="999" customFormat="1" ht="17.25" customHeight="1" thickBot="1" x14ac:dyDescent="0.3">
      <c r="A46" s="974"/>
      <c r="B46" s="988"/>
      <c r="C46" s="982" t="s">
        <v>996</v>
      </c>
      <c r="D46" s="989">
        <f>(A45/2/2)*0.027</f>
        <v>14336.385749999999</v>
      </c>
      <c r="E46" s="989">
        <f>(D46+A45/2)*0.027</f>
        <v>29059.853915249998</v>
      </c>
      <c r="F46" s="989">
        <f>A45*0.027</f>
        <v>57345.542999999998</v>
      </c>
      <c r="G46" s="989">
        <f>(A45-F45)*0.027</f>
        <v>56038.067999999999</v>
      </c>
      <c r="H46" s="989">
        <f>(A45-F45-G45)*0.027</f>
        <v>52511.625</v>
      </c>
      <c r="I46" s="989">
        <f>(A45-F45-G45-H45)*0.027</f>
        <v>48985.182000000001</v>
      </c>
      <c r="J46" s="989">
        <f>(A45-F45-G45-H45-I45)*0.027</f>
        <v>42758.739000000001</v>
      </c>
      <c r="K46" s="989">
        <f>(A45-F45-G45-H45-I45-J45)*0.027</f>
        <v>36532.296000000002</v>
      </c>
      <c r="L46" s="989">
        <f>(A45-F45-G45-H45-I45-J45-K45)*0.027</f>
        <v>28955.852999999999</v>
      </c>
      <c r="M46" s="989">
        <f>(A45-F45-G45-H45-I45-J45-K45-L45)*0.027</f>
        <v>21379.41</v>
      </c>
      <c r="N46" s="990">
        <f>(A45-F45-G45-H45-I45-J45-K45-L45-M45)*0.027</f>
        <v>13802.94</v>
      </c>
      <c r="O46" s="990">
        <f>(A45-F45-G45-H45-I45-J45-K45-L45-M45-N45)*0.027</f>
        <v>6226.47</v>
      </c>
      <c r="P46" s="990"/>
      <c r="Q46" s="990"/>
      <c r="R46" s="991"/>
    </row>
    <row r="47" spans="1:18" s="999" customFormat="1" ht="70.5" customHeight="1" x14ac:dyDescent="0.25">
      <c r="A47" s="1010">
        <v>2152272</v>
      </c>
      <c r="B47" s="1011" t="s">
        <v>1020</v>
      </c>
      <c r="C47" s="1012" t="s">
        <v>1021</v>
      </c>
      <c r="D47" s="1013"/>
      <c r="E47" s="1013">
        <v>0</v>
      </c>
      <c r="F47" s="1013">
        <v>86304</v>
      </c>
      <c r="G47" s="1013">
        <v>159552</v>
      </c>
      <c r="H47" s="1013">
        <v>159552</v>
      </c>
      <c r="I47" s="1013">
        <v>229552</v>
      </c>
      <c r="J47" s="1013">
        <v>229552</v>
      </c>
      <c r="K47" s="1013">
        <v>229552</v>
      </c>
      <c r="L47" s="1013">
        <v>279552</v>
      </c>
      <c r="M47" s="1013">
        <v>279552</v>
      </c>
      <c r="N47" s="1014">
        <v>279552</v>
      </c>
      <c r="O47" s="1014">
        <v>279552</v>
      </c>
      <c r="P47" s="1014"/>
      <c r="Q47" s="1014"/>
      <c r="R47" s="1015"/>
    </row>
    <row r="48" spans="1:18" s="999" customFormat="1" ht="17.25" customHeight="1" thickBot="1" x14ac:dyDescent="0.3">
      <c r="A48" s="1004"/>
      <c r="B48" s="1016"/>
      <c r="C48" s="1006" t="s">
        <v>996</v>
      </c>
      <c r="D48" s="1017"/>
      <c r="E48" s="1017">
        <f>F48/12*8</f>
        <v>38740.896000000001</v>
      </c>
      <c r="F48" s="1017">
        <f>A47*0.027</f>
        <v>58111.343999999997</v>
      </c>
      <c r="G48" s="1017">
        <f>(A47-F47)*0.027</f>
        <v>55781.135999999999</v>
      </c>
      <c r="H48" s="1017">
        <f>(A47-F47-G47)*0.027</f>
        <v>51473.231999999996</v>
      </c>
      <c r="I48" s="1017">
        <f>(A47-F47-G47-H47)*0.027</f>
        <v>47165.328000000001</v>
      </c>
      <c r="J48" s="1017">
        <f>(A47-F47-G47-H47-I47)*0.027</f>
        <v>40967.423999999999</v>
      </c>
      <c r="K48" s="1017">
        <f>(A47-F47-G47-H47-I47-J47)*0.027</f>
        <v>34769.519999999997</v>
      </c>
      <c r="L48" s="1017">
        <f>(A47-F47-G47-H47-I47-J47-K47)*0.027</f>
        <v>28571.615999999998</v>
      </c>
      <c r="M48" s="1017">
        <f>(A47-F47-G47-H47-I47-J47-K47-L47)*0.027</f>
        <v>21023.712</v>
      </c>
      <c r="N48" s="1018">
        <f>(A47-F47-G47-H47-I47-J47-K47-L47-M47)*0.027</f>
        <v>13475.807999999999</v>
      </c>
      <c r="O48" s="1018">
        <f>(A47-F47-G47-H47-I47-J47-K47-L47-M47-N47)*0.027</f>
        <v>5927.9039999999995</v>
      </c>
      <c r="P48" s="1018"/>
      <c r="Q48" s="1018"/>
      <c r="R48" s="1019"/>
    </row>
    <row r="49" spans="1:20" s="999" customFormat="1" ht="60" customHeight="1" x14ac:dyDescent="0.25">
      <c r="A49" s="1010">
        <v>660595</v>
      </c>
      <c r="B49" s="1011" t="s">
        <v>1020</v>
      </c>
      <c r="C49" s="1012" t="s">
        <v>1022</v>
      </c>
      <c r="D49" s="1020"/>
      <c r="E49" s="1014">
        <v>0</v>
      </c>
      <c r="F49" s="1013">
        <v>15460</v>
      </c>
      <c r="G49" s="1013">
        <v>71681</v>
      </c>
      <c r="H49" s="1013">
        <v>71681</v>
      </c>
      <c r="I49" s="1013">
        <v>71681</v>
      </c>
      <c r="J49" s="1013">
        <v>71682</v>
      </c>
      <c r="K49" s="1013">
        <v>71682</v>
      </c>
      <c r="L49" s="1013">
        <v>71682</v>
      </c>
      <c r="M49" s="1013">
        <v>71682</v>
      </c>
      <c r="N49" s="1014">
        <v>71682</v>
      </c>
      <c r="O49" s="1014">
        <v>71682</v>
      </c>
      <c r="P49" s="1014"/>
      <c r="Q49" s="1014"/>
      <c r="R49" s="1015"/>
    </row>
    <row r="50" spans="1:20" s="999" customFormat="1" ht="17.25" customHeight="1" thickBot="1" x14ac:dyDescent="0.3">
      <c r="A50" s="1004"/>
      <c r="B50" s="1016"/>
      <c r="C50" s="1006" t="s">
        <v>996</v>
      </c>
      <c r="D50" s="1017"/>
      <c r="E50" s="1017">
        <f>F50/12*8</f>
        <v>11890.71</v>
      </c>
      <c r="F50" s="1017">
        <f>A49*0.027</f>
        <v>17836.064999999999</v>
      </c>
      <c r="G50" s="1017">
        <f>(A49-F49)*0.027</f>
        <v>17418.645</v>
      </c>
      <c r="H50" s="1017">
        <f>SUM(A49-F49-G49)*0.027</f>
        <v>15483.258</v>
      </c>
      <c r="I50" s="1017">
        <f>SUM(A49-F49-G49-H49)*0.027</f>
        <v>13547.870999999999</v>
      </c>
      <c r="J50" s="1017">
        <f>SUM(A49-F49-G49-H49-I49)*0.027</f>
        <v>11612.484</v>
      </c>
      <c r="K50" s="1017">
        <f>(A49-F49-G49-H49-I49-J49)*0.027</f>
        <v>9677.07</v>
      </c>
      <c r="L50" s="1017">
        <f>(A49-F49-G49-H49-I49-J49-K49)*0.027</f>
        <v>7741.6559999999999</v>
      </c>
      <c r="M50" s="1017">
        <f>(A49-F49-G49-H49-I49-J49-K49-L49)*0.027</f>
        <v>5806.2420000000002</v>
      </c>
      <c r="N50" s="1018">
        <f>(A49-F49-G49-H49-I49-J49-K49-L49-M49)*0.027</f>
        <v>3870.828</v>
      </c>
      <c r="O50" s="1018">
        <f>(A49-F49-G49-H49-I49-J49-K49-L49-M49-N49)*0.027</f>
        <v>1935.414</v>
      </c>
      <c r="P50" s="1018"/>
      <c r="Q50" s="1018"/>
      <c r="R50" s="1019"/>
    </row>
    <row r="51" spans="1:20" s="999" customFormat="1" ht="67.5" customHeight="1" x14ac:dyDescent="0.25">
      <c r="A51" s="1010">
        <v>1387873</v>
      </c>
      <c r="B51" s="1011" t="s">
        <v>1020</v>
      </c>
      <c r="C51" s="1012" t="s">
        <v>1023</v>
      </c>
      <c r="D51" s="1013"/>
      <c r="E51" s="1013">
        <v>0</v>
      </c>
      <c r="F51" s="1013">
        <v>0</v>
      </c>
      <c r="G51" s="1013">
        <v>570101</v>
      </c>
      <c r="H51" s="1013">
        <v>90863</v>
      </c>
      <c r="I51" s="1013">
        <v>90863</v>
      </c>
      <c r="J51" s="1013">
        <v>90863</v>
      </c>
      <c r="K51" s="1013">
        <v>90863</v>
      </c>
      <c r="L51" s="1013">
        <v>90864</v>
      </c>
      <c r="M51" s="1013">
        <v>90864</v>
      </c>
      <c r="N51" s="1013">
        <v>90864</v>
      </c>
      <c r="O51" s="1013">
        <v>90864</v>
      </c>
      <c r="P51" s="1014">
        <v>90864</v>
      </c>
      <c r="Q51" s="1014"/>
      <c r="R51" s="1015"/>
    </row>
    <row r="52" spans="1:20" s="999" customFormat="1" ht="17.25" customHeight="1" thickBot="1" x14ac:dyDescent="0.3">
      <c r="A52" s="1004"/>
      <c r="B52" s="1016"/>
      <c r="C52" s="1006" t="s">
        <v>1006</v>
      </c>
      <c r="D52" s="1017"/>
      <c r="E52" s="1017">
        <f>((A51/2)/2)*0.027</f>
        <v>9368.1427499999991</v>
      </c>
      <c r="F52" s="1017">
        <f>(E52+A51/2)*0.027</f>
        <v>18989.22535425</v>
      </c>
      <c r="G52" s="1017">
        <f>A51*0.027</f>
        <v>37472.570999999996</v>
      </c>
      <c r="H52" s="1017">
        <f>(A51-G51)*0.027</f>
        <v>22079.844000000001</v>
      </c>
      <c r="I52" s="1017">
        <f>(A51-G51-H51)*0.027</f>
        <v>19626.543000000001</v>
      </c>
      <c r="J52" s="1017">
        <f>(A51-G51-H51-I51)*0.027</f>
        <v>17173.241999999998</v>
      </c>
      <c r="K52" s="1017">
        <f>(A51-G51-H51-I51-J51)*0.027</f>
        <v>14719.941000000001</v>
      </c>
      <c r="L52" s="1018">
        <f>(A51-G51-H51-I51-J51-K51)*0.027</f>
        <v>12266.64</v>
      </c>
      <c r="M52" s="1018">
        <f>(A51-G51-H51-I51-J51-K51-L51)*0.027</f>
        <v>9813.3119999999999</v>
      </c>
      <c r="N52" s="1018">
        <f>(A51-G51-H51-I51-J51-K51-L51-M51)*0.027</f>
        <v>7359.9839999999995</v>
      </c>
      <c r="O52" s="1018">
        <f>(A51-G51-H51-I51-J51-K51-L51-M51-N51)*0.027</f>
        <v>4906.6559999999999</v>
      </c>
      <c r="P52" s="1018">
        <f>(A51-G51-H51-I51-J51-K51-L51-M51-N51-O51)*0.027</f>
        <v>2453.328</v>
      </c>
      <c r="Q52" s="1018"/>
      <c r="R52" s="1019"/>
    </row>
    <row r="53" spans="1:20" s="999" customFormat="1" ht="45.75" customHeight="1" x14ac:dyDescent="0.25">
      <c r="A53" s="1010">
        <f>602830</f>
        <v>602830</v>
      </c>
      <c r="B53" s="1011">
        <v>2018</v>
      </c>
      <c r="C53" s="1012" t="s">
        <v>1024</v>
      </c>
      <c r="D53" s="1014"/>
      <c r="E53" s="1014">
        <v>68490</v>
      </c>
      <c r="F53" s="1014">
        <v>59371</v>
      </c>
      <c r="G53" s="1014">
        <v>59371</v>
      </c>
      <c r="H53" s="1014">
        <v>59371</v>
      </c>
      <c r="I53" s="1014">
        <v>59371</v>
      </c>
      <c r="J53" s="1014">
        <v>59371</v>
      </c>
      <c r="K53" s="1014">
        <v>59371</v>
      </c>
      <c r="L53" s="1014">
        <v>59371</v>
      </c>
      <c r="M53" s="1014">
        <v>59371</v>
      </c>
      <c r="N53" s="1014">
        <v>59372</v>
      </c>
      <c r="O53" s="1014"/>
      <c r="P53" s="1014"/>
      <c r="Q53" s="1014"/>
      <c r="R53" s="1021"/>
    </row>
    <row r="54" spans="1:20" s="999" customFormat="1" ht="17.25" customHeight="1" thickBot="1" x14ac:dyDescent="0.3">
      <c r="A54" s="1004"/>
      <c r="B54" s="1022"/>
      <c r="C54" s="1006" t="s">
        <v>996</v>
      </c>
      <c r="D54" s="1018">
        <f>E54/12*8</f>
        <v>10850.94</v>
      </c>
      <c r="E54" s="1018">
        <f>(A53)*0.027</f>
        <v>16276.41</v>
      </c>
      <c r="F54" s="1018">
        <f>(A53-E53)*0.027</f>
        <v>14427.18</v>
      </c>
      <c r="G54" s="1018">
        <f>(A53-E53-F53)*0.027</f>
        <v>12824.163</v>
      </c>
      <c r="H54" s="1018">
        <f>(A53-E53-F53-G53)*0.027</f>
        <v>11221.146000000001</v>
      </c>
      <c r="I54" s="1018">
        <f>(A53-E53-F53-G53-H53)*0.027</f>
        <v>9618.128999999999</v>
      </c>
      <c r="J54" s="1018">
        <f>(A53-E53-F53-G53-H53-I53)*0.027</f>
        <v>8015.1120000000001</v>
      </c>
      <c r="K54" s="1018">
        <f>(A53-E53-F53-G53-H53-I53-J53)*0.027</f>
        <v>6412.0950000000003</v>
      </c>
      <c r="L54" s="1018">
        <f>(A53-E53-F53-G53-H53-I53-J53-K53)*0.027</f>
        <v>4809.0779999999995</v>
      </c>
      <c r="M54" s="1018">
        <f>(A53-E53-F53-G53-H53-I53-J53-K53-L53)*0.027</f>
        <v>3206.0610000000001</v>
      </c>
      <c r="N54" s="1018">
        <f>(A53-E53-F53-G53-H53-I53-J53-K53-L53-M53)*0.027</f>
        <v>1603.0439999999999</v>
      </c>
      <c r="O54" s="1018"/>
      <c r="P54" s="1018"/>
      <c r="Q54" s="1018"/>
      <c r="R54" s="1023"/>
    </row>
    <row r="55" spans="1:20" s="999" customFormat="1" ht="75.75" customHeight="1" x14ac:dyDescent="0.25">
      <c r="A55" s="981">
        <v>1135705</v>
      </c>
      <c r="B55" s="994" t="s">
        <v>1018</v>
      </c>
      <c r="C55" s="1002" t="s">
        <v>1025</v>
      </c>
      <c r="D55" s="996"/>
      <c r="E55" s="996"/>
      <c r="F55" s="996">
        <v>78454</v>
      </c>
      <c r="G55" s="996">
        <v>117472</v>
      </c>
      <c r="H55" s="996">
        <v>117472</v>
      </c>
      <c r="I55" s="996">
        <v>117472</v>
      </c>
      <c r="J55" s="996">
        <v>117472</v>
      </c>
      <c r="K55" s="996">
        <v>117472</v>
      </c>
      <c r="L55" s="996">
        <v>117472</v>
      </c>
      <c r="M55" s="995">
        <v>117473</v>
      </c>
      <c r="N55" s="995">
        <v>117473</v>
      </c>
      <c r="O55" s="995">
        <v>117473</v>
      </c>
      <c r="P55" s="995"/>
      <c r="Q55" s="995"/>
      <c r="R55" s="997"/>
      <c r="T55" s="1024" t="s">
        <v>1026</v>
      </c>
    </row>
    <row r="56" spans="1:20" s="999" customFormat="1" ht="17.25" customHeight="1" thickBot="1" x14ac:dyDescent="0.3">
      <c r="A56" s="1004"/>
      <c r="B56" s="1016"/>
      <c r="C56" s="1006" t="s">
        <v>996</v>
      </c>
      <c r="D56" s="1018">
        <f>((A55/2)/2)*0.027</f>
        <v>7666.00875</v>
      </c>
      <c r="E56" s="1018">
        <f>(D56+A55/2)*0.027</f>
        <v>15538.999736250002</v>
      </c>
      <c r="F56" s="1018">
        <f>A55*0.027</f>
        <v>30664.035</v>
      </c>
      <c r="G56" s="1018">
        <f>(A55-F55)*0.027</f>
        <v>28545.776999999998</v>
      </c>
      <c r="H56" s="1018">
        <f>(A55-F55-G55)*0.027</f>
        <v>25374.032999999999</v>
      </c>
      <c r="I56" s="1018">
        <f>(A55-F55-G55-H55)*0.027</f>
        <v>22202.289000000001</v>
      </c>
      <c r="J56" s="1018">
        <f>(A55-F55-G55-H55-I55)*0.027</f>
        <v>19030.544999999998</v>
      </c>
      <c r="K56" s="1018">
        <f>(A55-F55-G55-H55-I55-J55)*0.027</f>
        <v>15858.800999999999</v>
      </c>
      <c r="L56" s="1018">
        <f>(A55-F55-G55-H55-I55-J55-K55)*0.027</f>
        <v>12687.057000000001</v>
      </c>
      <c r="M56" s="1018">
        <f>(A55-F55-G55-H55-I55-J55-K55-L55)*0.027</f>
        <v>9515.3130000000001</v>
      </c>
      <c r="N56" s="1018">
        <f>(A55-F55-G55-H55-I55-J55-K55-L55-M55)*0.027</f>
        <v>6343.5420000000004</v>
      </c>
      <c r="O56" s="1018">
        <f>(A55-F55-G55-H55-I55-J55-K55-L55-M55-N55)*0.027</f>
        <v>3171.7710000000002</v>
      </c>
      <c r="P56" s="1018"/>
      <c r="Q56" s="1018"/>
      <c r="R56" s="1023"/>
    </row>
    <row r="57" spans="1:20" s="999" customFormat="1" ht="78.75" customHeight="1" x14ac:dyDescent="0.25">
      <c r="A57" s="981">
        <v>825830</v>
      </c>
      <c r="B57" s="994" t="s">
        <v>1018</v>
      </c>
      <c r="C57" s="1002" t="s">
        <v>1027</v>
      </c>
      <c r="D57" s="996"/>
      <c r="E57" s="996">
        <v>59990</v>
      </c>
      <c r="F57" s="996">
        <v>85093</v>
      </c>
      <c r="G57" s="996">
        <v>85093</v>
      </c>
      <c r="H57" s="996">
        <v>85093</v>
      </c>
      <c r="I57" s="996">
        <v>85093</v>
      </c>
      <c r="J57" s="996">
        <v>85093</v>
      </c>
      <c r="K57" s="996">
        <v>85093</v>
      </c>
      <c r="L57" s="996">
        <v>85094</v>
      </c>
      <c r="M57" s="995">
        <v>85094</v>
      </c>
      <c r="N57" s="995">
        <v>85094</v>
      </c>
      <c r="O57" s="995"/>
      <c r="P57" s="995"/>
      <c r="Q57" s="995"/>
      <c r="R57" s="997"/>
    </row>
    <row r="58" spans="1:20" s="999" customFormat="1" ht="17.25" customHeight="1" thickBot="1" x14ac:dyDescent="0.3">
      <c r="A58" s="1004"/>
      <c r="B58" s="1016"/>
      <c r="C58" s="1006" t="s">
        <v>996</v>
      </c>
      <c r="D58" s="1018">
        <f>E58/12*8</f>
        <v>14864.94</v>
      </c>
      <c r="E58" s="1018">
        <f>A57*0.027</f>
        <v>22297.41</v>
      </c>
      <c r="F58" s="1018">
        <f>(A57-E57)*0.027</f>
        <v>20677.68</v>
      </c>
      <c r="G58" s="1018">
        <f>(A57-E57-F57)*0.027</f>
        <v>18380.168999999998</v>
      </c>
      <c r="H58" s="1018">
        <f>(A57-E57-F57-G57)*0.027</f>
        <v>16082.657999999999</v>
      </c>
      <c r="I58" s="1018">
        <f>(A57-E57-F57-G57-H57)*0.027</f>
        <v>13785.146999999999</v>
      </c>
      <c r="J58" s="1018">
        <f>(A57-E57-F57-G57-H57-I57)*0.027</f>
        <v>11487.636</v>
      </c>
      <c r="K58" s="1018">
        <f>(A57-E57-F57-G57-H57-I57-J57)*0.027</f>
        <v>9190.125</v>
      </c>
      <c r="L58" s="1018">
        <f>(A57-E57-F57-G57-H57-I57-J57-K57)*0.027</f>
        <v>6892.6139999999996</v>
      </c>
      <c r="M58" s="1018">
        <f>(A57-E57-F57-G57-H57-I57-J57-K57-L57)*0.027</f>
        <v>4595.076</v>
      </c>
      <c r="N58" s="1018">
        <f>(A57-E57-F57-G57-H57-I57-J57-K57-L57-M57)*0.027</f>
        <v>2297.538</v>
      </c>
      <c r="O58" s="1018"/>
      <c r="P58" s="1018"/>
      <c r="Q58" s="1018"/>
      <c r="R58" s="1023"/>
    </row>
    <row r="59" spans="1:20" s="999" customFormat="1" ht="66" customHeight="1" x14ac:dyDescent="0.25">
      <c r="A59" s="1010">
        <v>346924</v>
      </c>
      <c r="B59" s="1011" t="s">
        <v>1018</v>
      </c>
      <c r="C59" s="1012" t="s">
        <v>1028</v>
      </c>
      <c r="D59" s="1013"/>
      <c r="E59" s="1013"/>
      <c r="F59" s="1013">
        <v>98586</v>
      </c>
      <c r="G59" s="1013">
        <v>27593</v>
      </c>
      <c r="H59" s="1013">
        <v>27593</v>
      </c>
      <c r="I59" s="1013">
        <v>27593</v>
      </c>
      <c r="J59" s="1013">
        <v>27593</v>
      </c>
      <c r="K59" s="1013">
        <v>27593</v>
      </c>
      <c r="L59" s="1013">
        <v>27593</v>
      </c>
      <c r="M59" s="1014">
        <v>27593</v>
      </c>
      <c r="N59" s="1014">
        <v>27593</v>
      </c>
      <c r="O59" s="1014">
        <v>27594</v>
      </c>
      <c r="P59" s="1014"/>
      <c r="Q59" s="1014"/>
      <c r="R59" s="1015"/>
      <c r="T59" s="1025" t="s">
        <v>1029</v>
      </c>
    </row>
    <row r="60" spans="1:20" s="999" customFormat="1" ht="17.25" customHeight="1" thickBot="1" x14ac:dyDescent="0.3">
      <c r="A60" s="1004"/>
      <c r="B60" s="1016"/>
      <c r="C60" s="1006" t="s">
        <v>996</v>
      </c>
      <c r="D60" s="1017">
        <f>((A59/2)/2)*0.027</f>
        <v>2341.7370000000001</v>
      </c>
      <c r="E60" s="1017">
        <f>(D60+A59/2)*0.027</f>
        <v>4746.7008989999995</v>
      </c>
      <c r="F60" s="1017">
        <f>A59*0.027</f>
        <v>9366.9480000000003</v>
      </c>
      <c r="G60" s="1017">
        <f>(A59-F59)*0.027</f>
        <v>6705.1260000000002</v>
      </c>
      <c r="H60" s="1017">
        <f>(A59-F59-G59)*0.027</f>
        <v>5960.1149999999998</v>
      </c>
      <c r="I60" s="1017">
        <f>(A59-F59-G59-H59)*0.027</f>
        <v>5215.1040000000003</v>
      </c>
      <c r="J60" s="1017">
        <f>(A59-F59-G59-H59-I59)*0.027</f>
        <v>4470.0929999999998</v>
      </c>
      <c r="K60" s="1017">
        <f>(A59-F59-G59-H59-I59-J59)*0.027</f>
        <v>3725.0819999999999</v>
      </c>
      <c r="L60" s="1017">
        <f>(A59-F59-G59-H59-I59-J59-K59)*0.027</f>
        <v>2980.0709999999999</v>
      </c>
      <c r="M60" s="1018">
        <f>(A59-F59-G59-H59-I59-J59-K59-L59)*0.027</f>
        <v>2235.06</v>
      </c>
      <c r="N60" s="1018">
        <f>(A59-F59-G59-H59-I59-J59-K59-L59-M59)*0.027</f>
        <v>1490.049</v>
      </c>
      <c r="O60" s="1018">
        <f>(A59-F59-G59-H59-I59-J59-K59-L59-M59-N59)*0.027</f>
        <v>745.03800000000001</v>
      </c>
      <c r="P60" s="1018"/>
      <c r="Q60" s="1018"/>
      <c r="R60" s="1019"/>
    </row>
    <row r="61" spans="1:20" s="999" customFormat="1" ht="67.5" customHeight="1" x14ac:dyDescent="0.25">
      <c r="A61" s="981">
        <v>717000</v>
      </c>
      <c r="B61" s="994" t="s">
        <v>1018</v>
      </c>
      <c r="C61" s="1012" t="s">
        <v>1030</v>
      </c>
      <c r="D61" s="996"/>
      <c r="E61" s="996">
        <v>94195</v>
      </c>
      <c r="F61" s="996">
        <v>69200</v>
      </c>
      <c r="G61" s="996">
        <v>69200</v>
      </c>
      <c r="H61" s="996">
        <v>69200</v>
      </c>
      <c r="I61" s="996">
        <v>69200</v>
      </c>
      <c r="J61" s="996">
        <v>69201</v>
      </c>
      <c r="K61" s="996">
        <v>69201</v>
      </c>
      <c r="L61" s="996">
        <v>69201</v>
      </c>
      <c r="M61" s="995">
        <v>69201</v>
      </c>
      <c r="N61" s="995">
        <v>69201</v>
      </c>
      <c r="O61" s="995"/>
      <c r="P61" s="995"/>
      <c r="Q61" s="995"/>
      <c r="R61" s="997"/>
    </row>
    <row r="62" spans="1:20" s="999" customFormat="1" ht="17.25" customHeight="1" thickBot="1" x14ac:dyDescent="0.3">
      <c r="A62" s="1004"/>
      <c r="B62" s="1016"/>
      <c r="C62" s="1006" t="s">
        <v>996</v>
      </c>
      <c r="D62" s="1017">
        <f>E62/12*8</f>
        <v>12906</v>
      </c>
      <c r="E62" s="1017">
        <f>A61*0.027</f>
        <v>19359</v>
      </c>
      <c r="F62" s="1017">
        <f>(A61-E61)*0.027</f>
        <v>16815.735000000001</v>
      </c>
      <c r="G62" s="1017">
        <f>(A61-E61-F61)*0.027</f>
        <v>14947.334999999999</v>
      </c>
      <c r="H62" s="1017">
        <f>(A61-E61-F61-G61)*0.027</f>
        <v>13078.934999999999</v>
      </c>
      <c r="I62" s="1017">
        <f>(A61-E61-F61-G61-H61)*0.027</f>
        <v>11210.535</v>
      </c>
      <c r="J62" s="1017">
        <f>(A61-E61-F61-G61-H61-I61)*0.027</f>
        <v>9342.1350000000002</v>
      </c>
      <c r="K62" s="1017">
        <f>(A61-E61-F61-G61-H61-I61-J61)*0.027</f>
        <v>7473.7079999999996</v>
      </c>
      <c r="L62" s="1017">
        <f>(A61-E61-F61-G61-H61-I61-J61-K61)*0.027</f>
        <v>5605.2809999999999</v>
      </c>
      <c r="M62" s="1018">
        <f>(A61-E61-F61-G61-H61-I61-J61-K61-L61)*0.027</f>
        <v>3736.8539999999998</v>
      </c>
      <c r="N62" s="1018">
        <f>(A61-E61-F61-G61-H61-I61-J61-K61-L61-M61)*0.027</f>
        <v>1868.4269999999999</v>
      </c>
      <c r="O62" s="1018"/>
      <c r="P62" s="1018"/>
      <c r="Q62" s="1018"/>
      <c r="R62" s="1019"/>
    </row>
    <row r="63" spans="1:20" s="999" customFormat="1" ht="69.75" customHeight="1" x14ac:dyDescent="0.25">
      <c r="A63" s="1010">
        <f>280919+13590</f>
        <v>294509</v>
      </c>
      <c r="B63" s="1011" t="s">
        <v>1020</v>
      </c>
      <c r="C63" s="1012" t="s">
        <v>1031</v>
      </c>
      <c r="D63" s="1013"/>
      <c r="E63" s="1013"/>
      <c r="F63" s="1013"/>
      <c r="G63" s="1013">
        <f>43713+5133</f>
        <v>48846</v>
      </c>
      <c r="H63" s="1013">
        <v>27295</v>
      </c>
      <c r="I63" s="1013">
        <v>27295</v>
      </c>
      <c r="J63" s="1013">
        <v>27296</v>
      </c>
      <c r="K63" s="1013">
        <v>27296</v>
      </c>
      <c r="L63" s="1013">
        <v>27296</v>
      </c>
      <c r="M63" s="1014">
        <v>27296</v>
      </c>
      <c r="N63" s="1014">
        <v>27296</v>
      </c>
      <c r="O63" s="1014">
        <v>27296</v>
      </c>
      <c r="P63" s="1014">
        <v>27297</v>
      </c>
      <c r="Q63" s="1014"/>
      <c r="R63" s="1015"/>
    </row>
    <row r="64" spans="1:20" s="999" customFormat="1" ht="18.75" customHeight="1" thickBot="1" x14ac:dyDescent="0.3">
      <c r="A64" s="1004"/>
      <c r="B64" s="1016"/>
      <c r="C64" s="1006" t="s">
        <v>996</v>
      </c>
      <c r="D64" s="1017"/>
      <c r="E64" s="1017">
        <f>((A63/2)/2)*0.027</f>
        <v>1987.9357499999999</v>
      </c>
      <c r="F64" s="1017">
        <f>(E64+A63/2)*0.027</f>
        <v>4029.5457652499999</v>
      </c>
      <c r="G64" s="1017">
        <f>A63*0.027</f>
        <v>7951.7429999999995</v>
      </c>
      <c r="H64" s="1017">
        <f>(A63-G63)*0.027</f>
        <v>6632.9009999999998</v>
      </c>
      <c r="I64" s="1017">
        <f>(A63-G63-H63)*0.027</f>
        <v>5895.9359999999997</v>
      </c>
      <c r="J64" s="1017">
        <f>(A63-G63-H63-I63)*0.027</f>
        <v>5158.9709999999995</v>
      </c>
      <c r="K64" s="1017">
        <f>(A63-G63-H63-I63-J63)*0.027</f>
        <v>4421.9790000000003</v>
      </c>
      <c r="L64" s="1017">
        <f>(A63-G63-H63-I63-J63-K63)*0.027</f>
        <v>3684.9870000000001</v>
      </c>
      <c r="M64" s="1018">
        <f>(A63-G63-H63-I63-J63-K63-L63)*0.027</f>
        <v>2947.9949999999999</v>
      </c>
      <c r="N64" s="1018">
        <f>(A63-G63-H63-I63-J63-K63-L63-M63)*0.027</f>
        <v>2211.0030000000002</v>
      </c>
      <c r="O64" s="1018">
        <f>(A63-G63-H63-I63-J63-K63-L63-M63-N63)*0.027</f>
        <v>1474.011</v>
      </c>
      <c r="P64" s="1018">
        <f>(A63-G63-H63-I63-J63-K63-L63-M63-N63-O63)*0.027</f>
        <v>737.01900000000001</v>
      </c>
      <c r="Q64" s="1018"/>
      <c r="R64" s="1019"/>
    </row>
    <row r="65" spans="1:18" s="999" customFormat="1" ht="66" customHeight="1" x14ac:dyDescent="0.25">
      <c r="A65" s="981">
        <v>674172</v>
      </c>
      <c r="B65" s="994" t="s">
        <v>1018</v>
      </c>
      <c r="C65" s="1002" t="s">
        <v>1032</v>
      </c>
      <c r="D65" s="996"/>
      <c r="E65" s="996"/>
      <c r="F65" s="996">
        <v>134835</v>
      </c>
      <c r="G65" s="996">
        <v>134835</v>
      </c>
      <c r="H65" s="996">
        <v>134834</v>
      </c>
      <c r="I65" s="996">
        <v>134834</v>
      </c>
      <c r="J65" s="996">
        <v>134834</v>
      </c>
      <c r="K65" s="996"/>
      <c r="L65" s="996"/>
      <c r="M65" s="995"/>
      <c r="N65" s="995"/>
      <c r="O65" s="995"/>
      <c r="P65" s="995"/>
      <c r="Q65" s="995"/>
      <c r="R65" s="997"/>
    </row>
    <row r="66" spans="1:18" s="999" customFormat="1" ht="17.25" customHeight="1" thickBot="1" x14ac:dyDescent="0.3">
      <c r="A66" s="1004"/>
      <c r="B66" s="1016"/>
      <c r="C66" s="1006" t="s">
        <v>996</v>
      </c>
      <c r="D66" s="1017">
        <f>((A65/2)/2)*0.027</f>
        <v>4550.6610000000001</v>
      </c>
      <c r="E66" s="1017">
        <f>(D66+A65/2)*0.027</f>
        <v>9224.1898469999996</v>
      </c>
      <c r="F66" s="1017">
        <f>A65*0.027</f>
        <v>18202.644</v>
      </c>
      <c r="G66" s="1017">
        <f>(A65-F65)*0.027</f>
        <v>14562.099</v>
      </c>
      <c r="H66" s="1017">
        <f>(A65-F65-G65)*0.027</f>
        <v>10921.554</v>
      </c>
      <c r="I66" s="1017">
        <f>(A65-F65-G65-H65)*0.027</f>
        <v>7281.0360000000001</v>
      </c>
      <c r="J66" s="1017">
        <f>(A65-F65-G65-H65-I65)*0.027</f>
        <v>3640.518</v>
      </c>
      <c r="K66" s="1017"/>
      <c r="L66" s="1017"/>
      <c r="M66" s="1018"/>
      <c r="N66" s="1018"/>
      <c r="O66" s="1018"/>
      <c r="P66" s="1018"/>
      <c r="Q66" s="1018"/>
      <c r="R66" s="1019"/>
    </row>
    <row r="67" spans="1:18" s="999" customFormat="1" ht="31.5" x14ac:dyDescent="0.25">
      <c r="A67" s="1026">
        <v>6000000</v>
      </c>
      <c r="B67" s="1027" t="s">
        <v>1033</v>
      </c>
      <c r="C67" s="934" t="s">
        <v>1034</v>
      </c>
      <c r="D67" s="1028"/>
      <c r="E67" s="1028">
        <v>300000</v>
      </c>
      <c r="F67" s="1028">
        <v>300000</v>
      </c>
      <c r="G67" s="1028">
        <v>250000</v>
      </c>
      <c r="H67" s="1028">
        <v>300000</v>
      </c>
      <c r="I67" s="1028">
        <v>300000</v>
      </c>
      <c r="J67" s="1028">
        <v>300000</v>
      </c>
      <c r="K67" s="1028">
        <v>300000</v>
      </c>
      <c r="L67" s="1028">
        <v>300000</v>
      </c>
      <c r="M67" s="1029">
        <v>300000</v>
      </c>
      <c r="N67" s="1029">
        <v>300000</v>
      </c>
      <c r="O67" s="1029">
        <v>300000</v>
      </c>
      <c r="P67" s="1029">
        <v>300000</v>
      </c>
      <c r="Q67" s="1029">
        <v>300000</v>
      </c>
      <c r="R67" s="1030">
        <v>2100000</v>
      </c>
    </row>
    <row r="68" spans="1:18" s="999" customFormat="1" ht="18" customHeight="1" thickBot="1" x14ac:dyDescent="0.3">
      <c r="A68" s="1031"/>
      <c r="B68" s="1032"/>
      <c r="C68" s="1032"/>
      <c r="D68" s="1033"/>
      <c r="E68" s="1033">
        <f>A67*0.027</f>
        <v>162000</v>
      </c>
      <c r="F68" s="1033">
        <f>(A67-E67)*0.027</f>
        <v>153900</v>
      </c>
      <c r="G68" s="1034">
        <f>(A67-E67-F67)*0.027</f>
        <v>145800</v>
      </c>
      <c r="H68" s="1033">
        <f>(A67-E67-F67-G67)*0.027</f>
        <v>139050</v>
      </c>
      <c r="I68" s="1033">
        <f>(A67-E67-F67-G67-H67)*0.027</f>
        <v>130950</v>
      </c>
      <c r="J68" s="1033">
        <f>(A67-E67-F67-G67-H67-I67)*0.027</f>
        <v>122850</v>
      </c>
      <c r="K68" s="1033">
        <f>(A67-E67-F67-G67-H67-I67-J67)*0.027</f>
        <v>114750</v>
      </c>
      <c r="L68" s="1033">
        <f>(A67-E67-F67-G67-H67-I67-J67-K67)*0.027</f>
        <v>106650</v>
      </c>
      <c r="M68" s="1034">
        <f>(A67-E67-F67-G67-H67-I67-J67-K67-L67)*0.027</f>
        <v>98550</v>
      </c>
      <c r="N68" s="1034">
        <f>(A67-E67-F67-G67-H67-I67-J67-K67-L67-M67)*0.027</f>
        <v>90450</v>
      </c>
      <c r="O68" s="1034">
        <f>(A67-E67-F67-G67-H67-I67-J67-K67-L67-M67-N67)*0.027</f>
        <v>82350</v>
      </c>
      <c r="P68" s="1034">
        <f>(A67-E67-F67--G67-H67-I67-J67-K67-L67-M67-N67-O67)*0.027</f>
        <v>87750</v>
      </c>
      <c r="Q68" s="1034">
        <f>(A67-E67-F67-G67-H67-I67-J67-K67-L67-M67-N67-O67-P67)*0.027</f>
        <v>66150</v>
      </c>
      <c r="R68" s="1035">
        <v>283500</v>
      </c>
    </row>
    <row r="69" spans="1:18" ht="29.25" customHeight="1" thickBot="1" x14ac:dyDescent="0.3">
      <c r="A69" s="1036"/>
      <c r="B69" s="1037"/>
      <c r="C69" s="1038" t="s">
        <v>1035</v>
      </c>
      <c r="D69" s="1039"/>
      <c r="E69" s="1039"/>
      <c r="F69" s="1039"/>
      <c r="G69" s="1040"/>
      <c r="H69" s="1039"/>
      <c r="I69" s="1040"/>
      <c r="J69" s="1039"/>
      <c r="K69" s="1041"/>
      <c r="L69" s="1042"/>
      <c r="M69" s="1042"/>
      <c r="N69" s="1042"/>
      <c r="O69" s="1042"/>
      <c r="P69" s="1042"/>
      <c r="Q69" s="1042"/>
      <c r="R69" s="1043"/>
    </row>
    <row r="70" spans="1:18" ht="29.25" customHeight="1" x14ac:dyDescent="0.25">
      <c r="A70" s="1044">
        <v>2722965</v>
      </c>
      <c r="B70" s="969">
        <v>2008</v>
      </c>
      <c r="C70" s="1045" t="s">
        <v>1036</v>
      </c>
      <c r="D70" s="1046">
        <v>52156</v>
      </c>
      <c r="E70" s="1047"/>
      <c r="F70" s="1047"/>
      <c r="G70" s="1047"/>
      <c r="H70" s="1047"/>
      <c r="I70" s="1048"/>
      <c r="J70" s="1047"/>
      <c r="K70" s="985"/>
      <c r="L70" s="986"/>
      <c r="M70" s="986"/>
      <c r="N70" s="986"/>
      <c r="O70" s="986"/>
      <c r="P70" s="986"/>
      <c r="Q70" s="986"/>
      <c r="R70" s="987"/>
    </row>
    <row r="71" spans="1:18" ht="29.25" customHeight="1" thickBot="1" x14ac:dyDescent="0.3">
      <c r="A71" s="1049"/>
      <c r="B71" s="988"/>
      <c r="C71" s="1050" t="s">
        <v>1037</v>
      </c>
      <c r="D71" s="1051">
        <v>966</v>
      </c>
      <c r="E71" s="996"/>
      <c r="F71" s="996"/>
      <c r="G71" s="996"/>
      <c r="H71" s="996"/>
      <c r="I71" s="995"/>
      <c r="J71" s="996"/>
      <c r="K71" s="996"/>
      <c r="L71" s="995"/>
      <c r="M71" s="995"/>
      <c r="N71" s="995"/>
      <c r="O71" s="995"/>
      <c r="P71" s="995"/>
      <c r="Q71" s="995"/>
      <c r="R71" s="997"/>
    </row>
    <row r="72" spans="1:18" s="999" customFormat="1" ht="50.25" customHeight="1" x14ac:dyDescent="0.25">
      <c r="A72" s="1052">
        <v>2148174</v>
      </c>
      <c r="B72" s="1053" t="s">
        <v>1038</v>
      </c>
      <c r="C72" s="1053" t="s">
        <v>1039</v>
      </c>
      <c r="D72" s="1046">
        <v>241889</v>
      </c>
      <c r="E72" s="1046">
        <v>241889</v>
      </c>
      <c r="F72" s="1046">
        <v>241889</v>
      </c>
      <c r="G72" s="1054">
        <v>241889</v>
      </c>
      <c r="H72" s="1046">
        <v>170378</v>
      </c>
      <c r="I72" s="1054"/>
      <c r="J72" s="1046"/>
      <c r="K72" s="1046"/>
      <c r="L72" s="986"/>
      <c r="M72" s="986"/>
      <c r="N72" s="986"/>
      <c r="O72" s="986"/>
      <c r="P72" s="986"/>
      <c r="Q72" s="986"/>
      <c r="R72" s="987"/>
    </row>
    <row r="73" spans="1:18" s="999" customFormat="1" ht="16.5" thickBot="1" x14ac:dyDescent="0.3">
      <c r="A73" s="1055"/>
      <c r="B73" s="1056"/>
      <c r="C73" s="1057" t="s">
        <v>1040</v>
      </c>
      <c r="D73" s="1058">
        <v>20858</v>
      </c>
      <c r="E73" s="1058">
        <v>16424</v>
      </c>
      <c r="F73" s="1058">
        <v>11991</v>
      </c>
      <c r="G73" s="1051">
        <v>7557</v>
      </c>
      <c r="H73" s="1051">
        <v>3123</v>
      </c>
      <c r="I73" s="1059"/>
      <c r="J73" s="1051"/>
      <c r="K73" s="1051"/>
      <c r="L73" s="990"/>
      <c r="M73" s="990"/>
      <c r="N73" s="990"/>
      <c r="O73" s="990"/>
      <c r="P73" s="990"/>
      <c r="Q73" s="990"/>
      <c r="R73" s="991"/>
    </row>
    <row r="74" spans="1:18" s="999" customFormat="1" ht="65.25" customHeight="1" x14ac:dyDescent="0.25">
      <c r="A74" s="1052">
        <v>1244225</v>
      </c>
      <c r="B74" s="1053" t="s">
        <v>1041</v>
      </c>
      <c r="C74" s="1053" t="s">
        <v>1042</v>
      </c>
      <c r="D74" s="1054">
        <v>184066</v>
      </c>
      <c r="E74" s="1046">
        <v>217104</v>
      </c>
      <c r="F74" s="1046">
        <v>100668</v>
      </c>
      <c r="G74" s="1046">
        <v>82989</v>
      </c>
      <c r="H74" s="1046">
        <v>16668</v>
      </c>
      <c r="I74" s="1054"/>
      <c r="J74" s="1046"/>
      <c r="K74" s="1046"/>
      <c r="L74" s="986"/>
      <c r="M74" s="986"/>
      <c r="N74" s="986"/>
      <c r="O74" s="986"/>
      <c r="P74" s="986"/>
      <c r="Q74" s="986"/>
      <c r="R74" s="987"/>
    </row>
    <row r="75" spans="1:18" s="999" customFormat="1" ht="16.5" thickBot="1" x14ac:dyDescent="0.3">
      <c r="A75" s="1055"/>
      <c r="B75" s="1056"/>
      <c r="C75" s="1057" t="s">
        <v>1043</v>
      </c>
      <c r="D75" s="1058">
        <v>14028</v>
      </c>
      <c r="E75" s="1051">
        <v>7497</v>
      </c>
      <c r="F75" s="1051">
        <v>5409</v>
      </c>
      <c r="G75" s="1051">
        <v>2691</v>
      </c>
      <c r="H75" s="1051">
        <v>450</v>
      </c>
      <c r="I75" s="1059"/>
      <c r="J75" s="1051"/>
      <c r="K75" s="1051"/>
      <c r="L75" s="990"/>
      <c r="M75" s="990"/>
      <c r="N75" s="990"/>
      <c r="O75" s="990"/>
      <c r="P75" s="990"/>
      <c r="Q75" s="990"/>
      <c r="R75" s="991"/>
    </row>
    <row r="76" spans="1:18" s="999" customFormat="1" ht="51" customHeight="1" x14ac:dyDescent="0.25">
      <c r="A76" s="968">
        <v>12083954</v>
      </c>
      <c r="B76" s="969" t="s">
        <v>1044</v>
      </c>
      <c r="C76" s="969" t="s">
        <v>1045</v>
      </c>
      <c r="D76" s="1046">
        <f>651688</f>
        <v>651688</v>
      </c>
      <c r="E76" s="1046">
        <f>651688</f>
        <v>651688</v>
      </c>
      <c r="F76" s="1046">
        <v>669388</v>
      </c>
      <c r="G76" s="1046">
        <v>669388</v>
      </c>
      <c r="H76" s="1046">
        <v>669388</v>
      </c>
      <c r="I76" s="1046">
        <v>669388</v>
      </c>
      <c r="J76" s="1046">
        <v>669388</v>
      </c>
      <c r="K76" s="1046">
        <v>669388</v>
      </c>
      <c r="L76" s="1046">
        <v>669388</v>
      </c>
      <c r="M76" s="1046">
        <v>669388</v>
      </c>
      <c r="N76" s="1046">
        <v>669388</v>
      </c>
      <c r="O76" s="1046">
        <v>669388</v>
      </c>
      <c r="P76" s="1054">
        <v>669388</v>
      </c>
      <c r="Q76" s="1054">
        <v>669388</v>
      </c>
      <c r="R76" s="987">
        <f>2056851-669388</f>
        <v>1387463</v>
      </c>
    </row>
    <row r="77" spans="1:18" s="999" customFormat="1" ht="16.5" thickBot="1" x14ac:dyDescent="0.3">
      <c r="A77" s="974"/>
      <c r="B77" s="988">
        <v>2016</v>
      </c>
      <c r="C77" s="1050" t="s">
        <v>1046</v>
      </c>
      <c r="D77" s="989">
        <v>289534</v>
      </c>
      <c r="E77" s="989">
        <v>271938</v>
      </c>
      <c r="F77" s="989">
        <v>254343</v>
      </c>
      <c r="G77" s="989">
        <v>236269</v>
      </c>
      <c r="H77" s="989">
        <v>218196</v>
      </c>
      <c r="I77" s="989">
        <v>200122</v>
      </c>
      <c r="J77" s="989">
        <v>182049</v>
      </c>
      <c r="K77" s="989">
        <v>163976</v>
      </c>
      <c r="L77" s="989">
        <v>145902</v>
      </c>
      <c r="M77" s="989">
        <v>127829</v>
      </c>
      <c r="N77" s="989">
        <v>109755</v>
      </c>
      <c r="O77" s="989">
        <v>91682</v>
      </c>
      <c r="P77" s="990">
        <v>73608</v>
      </c>
      <c r="Q77" s="990">
        <v>55535</v>
      </c>
      <c r="R77" s="991">
        <f>137587-55535</f>
        <v>82052</v>
      </c>
    </row>
    <row r="78" spans="1:18" s="999" customFormat="1" ht="40.5" customHeight="1" x14ac:dyDescent="0.25">
      <c r="A78" s="1052">
        <v>2985430</v>
      </c>
      <c r="B78" s="1053" t="s">
        <v>1047</v>
      </c>
      <c r="C78" s="1053" t="s">
        <v>1048</v>
      </c>
      <c r="D78" s="1046">
        <v>284577</v>
      </c>
      <c r="E78" s="1046">
        <v>284577</v>
      </c>
      <c r="F78" s="1046">
        <v>284577</v>
      </c>
      <c r="G78" s="1046">
        <v>376289</v>
      </c>
      <c r="H78" s="985">
        <v>562083</v>
      </c>
      <c r="I78" s="986">
        <v>27516</v>
      </c>
      <c r="J78" s="985">
        <v>27509</v>
      </c>
      <c r="K78" s="985"/>
      <c r="L78" s="986"/>
      <c r="M78" s="986"/>
      <c r="N78" s="986"/>
      <c r="O78" s="986"/>
      <c r="P78" s="986"/>
      <c r="Q78" s="986"/>
      <c r="R78" s="987"/>
    </row>
    <row r="79" spans="1:18" s="999" customFormat="1" ht="18" customHeight="1" thickBot="1" x14ac:dyDescent="0.3">
      <c r="A79" s="1055"/>
      <c r="B79" s="1060"/>
      <c r="C79" s="1057" t="s">
        <v>1049</v>
      </c>
      <c r="D79" s="1058">
        <v>49872</v>
      </c>
      <c r="E79" s="1051">
        <v>42189</v>
      </c>
      <c r="F79" s="1051">
        <v>34505</v>
      </c>
      <c r="G79" s="1051">
        <v>26822</v>
      </c>
      <c r="H79" s="989">
        <v>16662</v>
      </c>
      <c r="I79" s="990">
        <v>1486</v>
      </c>
      <c r="J79" s="989">
        <v>743</v>
      </c>
      <c r="K79" s="989"/>
      <c r="L79" s="990"/>
      <c r="M79" s="990"/>
      <c r="N79" s="990"/>
      <c r="O79" s="990"/>
      <c r="P79" s="990"/>
      <c r="Q79" s="990"/>
      <c r="R79" s="991"/>
    </row>
    <row r="80" spans="1:18" s="999" customFormat="1" ht="31.5" x14ac:dyDescent="0.25">
      <c r="A80" s="1052">
        <v>546714</v>
      </c>
      <c r="B80" s="1053" t="s">
        <v>1047</v>
      </c>
      <c r="C80" s="1053" t="s">
        <v>1050</v>
      </c>
      <c r="D80" s="1046">
        <v>113754</v>
      </c>
      <c r="E80" s="1046">
        <v>6096</v>
      </c>
      <c r="F80" s="1046"/>
      <c r="G80" s="1046"/>
      <c r="H80" s="1046"/>
      <c r="I80" s="1054"/>
      <c r="J80" s="1046"/>
      <c r="K80" s="1046"/>
      <c r="L80" s="986"/>
      <c r="M80" s="986"/>
      <c r="N80" s="986"/>
      <c r="O80" s="986"/>
      <c r="P80" s="986"/>
      <c r="Q80" s="986"/>
      <c r="R80" s="987"/>
    </row>
    <row r="81" spans="1:18" s="999" customFormat="1" ht="16.5" thickBot="1" x14ac:dyDescent="0.3">
      <c r="A81" s="1055"/>
      <c r="B81" s="1060"/>
      <c r="C81" s="1057" t="s">
        <v>1051</v>
      </c>
      <c r="D81" s="1058">
        <v>127</v>
      </c>
      <c r="E81" s="1051">
        <v>38</v>
      </c>
      <c r="F81" s="1051"/>
      <c r="G81" s="1051"/>
      <c r="H81" s="1051"/>
      <c r="I81" s="1059"/>
      <c r="J81" s="1051"/>
      <c r="K81" s="1051"/>
      <c r="L81" s="995"/>
      <c r="M81" s="995"/>
      <c r="N81" s="995"/>
      <c r="O81" s="995"/>
      <c r="P81" s="995"/>
      <c r="Q81" s="995"/>
      <c r="R81" s="997"/>
    </row>
    <row r="82" spans="1:18" s="999" customFormat="1" ht="86.25" customHeight="1" x14ac:dyDescent="0.25">
      <c r="A82" s="968">
        <v>2178272</v>
      </c>
      <c r="B82" s="969" t="s">
        <v>1052</v>
      </c>
      <c r="C82" s="969" t="s">
        <v>1053</v>
      </c>
      <c r="D82" s="985">
        <v>202540</v>
      </c>
      <c r="E82" s="985">
        <v>202540</v>
      </c>
      <c r="F82" s="985">
        <v>242540</v>
      </c>
      <c r="G82" s="985">
        <v>262540</v>
      </c>
      <c r="H82" s="985">
        <v>207540</v>
      </c>
      <c r="I82" s="986">
        <v>209457</v>
      </c>
      <c r="J82" s="985">
        <v>189171</v>
      </c>
      <c r="K82" s="985">
        <v>33517</v>
      </c>
      <c r="L82" s="986"/>
      <c r="M82" s="986"/>
      <c r="N82" s="986"/>
      <c r="O82" s="986"/>
      <c r="P82" s="986"/>
      <c r="Q82" s="986"/>
      <c r="R82" s="987"/>
    </row>
    <row r="83" spans="1:18" s="999" customFormat="1" ht="16.5" thickBot="1" x14ac:dyDescent="0.3">
      <c r="A83" s="974"/>
      <c r="B83" s="988"/>
      <c r="C83" s="1050" t="s">
        <v>996</v>
      </c>
      <c r="D83" s="1061">
        <v>41846</v>
      </c>
      <c r="E83" s="989">
        <v>36377</v>
      </c>
      <c r="F83" s="989">
        <v>30909</v>
      </c>
      <c r="G83" s="989">
        <v>24360</v>
      </c>
      <c r="H83" s="989">
        <v>17271</v>
      </c>
      <c r="I83" s="990">
        <v>11668</v>
      </c>
      <c r="J83" s="990">
        <v>6013</v>
      </c>
      <c r="K83" s="990">
        <v>905</v>
      </c>
      <c r="L83" s="990"/>
      <c r="M83" s="990"/>
      <c r="N83" s="990"/>
      <c r="O83" s="990"/>
      <c r="P83" s="990"/>
      <c r="Q83" s="990"/>
      <c r="R83" s="991"/>
    </row>
    <row r="84" spans="1:18" s="999" customFormat="1" ht="67.5" customHeight="1" x14ac:dyDescent="0.25">
      <c r="A84" s="968">
        <v>4986010</v>
      </c>
      <c r="B84" s="969" t="s">
        <v>1054</v>
      </c>
      <c r="C84" s="969" t="s">
        <v>1055</v>
      </c>
      <c r="D84" s="985">
        <v>450500</v>
      </c>
      <c r="E84" s="985">
        <v>500500</v>
      </c>
      <c r="F84" s="985">
        <v>500500</v>
      </c>
      <c r="G84" s="985">
        <v>550500</v>
      </c>
      <c r="H84" s="985">
        <v>600500</v>
      </c>
      <c r="I84" s="986">
        <v>600500</v>
      </c>
      <c r="J84" s="985">
        <v>532510</v>
      </c>
      <c r="K84" s="985"/>
      <c r="L84" s="986"/>
      <c r="M84" s="986"/>
      <c r="N84" s="986"/>
      <c r="O84" s="986"/>
      <c r="P84" s="986"/>
      <c r="Q84" s="986"/>
      <c r="R84" s="987"/>
    </row>
    <row r="85" spans="1:18" s="999" customFormat="1" ht="16.5" thickBot="1" x14ac:dyDescent="0.3">
      <c r="A85" s="974"/>
      <c r="B85" s="988">
        <v>2016</v>
      </c>
      <c r="C85" s="1050" t="s">
        <v>996</v>
      </c>
      <c r="D85" s="989">
        <v>100859</v>
      </c>
      <c r="E85" s="989">
        <v>88695</v>
      </c>
      <c r="F85" s="989">
        <v>75182</v>
      </c>
      <c r="G85" s="989">
        <v>61668</v>
      </c>
      <c r="H85" s="989">
        <v>46805</v>
      </c>
      <c r="I85" s="989">
        <v>30591</v>
      </c>
      <c r="J85" s="989">
        <v>14378</v>
      </c>
      <c r="K85" s="989"/>
      <c r="L85" s="990"/>
      <c r="M85" s="990"/>
      <c r="N85" s="990"/>
      <c r="O85" s="990"/>
      <c r="P85" s="990"/>
      <c r="Q85" s="990"/>
      <c r="R85" s="991"/>
    </row>
    <row r="86" spans="1:18" s="999" customFormat="1" ht="21.75" customHeight="1" x14ac:dyDescent="0.25">
      <c r="A86" s="968">
        <v>1082988</v>
      </c>
      <c r="B86" s="969">
        <v>2014</v>
      </c>
      <c r="C86" s="1062" t="s">
        <v>1056</v>
      </c>
      <c r="D86" s="985">
        <v>220545.13064808966</v>
      </c>
      <c r="E86" s="985">
        <v>181883</v>
      </c>
      <c r="F86" s="985"/>
      <c r="G86" s="985"/>
      <c r="H86" s="985"/>
      <c r="I86" s="986"/>
      <c r="J86" s="985"/>
      <c r="K86" s="985"/>
      <c r="L86" s="986"/>
      <c r="M86" s="986"/>
      <c r="N86" s="986"/>
      <c r="O86" s="986"/>
      <c r="P86" s="986"/>
      <c r="Q86" s="986"/>
      <c r="R86" s="987"/>
    </row>
    <row r="87" spans="1:18" s="999" customFormat="1" ht="19.5" customHeight="1" thickBot="1" x14ac:dyDescent="0.3">
      <c r="A87" s="974"/>
      <c r="B87" s="975"/>
      <c r="C87" s="988" t="s">
        <v>996</v>
      </c>
      <c r="D87" s="996">
        <v>10373</v>
      </c>
      <c r="E87" s="996">
        <v>5186</v>
      </c>
      <c r="F87" s="996"/>
      <c r="G87" s="996"/>
      <c r="H87" s="996"/>
      <c r="I87" s="995"/>
      <c r="J87" s="996"/>
      <c r="K87" s="996"/>
      <c r="L87" s="995"/>
      <c r="M87" s="995"/>
      <c r="N87" s="995"/>
      <c r="O87" s="995"/>
      <c r="P87" s="995"/>
      <c r="Q87" s="995"/>
      <c r="R87" s="997"/>
    </row>
    <row r="88" spans="1:18" s="999" customFormat="1" ht="57.75" customHeight="1" x14ac:dyDescent="0.25">
      <c r="A88" s="968">
        <v>5369974</v>
      </c>
      <c r="B88" s="1053" t="s">
        <v>1054</v>
      </c>
      <c r="C88" s="1053" t="s">
        <v>1057</v>
      </c>
      <c r="D88" s="1046">
        <v>600000</v>
      </c>
      <c r="E88" s="1046">
        <v>650000</v>
      </c>
      <c r="F88" s="1046">
        <v>650000</v>
      </c>
      <c r="G88" s="1046">
        <v>650000</v>
      </c>
      <c r="H88" s="1046">
        <v>650000</v>
      </c>
      <c r="I88" s="1046">
        <v>700000</v>
      </c>
      <c r="J88" s="1054">
        <v>769974</v>
      </c>
      <c r="K88" s="1046"/>
      <c r="L88" s="986"/>
      <c r="M88" s="986"/>
      <c r="N88" s="986"/>
      <c r="O88" s="986"/>
      <c r="P88" s="986"/>
      <c r="Q88" s="986"/>
      <c r="R88" s="987"/>
    </row>
    <row r="89" spans="1:18" s="999" customFormat="1" ht="16.5" customHeight="1" thickBot="1" x14ac:dyDescent="0.3">
      <c r="A89" s="974"/>
      <c r="B89" s="1060"/>
      <c r="C89" s="1063" t="s">
        <v>1058</v>
      </c>
      <c r="D89" s="1051">
        <v>126089</v>
      </c>
      <c r="E89" s="1051">
        <v>109889</v>
      </c>
      <c r="F89" s="1051">
        <v>92339</v>
      </c>
      <c r="G89" s="1051">
        <v>74789</v>
      </c>
      <c r="H89" s="1051">
        <v>57239</v>
      </c>
      <c r="I89" s="1059">
        <v>39689</v>
      </c>
      <c r="J89" s="1051">
        <v>20789</v>
      </c>
      <c r="K89" s="1051"/>
      <c r="L89" s="990"/>
      <c r="M89" s="990"/>
      <c r="N89" s="990"/>
      <c r="O89" s="990"/>
      <c r="P89" s="990"/>
      <c r="Q89" s="990"/>
      <c r="R89" s="991"/>
    </row>
    <row r="90" spans="1:18" s="1064" customFormat="1" ht="47.25" x14ac:dyDescent="0.25">
      <c r="A90" s="968">
        <v>662019</v>
      </c>
      <c r="B90" s="1053" t="s">
        <v>1054</v>
      </c>
      <c r="C90" s="1053" t="s">
        <v>1059</v>
      </c>
      <c r="D90" s="1046">
        <v>122000</v>
      </c>
      <c r="E90" s="1046">
        <v>87758</v>
      </c>
      <c r="F90" s="1046"/>
      <c r="G90" s="1046"/>
      <c r="H90" s="1046"/>
      <c r="I90" s="1046"/>
      <c r="J90" s="1046"/>
      <c r="K90" s="1046"/>
      <c r="L90" s="1054"/>
      <c r="M90" s="1054"/>
      <c r="N90" s="1054"/>
      <c r="O90" s="1054"/>
      <c r="P90" s="1054"/>
      <c r="Q90" s="1054"/>
      <c r="R90" s="987"/>
    </row>
    <row r="91" spans="1:18" s="1064" customFormat="1" ht="16.5" thickBot="1" x14ac:dyDescent="0.3">
      <c r="A91" s="974"/>
      <c r="B91" s="1060"/>
      <c r="C91" s="1063" t="s">
        <v>996</v>
      </c>
      <c r="D91" s="1051">
        <v>5663</v>
      </c>
      <c r="E91" s="1051">
        <v>2369</v>
      </c>
      <c r="F91" s="1051"/>
      <c r="G91" s="1051"/>
      <c r="H91" s="1051"/>
      <c r="I91" s="1051"/>
      <c r="J91" s="1051"/>
      <c r="K91" s="1051"/>
      <c r="L91" s="1059"/>
      <c r="M91" s="1059"/>
      <c r="N91" s="1059"/>
      <c r="O91" s="1059"/>
      <c r="P91" s="1059"/>
      <c r="Q91" s="1059"/>
      <c r="R91" s="991"/>
    </row>
    <row r="92" spans="1:18" s="1064" customFormat="1" ht="46.5" customHeight="1" x14ac:dyDescent="0.25">
      <c r="A92" s="968">
        <f>3549134-88557+189120</f>
        <v>3649697</v>
      </c>
      <c r="B92" s="969" t="s">
        <v>1054</v>
      </c>
      <c r="C92" s="969" t="s">
        <v>1060</v>
      </c>
      <c r="D92" s="985">
        <f t="shared" ref="D92:H92" si="8">300000</f>
        <v>300000</v>
      </c>
      <c r="E92" s="985">
        <f t="shared" si="8"/>
        <v>300000</v>
      </c>
      <c r="F92" s="985">
        <f t="shared" si="8"/>
        <v>300000</v>
      </c>
      <c r="G92" s="985">
        <f t="shared" si="8"/>
        <v>300000</v>
      </c>
      <c r="H92" s="985">
        <f t="shared" si="8"/>
        <v>300000</v>
      </c>
      <c r="I92" s="986">
        <v>320000</v>
      </c>
      <c r="J92" s="985">
        <v>276595</v>
      </c>
      <c r="K92" s="1046"/>
      <c r="L92" s="1054"/>
      <c r="M92" s="1054"/>
      <c r="N92" s="1054"/>
      <c r="O92" s="1054"/>
      <c r="P92" s="1054"/>
      <c r="Q92" s="1054"/>
      <c r="R92" s="987"/>
    </row>
    <row r="93" spans="1:18" s="1064" customFormat="1" ht="16.5" thickBot="1" x14ac:dyDescent="0.3">
      <c r="A93" s="974"/>
      <c r="B93" s="988"/>
      <c r="C93" s="1050" t="s">
        <v>996</v>
      </c>
      <c r="D93" s="989">
        <v>56608</v>
      </c>
      <c r="E93" s="989">
        <v>48508</v>
      </c>
      <c r="F93" s="989">
        <v>40408</v>
      </c>
      <c r="G93" s="989">
        <v>32308</v>
      </c>
      <c r="H93" s="989">
        <v>24208</v>
      </c>
      <c r="I93" s="990">
        <v>16108</v>
      </c>
      <c r="J93" s="989">
        <v>7468</v>
      </c>
      <c r="K93" s="989"/>
      <c r="L93" s="1059"/>
      <c r="M93" s="1059"/>
      <c r="N93" s="1059"/>
      <c r="O93" s="1059"/>
      <c r="P93" s="1059"/>
      <c r="Q93" s="1059"/>
      <c r="R93" s="991"/>
    </row>
    <row r="94" spans="1:18" s="1064" customFormat="1" ht="31.5" x14ac:dyDescent="0.25">
      <c r="A94" s="1010">
        <v>2404762</v>
      </c>
      <c r="B94" s="1011">
        <v>2015</v>
      </c>
      <c r="C94" s="969" t="s">
        <v>1061</v>
      </c>
      <c r="D94" s="1013">
        <v>235000</v>
      </c>
      <c r="E94" s="1013">
        <v>235000</v>
      </c>
      <c r="F94" s="1013">
        <v>243000</v>
      </c>
      <c r="G94" s="1013">
        <v>243000</v>
      </c>
      <c r="H94" s="1013">
        <v>243000</v>
      </c>
      <c r="I94" s="1013">
        <v>243000</v>
      </c>
      <c r="J94" s="1013">
        <v>243000</v>
      </c>
      <c r="K94" s="1013">
        <v>241762</v>
      </c>
      <c r="L94" s="1065"/>
      <c r="M94" s="1065"/>
      <c r="N94" s="1065"/>
      <c r="O94" s="1065"/>
      <c r="P94" s="1065"/>
      <c r="Q94" s="1065"/>
      <c r="R94" s="997"/>
    </row>
    <row r="95" spans="1:18" s="1064" customFormat="1" ht="16.5" thickBot="1" x14ac:dyDescent="0.3">
      <c r="A95" s="1004"/>
      <c r="B95" s="1016"/>
      <c r="C95" s="1050" t="s">
        <v>1058</v>
      </c>
      <c r="D95" s="1017">
        <v>52023</v>
      </c>
      <c r="E95" s="1017">
        <v>45678</v>
      </c>
      <c r="F95" s="1017">
        <v>39333</v>
      </c>
      <c r="G95" s="1017">
        <v>32772</v>
      </c>
      <c r="H95" s="1017">
        <v>26211</v>
      </c>
      <c r="I95" s="1018">
        <v>19650</v>
      </c>
      <c r="J95" s="1017">
        <v>13089</v>
      </c>
      <c r="K95" s="1017">
        <v>6528</v>
      </c>
      <c r="L95" s="1066"/>
      <c r="M95" s="1066"/>
      <c r="N95" s="1066"/>
      <c r="O95" s="1066"/>
      <c r="P95" s="1066"/>
      <c r="Q95" s="1066"/>
      <c r="R95" s="1019"/>
    </row>
    <row r="96" spans="1:18" s="1064" customFormat="1" ht="47.25" x14ac:dyDescent="0.25">
      <c r="A96" s="968">
        <v>5460411</v>
      </c>
      <c r="B96" s="969" t="s">
        <v>1062</v>
      </c>
      <c r="C96" s="1067" t="s">
        <v>1063</v>
      </c>
      <c r="D96" s="986">
        <v>546041</v>
      </c>
      <c r="E96" s="986">
        <v>546041</v>
      </c>
      <c r="F96" s="986">
        <v>546041</v>
      </c>
      <c r="G96" s="986">
        <v>546041</v>
      </c>
      <c r="H96" s="986">
        <v>546041</v>
      </c>
      <c r="I96" s="986">
        <v>546041</v>
      </c>
      <c r="J96" s="986">
        <v>546041</v>
      </c>
      <c r="K96" s="986">
        <v>546041</v>
      </c>
      <c r="L96" s="986">
        <v>546041</v>
      </c>
      <c r="M96" s="1046"/>
      <c r="N96" s="1054"/>
      <c r="O96" s="1046"/>
      <c r="P96" s="1054"/>
      <c r="Q96" s="1054"/>
      <c r="R96" s="987"/>
    </row>
    <row r="97" spans="1:18" s="1064" customFormat="1" ht="16.5" thickBot="1" x14ac:dyDescent="0.3">
      <c r="A97" s="974"/>
      <c r="B97" s="988"/>
      <c r="C97" s="1068" t="s">
        <v>996</v>
      </c>
      <c r="D97" s="990">
        <v>132688</v>
      </c>
      <c r="E97" s="990">
        <v>117945</v>
      </c>
      <c r="F97" s="990">
        <v>103202</v>
      </c>
      <c r="G97" s="990">
        <v>88459</v>
      </c>
      <c r="H97" s="990">
        <v>73716</v>
      </c>
      <c r="I97" s="990">
        <v>58972</v>
      </c>
      <c r="J97" s="990">
        <v>44229</v>
      </c>
      <c r="K97" s="990">
        <v>29486</v>
      </c>
      <c r="L97" s="990">
        <v>14743</v>
      </c>
      <c r="M97" s="1051"/>
      <c r="N97" s="1059"/>
      <c r="O97" s="1051"/>
      <c r="P97" s="1059"/>
      <c r="Q97" s="1059"/>
      <c r="R97" s="991"/>
    </row>
    <row r="98" spans="1:18" s="1064" customFormat="1" ht="31.5" x14ac:dyDescent="0.25">
      <c r="A98" s="968">
        <v>1156633</v>
      </c>
      <c r="B98" s="969">
        <v>2016</v>
      </c>
      <c r="C98" s="969" t="s">
        <v>1064</v>
      </c>
      <c r="D98" s="985">
        <v>121216</v>
      </c>
      <c r="E98" s="985">
        <v>121216</v>
      </c>
      <c r="F98" s="985">
        <v>121216</v>
      </c>
      <c r="G98" s="985">
        <v>121216</v>
      </c>
      <c r="H98" s="985">
        <v>121216</v>
      </c>
      <c r="I98" s="985">
        <v>121216</v>
      </c>
      <c r="J98" s="985">
        <v>121216</v>
      </c>
      <c r="K98" s="985">
        <v>93452</v>
      </c>
      <c r="L98" s="985">
        <v>93453</v>
      </c>
      <c r="M98" s="1046"/>
      <c r="N98" s="1054"/>
      <c r="O98" s="1046"/>
      <c r="P98" s="1054"/>
      <c r="Q98" s="1054"/>
      <c r="R98" s="987"/>
    </row>
    <row r="99" spans="1:18" s="1064" customFormat="1" ht="16.5" thickBot="1" x14ac:dyDescent="0.3">
      <c r="A99" s="974"/>
      <c r="B99" s="988"/>
      <c r="C99" s="1050" t="s">
        <v>996</v>
      </c>
      <c r="D99" s="989">
        <v>27956</v>
      </c>
      <c r="E99" s="989">
        <v>24683</v>
      </c>
      <c r="F99" s="989">
        <v>21411</v>
      </c>
      <c r="G99" s="989">
        <v>18138</v>
      </c>
      <c r="H99" s="989">
        <v>14865</v>
      </c>
      <c r="I99" s="989">
        <v>11592</v>
      </c>
      <c r="J99" s="989">
        <v>8319</v>
      </c>
      <c r="K99" s="989">
        <v>5046</v>
      </c>
      <c r="L99" s="989">
        <v>2523</v>
      </c>
      <c r="M99" s="1051"/>
      <c r="N99" s="1059"/>
      <c r="O99" s="1051"/>
      <c r="P99" s="1059"/>
      <c r="Q99" s="1059"/>
      <c r="R99" s="991"/>
    </row>
    <row r="100" spans="1:18" s="999" customFormat="1" ht="39" customHeight="1" x14ac:dyDescent="0.25">
      <c r="A100" s="1052">
        <v>722842.29</v>
      </c>
      <c r="B100" s="969">
        <v>2017</v>
      </c>
      <c r="C100" s="969" t="s">
        <v>1065</v>
      </c>
      <c r="D100" s="985">
        <v>75000</v>
      </c>
      <c r="E100" s="985">
        <v>70000</v>
      </c>
      <c r="F100" s="985">
        <v>70000</v>
      </c>
      <c r="G100" s="985">
        <v>70000</v>
      </c>
      <c r="H100" s="985">
        <v>74000</v>
      </c>
      <c r="I100" s="985">
        <v>75000</v>
      </c>
      <c r="J100" s="985">
        <v>75000</v>
      </c>
      <c r="K100" s="985">
        <v>75000</v>
      </c>
      <c r="L100" s="985">
        <v>75000</v>
      </c>
      <c r="M100" s="1046">
        <v>63842.29</v>
      </c>
      <c r="N100" s="985"/>
      <c r="O100" s="985"/>
      <c r="P100" s="986"/>
      <c r="Q100" s="986"/>
      <c r="R100" s="987"/>
    </row>
    <row r="101" spans="1:18" s="999" customFormat="1" ht="17.25" customHeight="1" thickBot="1" x14ac:dyDescent="0.3">
      <c r="A101" s="974"/>
      <c r="B101" s="988"/>
      <c r="C101" s="1050" t="s">
        <v>996</v>
      </c>
      <c r="D101" s="989">
        <v>19517</v>
      </c>
      <c r="E101" s="989">
        <v>17492</v>
      </c>
      <c r="F101" s="989">
        <v>15602</v>
      </c>
      <c r="G101" s="989">
        <v>13712</v>
      </c>
      <c r="H101" s="989">
        <v>11822</v>
      </c>
      <c r="I101" s="989">
        <v>9824</v>
      </c>
      <c r="J101" s="989">
        <v>7799</v>
      </c>
      <c r="K101" s="989">
        <v>5774</v>
      </c>
      <c r="L101" s="989">
        <v>3749</v>
      </c>
      <c r="M101" s="989">
        <v>1724</v>
      </c>
      <c r="N101" s="990"/>
      <c r="O101" s="990"/>
      <c r="P101" s="990"/>
      <c r="Q101" s="990"/>
      <c r="R101" s="991"/>
    </row>
    <row r="102" spans="1:18" s="999" customFormat="1" ht="69.75" customHeight="1" x14ac:dyDescent="0.25">
      <c r="A102" s="968">
        <v>831574</v>
      </c>
      <c r="B102" s="969">
        <v>2018</v>
      </c>
      <c r="C102" s="970" t="s">
        <v>1032</v>
      </c>
      <c r="D102" s="985">
        <v>166315</v>
      </c>
      <c r="E102" s="985">
        <v>166315</v>
      </c>
      <c r="F102" s="985">
        <v>166315</v>
      </c>
      <c r="G102" s="985">
        <v>166315</v>
      </c>
      <c r="H102" s="985">
        <v>166314</v>
      </c>
      <c r="I102" s="985"/>
      <c r="J102" s="985"/>
      <c r="K102" s="985"/>
      <c r="L102" s="985"/>
      <c r="M102" s="985"/>
      <c r="N102" s="986"/>
      <c r="O102" s="985"/>
      <c r="P102" s="986"/>
      <c r="Q102" s="986"/>
      <c r="R102" s="987"/>
    </row>
    <row r="103" spans="1:18" s="999" customFormat="1" ht="17.25" customHeight="1" thickBot="1" x14ac:dyDescent="0.3">
      <c r="A103" s="1004"/>
      <c r="B103" s="1016"/>
      <c r="C103" s="1069" t="s">
        <v>996</v>
      </c>
      <c r="D103" s="1070">
        <v>22452</v>
      </c>
      <c r="E103" s="1017">
        <v>17962</v>
      </c>
      <c r="F103" s="1017">
        <v>13471</v>
      </c>
      <c r="G103" s="1017">
        <v>8981</v>
      </c>
      <c r="H103" s="1017">
        <v>4490</v>
      </c>
      <c r="I103" s="1017"/>
      <c r="J103" s="1017"/>
      <c r="K103" s="1017"/>
      <c r="L103" s="1017"/>
      <c r="M103" s="1017"/>
      <c r="N103" s="1018"/>
      <c r="O103" s="1017"/>
      <c r="P103" s="1018"/>
      <c r="Q103" s="1018"/>
      <c r="R103" s="1019"/>
    </row>
    <row r="104" spans="1:18" s="999" customFormat="1" ht="32.25" customHeight="1" x14ac:dyDescent="0.25">
      <c r="A104" s="1052">
        <v>1014552</v>
      </c>
      <c r="B104" s="969" t="s">
        <v>1018</v>
      </c>
      <c r="C104" s="970" t="s">
        <v>1066</v>
      </c>
      <c r="D104" s="1046"/>
      <c r="E104" s="1046"/>
      <c r="F104" s="1046">
        <v>101456</v>
      </c>
      <c r="G104" s="1046">
        <v>101456</v>
      </c>
      <c r="H104" s="1046">
        <v>101455</v>
      </c>
      <c r="I104" s="1046">
        <v>101455</v>
      </c>
      <c r="J104" s="1046">
        <v>101455</v>
      </c>
      <c r="K104" s="1046">
        <v>101455</v>
      </c>
      <c r="L104" s="1046">
        <v>135274</v>
      </c>
      <c r="M104" s="1046">
        <v>135273</v>
      </c>
      <c r="N104" s="1054">
        <v>135273</v>
      </c>
      <c r="O104" s="985"/>
      <c r="P104" s="986"/>
      <c r="Q104" s="986"/>
      <c r="R104" s="987"/>
    </row>
    <row r="105" spans="1:18" s="999" customFormat="1" ht="17.25" customHeight="1" thickBot="1" x14ac:dyDescent="0.3">
      <c r="A105" s="981"/>
      <c r="B105" s="994"/>
      <c r="C105" s="976" t="s">
        <v>996</v>
      </c>
      <c r="D105" s="1071">
        <v>6848</v>
      </c>
      <c r="E105" s="1071">
        <v>13881</v>
      </c>
      <c r="F105" s="1071">
        <v>27393</v>
      </c>
      <c r="G105" s="1071">
        <v>24654</v>
      </c>
      <c r="H105" s="1071">
        <v>21914</v>
      </c>
      <c r="I105" s="1071">
        <v>19175</v>
      </c>
      <c r="J105" s="1071">
        <v>16436</v>
      </c>
      <c r="K105" s="1071">
        <v>13696</v>
      </c>
      <c r="L105" s="1071">
        <v>10957</v>
      </c>
      <c r="M105" s="1071">
        <v>7305</v>
      </c>
      <c r="N105" s="1065">
        <v>3652</v>
      </c>
      <c r="O105" s="996"/>
      <c r="P105" s="995"/>
      <c r="Q105" s="995"/>
      <c r="R105" s="997"/>
    </row>
    <row r="106" spans="1:18" s="1064" customFormat="1" ht="31.5" x14ac:dyDescent="0.25">
      <c r="A106" s="1010">
        <v>6300200</v>
      </c>
      <c r="B106" s="1072">
        <v>2015</v>
      </c>
      <c r="C106" s="1072" t="s">
        <v>1067</v>
      </c>
      <c r="D106" s="1073">
        <v>320500</v>
      </c>
      <c r="E106" s="1074">
        <v>320500</v>
      </c>
      <c r="F106" s="1073">
        <v>320500</v>
      </c>
      <c r="G106" s="1074">
        <v>320500</v>
      </c>
      <c r="H106" s="1073">
        <v>320500</v>
      </c>
      <c r="I106" s="1074">
        <v>320500</v>
      </c>
      <c r="J106" s="1073">
        <v>320500</v>
      </c>
      <c r="K106" s="1074">
        <v>320500</v>
      </c>
      <c r="L106" s="1073">
        <v>320500</v>
      </c>
      <c r="M106" s="1074">
        <v>320500</v>
      </c>
      <c r="N106" s="1073">
        <v>320500</v>
      </c>
      <c r="O106" s="1074">
        <v>320500</v>
      </c>
      <c r="P106" s="1073">
        <v>320500</v>
      </c>
      <c r="Q106" s="1073">
        <v>320500</v>
      </c>
      <c r="R106" s="1015">
        <f>1492700-320500</f>
        <v>1172200</v>
      </c>
    </row>
    <row r="107" spans="1:18" s="1064" customFormat="1" ht="16.5" thickBot="1" x14ac:dyDescent="0.3">
      <c r="A107" s="1075"/>
      <c r="B107" s="1076"/>
      <c r="C107" s="1077" t="s">
        <v>1058</v>
      </c>
      <c r="D107" s="1070">
        <v>152798</v>
      </c>
      <c r="E107" s="1070">
        <v>144145</v>
      </c>
      <c r="F107" s="1070">
        <v>135491</v>
      </c>
      <c r="G107" s="1070">
        <v>126838</v>
      </c>
      <c r="H107" s="1070">
        <v>118184</v>
      </c>
      <c r="I107" s="1066">
        <v>109531</v>
      </c>
      <c r="J107" s="1070">
        <v>100877</v>
      </c>
      <c r="K107" s="1070">
        <v>92224</v>
      </c>
      <c r="L107" s="1078">
        <v>83570</v>
      </c>
      <c r="M107" s="1078">
        <v>74917</v>
      </c>
      <c r="N107" s="1078">
        <v>66263</v>
      </c>
      <c r="O107" s="1078">
        <v>57610</v>
      </c>
      <c r="P107" s="1018">
        <v>48956</v>
      </c>
      <c r="Q107" s="1018">
        <v>40303</v>
      </c>
      <c r="R107" s="1019">
        <f>114949-40303</f>
        <v>74646</v>
      </c>
    </row>
    <row r="108" spans="1:18" s="999" customFormat="1" ht="20.25" customHeight="1" thickBot="1" x14ac:dyDescent="0.3">
      <c r="A108" s="1036"/>
      <c r="B108" s="1079"/>
      <c r="C108" s="1080" t="s">
        <v>1068</v>
      </c>
      <c r="D108" s="1081"/>
      <c r="E108" s="1041"/>
      <c r="F108" s="1041"/>
      <c r="G108" s="1042"/>
      <c r="H108" s="1041"/>
      <c r="I108" s="1042"/>
      <c r="J108" s="1041"/>
      <c r="K108" s="1041"/>
      <c r="L108" s="1042"/>
      <c r="M108" s="1042"/>
      <c r="N108" s="1042"/>
      <c r="O108" s="1042"/>
      <c r="P108" s="1042"/>
      <c r="Q108" s="1042"/>
      <c r="R108" s="1043"/>
    </row>
    <row r="109" spans="1:18" s="999" customFormat="1" ht="16.5" customHeight="1" x14ac:dyDescent="0.25">
      <c r="A109" s="1052">
        <v>2110000</v>
      </c>
      <c r="B109" s="1082">
        <v>2003</v>
      </c>
      <c r="C109" s="1082" t="s">
        <v>1069</v>
      </c>
      <c r="D109" s="1046">
        <v>200951</v>
      </c>
      <c r="E109" s="1046">
        <v>100476</v>
      </c>
      <c r="F109" s="1046"/>
      <c r="G109" s="1046"/>
      <c r="H109" s="1046"/>
      <c r="I109" s="1054"/>
      <c r="J109" s="1046"/>
      <c r="K109" s="1046"/>
      <c r="L109" s="986"/>
      <c r="M109" s="986"/>
      <c r="N109" s="986"/>
      <c r="O109" s="986"/>
      <c r="P109" s="986"/>
      <c r="Q109" s="986"/>
      <c r="R109" s="987"/>
    </row>
    <row r="110" spans="1:18" s="999" customFormat="1" ht="16.5" thickBot="1" x14ac:dyDescent="0.3">
      <c r="A110" s="1055"/>
      <c r="B110" s="1056"/>
      <c r="C110" s="1083" t="s">
        <v>1070</v>
      </c>
      <c r="D110" s="1058">
        <v>9043</v>
      </c>
      <c r="E110" s="1051">
        <v>3014</v>
      </c>
      <c r="F110" s="1051"/>
      <c r="G110" s="1051"/>
      <c r="H110" s="1051"/>
      <c r="I110" s="1059"/>
      <c r="J110" s="1051"/>
      <c r="K110" s="1051"/>
      <c r="L110" s="995"/>
      <c r="M110" s="995"/>
      <c r="N110" s="995"/>
      <c r="O110" s="995"/>
      <c r="P110" s="995"/>
      <c r="Q110" s="995"/>
      <c r="R110" s="997"/>
    </row>
    <row r="111" spans="1:18" s="999" customFormat="1" ht="16.5" thickBot="1" x14ac:dyDescent="0.3">
      <c r="A111" s="1084">
        <v>1280192</v>
      </c>
      <c r="B111" s="1085" t="s">
        <v>1071</v>
      </c>
      <c r="C111" s="1085" t="s">
        <v>1072</v>
      </c>
      <c r="D111" s="1086">
        <v>81001.246435706111</v>
      </c>
      <c r="E111" s="1086">
        <v>79835.914422797825</v>
      </c>
      <c r="F111" s="1086">
        <v>78672.005281700156</v>
      </c>
      <c r="G111" s="1086">
        <v>77508</v>
      </c>
      <c r="H111" s="1086">
        <v>76343</v>
      </c>
      <c r="I111" s="1087">
        <v>75178</v>
      </c>
      <c r="J111" s="1086">
        <v>74013</v>
      </c>
      <c r="K111" s="1086">
        <v>72848</v>
      </c>
      <c r="L111" s="1088">
        <v>71683</v>
      </c>
      <c r="M111" s="1088">
        <v>70518</v>
      </c>
      <c r="N111" s="1088">
        <v>46534</v>
      </c>
      <c r="O111" s="1088"/>
      <c r="P111" s="1088"/>
      <c r="Q111" s="1088"/>
      <c r="R111" s="1089"/>
    </row>
    <row r="112" spans="1:18" s="999" customFormat="1" ht="31.5" x14ac:dyDescent="0.25">
      <c r="A112" s="1052">
        <v>1708</v>
      </c>
      <c r="B112" s="1053">
        <v>2015</v>
      </c>
      <c r="C112" s="1053" t="s">
        <v>1073</v>
      </c>
      <c r="D112" s="1054">
        <v>171</v>
      </c>
      <c r="E112" s="1054">
        <v>171</v>
      </c>
      <c r="F112" s="1054">
        <v>171</v>
      </c>
      <c r="G112" s="1054">
        <v>171</v>
      </c>
      <c r="H112" s="1054">
        <v>171</v>
      </c>
      <c r="I112" s="1054">
        <v>171</v>
      </c>
      <c r="J112" s="1054">
        <v>171</v>
      </c>
      <c r="K112" s="1054">
        <v>171</v>
      </c>
      <c r="L112" s="1054">
        <v>171</v>
      </c>
      <c r="M112" s="986">
        <v>71</v>
      </c>
      <c r="N112" s="986"/>
      <c r="O112" s="986"/>
      <c r="P112" s="986"/>
      <c r="Q112" s="986"/>
      <c r="R112" s="987"/>
    </row>
    <row r="113" spans="1:18" s="999" customFormat="1" ht="16.5" thickBot="1" x14ac:dyDescent="0.3">
      <c r="A113" s="1075"/>
      <c r="B113" s="1076"/>
      <c r="C113" s="1077" t="s">
        <v>1074</v>
      </c>
      <c r="D113" s="1018">
        <v>39</v>
      </c>
      <c r="E113" s="1066">
        <v>35</v>
      </c>
      <c r="F113" s="1066">
        <v>30</v>
      </c>
      <c r="G113" s="1066">
        <v>26</v>
      </c>
      <c r="H113" s="1066">
        <v>22</v>
      </c>
      <c r="I113" s="1066">
        <v>17</v>
      </c>
      <c r="J113" s="1066">
        <v>13</v>
      </c>
      <c r="K113" s="1066">
        <v>9</v>
      </c>
      <c r="L113" s="1018">
        <v>4</v>
      </c>
      <c r="M113" s="1018">
        <v>1</v>
      </c>
      <c r="N113" s="1018"/>
      <c r="O113" s="1018"/>
      <c r="P113" s="1018"/>
      <c r="Q113" s="1018"/>
      <c r="R113" s="1019"/>
    </row>
    <row r="114" spans="1:18" s="999" customFormat="1" ht="31.5" x14ac:dyDescent="0.25">
      <c r="A114" s="1026">
        <v>1707</v>
      </c>
      <c r="B114" s="1090">
        <v>2015</v>
      </c>
      <c r="C114" s="970" t="s">
        <v>1075</v>
      </c>
      <c r="D114" s="1001">
        <v>171</v>
      </c>
      <c r="E114" s="1001">
        <v>171</v>
      </c>
      <c r="F114" s="1001">
        <v>171</v>
      </c>
      <c r="G114" s="1001">
        <v>171</v>
      </c>
      <c r="H114" s="1001">
        <v>171</v>
      </c>
      <c r="I114" s="1001">
        <v>171</v>
      </c>
      <c r="J114" s="1001">
        <v>171</v>
      </c>
      <c r="K114" s="1001">
        <v>171</v>
      </c>
      <c r="L114" s="1001">
        <v>171</v>
      </c>
      <c r="M114" s="1001">
        <v>71</v>
      </c>
      <c r="N114" s="1091"/>
      <c r="O114" s="1091"/>
      <c r="P114" s="1091"/>
      <c r="Q114" s="1091"/>
      <c r="R114" s="1092"/>
    </row>
    <row r="115" spans="1:18" ht="17.25" customHeight="1" thickBot="1" x14ac:dyDescent="0.3">
      <c r="A115" s="1093"/>
      <c r="B115" s="1094"/>
      <c r="C115" s="1077" t="s">
        <v>1076</v>
      </c>
      <c r="D115" s="1066">
        <v>39</v>
      </c>
      <c r="E115" s="1066">
        <v>35</v>
      </c>
      <c r="F115" s="1066">
        <v>30</v>
      </c>
      <c r="G115" s="1066">
        <v>26</v>
      </c>
      <c r="H115" s="1066">
        <v>22</v>
      </c>
      <c r="I115" s="1066">
        <v>17</v>
      </c>
      <c r="J115" s="1066">
        <v>13</v>
      </c>
      <c r="K115" s="1066">
        <v>9</v>
      </c>
      <c r="L115" s="1018">
        <v>4</v>
      </c>
      <c r="M115" s="1018">
        <v>1</v>
      </c>
      <c r="N115" s="1018"/>
      <c r="O115" s="1018"/>
      <c r="P115" s="1018"/>
      <c r="Q115" s="1018"/>
      <c r="R115" s="1019"/>
    </row>
    <row r="116" spans="1:18" ht="54.75" customHeight="1" x14ac:dyDescent="0.25">
      <c r="A116" s="1052">
        <v>14920421</v>
      </c>
      <c r="B116" s="1095" t="s">
        <v>1077</v>
      </c>
      <c r="C116" s="1053" t="s">
        <v>1078</v>
      </c>
      <c r="D116" s="1046"/>
      <c r="E116" s="1046"/>
      <c r="F116" s="1046">
        <v>746021</v>
      </c>
      <c r="G116" s="1046">
        <v>746021</v>
      </c>
      <c r="H116" s="1046">
        <v>746021</v>
      </c>
      <c r="I116" s="1046">
        <v>746021</v>
      </c>
      <c r="J116" s="1046">
        <v>746021</v>
      </c>
      <c r="K116" s="1046">
        <v>746021</v>
      </c>
      <c r="L116" s="1046">
        <v>746021</v>
      </c>
      <c r="M116" s="1046">
        <v>746021</v>
      </c>
      <c r="N116" s="1046">
        <v>746021</v>
      </c>
      <c r="O116" s="1046">
        <v>746021</v>
      </c>
      <c r="P116" s="1046">
        <v>746021</v>
      </c>
      <c r="Q116" s="1054">
        <v>746021</v>
      </c>
      <c r="R116" s="973">
        <f>A116-SUM(F116:Q116)</f>
        <v>5968169</v>
      </c>
    </row>
    <row r="117" spans="1:18" ht="17.25" customHeight="1" thickBot="1" x14ac:dyDescent="0.3">
      <c r="A117" s="1055"/>
      <c r="B117" s="1096"/>
      <c r="C117" s="1057" t="s">
        <v>1079</v>
      </c>
      <c r="D117" s="1051"/>
      <c r="E117" s="1051">
        <v>37301</v>
      </c>
      <c r="F117" s="1051">
        <v>37301</v>
      </c>
      <c r="G117" s="1051">
        <v>35436</v>
      </c>
      <c r="H117" s="1051">
        <v>33571</v>
      </c>
      <c r="I117" s="1059">
        <v>31706</v>
      </c>
      <c r="J117" s="1051">
        <v>29841</v>
      </c>
      <c r="K117" s="1051">
        <v>27976</v>
      </c>
      <c r="L117" s="990">
        <v>26111</v>
      </c>
      <c r="M117" s="990">
        <v>24246</v>
      </c>
      <c r="N117" s="990">
        <v>22381</v>
      </c>
      <c r="O117" s="990">
        <v>20516</v>
      </c>
      <c r="P117" s="990">
        <v>18651</v>
      </c>
      <c r="Q117" s="990">
        <v>16786</v>
      </c>
      <c r="R117" s="991">
        <f>14921+13055+11191+9325+7460+5595+3730+1866</f>
        <v>67143</v>
      </c>
    </row>
    <row r="118" spans="1:18" ht="18" customHeight="1" thickBot="1" x14ac:dyDescent="0.3">
      <c r="A118" s="1055">
        <v>292094</v>
      </c>
      <c r="B118" s="1060" t="s">
        <v>1080</v>
      </c>
      <c r="C118" s="1060" t="s">
        <v>1081</v>
      </c>
      <c r="D118" s="1051"/>
      <c r="E118" s="1086"/>
      <c r="F118" s="1086"/>
      <c r="G118" s="1051"/>
      <c r="H118" s="1051"/>
      <c r="I118" s="1059"/>
      <c r="J118" s="1051"/>
      <c r="K118" s="1051"/>
      <c r="L118" s="1088"/>
      <c r="M118" s="1088"/>
      <c r="N118" s="1088"/>
      <c r="O118" s="1088"/>
      <c r="P118" s="1088"/>
      <c r="Q118" s="1088"/>
      <c r="R118" s="1089"/>
    </row>
    <row r="119" spans="1:18" ht="16.5" thickBot="1" x14ac:dyDescent="0.3">
      <c r="A119" s="1097"/>
      <c r="B119" s="1098"/>
      <c r="C119" s="1099" t="s">
        <v>1082</v>
      </c>
      <c r="D119" s="990">
        <f t="shared" ref="D119:R119" si="9">SUM(D15:D118)</f>
        <v>6430843.189083796</v>
      </c>
      <c r="E119" s="990">
        <f t="shared" si="9"/>
        <v>7279012.657086798</v>
      </c>
      <c r="F119" s="990">
        <f t="shared" si="9"/>
        <v>8443064.9632328954</v>
      </c>
      <c r="G119" s="990">
        <f t="shared" si="9"/>
        <v>11219090.601985257</v>
      </c>
      <c r="H119" s="990">
        <f t="shared" si="9"/>
        <v>10458418.287</v>
      </c>
      <c r="I119" s="990">
        <f t="shared" si="9"/>
        <v>9824865.0219999999</v>
      </c>
      <c r="J119" s="990">
        <f t="shared" si="9"/>
        <v>9558169.3859999999</v>
      </c>
      <c r="K119" s="990">
        <f t="shared" si="9"/>
        <v>7478771.6689999998</v>
      </c>
      <c r="L119" s="990">
        <f t="shared" si="9"/>
        <v>7134646.4700000007</v>
      </c>
      <c r="M119" s="990">
        <f t="shared" si="9"/>
        <v>6470213.0010000002</v>
      </c>
      <c r="N119" s="990">
        <f t="shared" si="9"/>
        <v>6168226.9100000001</v>
      </c>
      <c r="O119" s="990">
        <f t="shared" si="9"/>
        <v>5334381.5760000004</v>
      </c>
      <c r="P119" s="990">
        <f t="shared" si="9"/>
        <v>4352000.0080000004</v>
      </c>
      <c r="Q119" s="990">
        <f t="shared" si="9"/>
        <v>3656413.0100000002</v>
      </c>
      <c r="R119" s="1100">
        <f t="shared" si="9"/>
        <v>17623548</v>
      </c>
    </row>
    <row r="120" spans="1:18" ht="15.75" x14ac:dyDescent="0.25">
      <c r="A120" s="1101"/>
      <c r="B120" s="1101"/>
      <c r="C120" s="1101"/>
      <c r="D120" s="1102"/>
      <c r="E120" s="1102"/>
      <c r="F120" s="1102"/>
      <c r="G120" s="1102"/>
      <c r="H120" s="1102"/>
      <c r="I120" s="1103"/>
      <c r="J120" s="1104"/>
      <c r="K120" s="1104"/>
      <c r="L120" s="1104"/>
      <c r="M120" s="1104"/>
      <c r="N120" s="1104"/>
      <c r="O120" s="1104"/>
      <c r="P120" s="1104"/>
      <c r="Q120" s="1105"/>
      <c r="R120" s="1106"/>
    </row>
    <row r="121" spans="1:18" ht="15.75" hidden="1" x14ac:dyDescent="0.25">
      <c r="A121" s="1107"/>
      <c r="B121" s="1107"/>
      <c r="C121" s="1108" t="s">
        <v>1083</v>
      </c>
      <c r="D121" s="1103">
        <f t="shared" ref="D121:R121" si="10">SUM(D15,D17,D19,D33,D21,D23,D25,D27,D35,D37,D39,D41,D43,D45,D47,D49,D51,D53,D55,D57,D59,D61,D63,D65,D70,D72,D74,D76,D78,D80,D82,D84,D86,D88,D90,D92,D94,D96,D98,D100,D106)</f>
        <v>4721472.1306480896</v>
      </c>
      <c r="E121" s="1103">
        <f t="shared" si="10"/>
        <v>5049467</v>
      </c>
      <c r="F121" s="1103">
        <f t="shared" si="10"/>
        <v>5336047</v>
      </c>
      <c r="G121" s="1103">
        <f t="shared" si="10"/>
        <v>8070778</v>
      </c>
      <c r="H121" s="1103">
        <f t="shared" si="10"/>
        <v>7254119</v>
      </c>
      <c r="I121" s="1103">
        <f t="shared" si="10"/>
        <v>7001696</v>
      </c>
      <c r="J121" s="1103">
        <f t="shared" si="10"/>
        <v>6939985</v>
      </c>
      <c r="K121" s="1103">
        <f t="shared" si="10"/>
        <v>5063907</v>
      </c>
      <c r="L121" s="1103">
        <f t="shared" si="10"/>
        <v>4838631</v>
      </c>
      <c r="M121" s="1103">
        <f t="shared" si="10"/>
        <v>4237981.29</v>
      </c>
      <c r="N121" s="1103">
        <f t="shared" si="10"/>
        <v>4174140</v>
      </c>
      <c r="O121" s="1103">
        <f t="shared" si="10"/>
        <v>3650477</v>
      </c>
      <c r="P121" s="1103">
        <f t="shared" si="10"/>
        <v>2763568</v>
      </c>
      <c r="Q121" s="1103">
        <f t="shared" si="10"/>
        <v>2168124</v>
      </c>
      <c r="R121" s="1103">
        <f t="shared" si="10"/>
        <v>8234663</v>
      </c>
    </row>
    <row r="122" spans="1:18" ht="15.75" hidden="1" x14ac:dyDescent="0.25">
      <c r="A122" s="1107"/>
      <c r="B122" s="1107"/>
      <c r="C122" s="1108" t="s">
        <v>1084</v>
      </c>
      <c r="D122" s="1108"/>
      <c r="E122" s="1108"/>
      <c r="F122" s="1108"/>
      <c r="G122" s="1108"/>
      <c r="H122" s="1108"/>
      <c r="I122" s="1103"/>
      <c r="J122" s="1108"/>
      <c r="K122" s="1108"/>
      <c r="L122" s="1108"/>
      <c r="M122" s="1108"/>
      <c r="N122" s="1108"/>
      <c r="O122" s="1108"/>
      <c r="P122" s="1108"/>
      <c r="Q122" s="1108"/>
      <c r="R122" s="1101"/>
    </row>
    <row r="123" spans="1:18" ht="15.75" hidden="1" x14ac:dyDescent="0.25">
      <c r="A123" s="1107"/>
      <c r="B123" s="1107"/>
      <c r="C123" s="1108"/>
      <c r="D123" s="1108"/>
      <c r="E123" s="1108"/>
      <c r="F123" s="1108"/>
      <c r="G123" s="1108"/>
      <c r="H123" s="1108"/>
      <c r="I123" s="1103"/>
      <c r="J123" s="1108"/>
      <c r="K123" s="1108"/>
      <c r="L123" s="1108"/>
      <c r="M123" s="1108"/>
      <c r="N123" s="1108"/>
      <c r="O123" s="1108"/>
      <c r="P123" s="1108"/>
      <c r="Q123" s="1108"/>
      <c r="R123" s="1101"/>
    </row>
    <row r="124" spans="1:18" ht="15.75" hidden="1" x14ac:dyDescent="0.25">
      <c r="A124" s="1107"/>
      <c r="B124" s="1107"/>
      <c r="C124" s="1108"/>
      <c r="D124" s="1108"/>
      <c r="E124" s="1108"/>
      <c r="F124" s="1108"/>
      <c r="G124" s="1108"/>
      <c r="H124" s="1108"/>
      <c r="I124" s="1103"/>
      <c r="J124" s="1108"/>
      <c r="K124" s="1108"/>
      <c r="L124" s="1108"/>
      <c r="M124" s="1108"/>
      <c r="N124" s="1108"/>
      <c r="O124" s="1108"/>
      <c r="P124" s="1108"/>
      <c r="Q124" s="1108"/>
      <c r="R124" s="1101"/>
    </row>
    <row r="125" spans="1:18" ht="15.75" hidden="1" x14ac:dyDescent="0.25">
      <c r="A125" s="1107"/>
      <c r="B125" s="1107"/>
      <c r="C125" s="1109" t="s">
        <v>1085</v>
      </c>
      <c r="D125" s="1110">
        <v>5402383</v>
      </c>
      <c r="E125" s="1108"/>
      <c r="F125" s="1108"/>
      <c r="G125" s="1108"/>
      <c r="H125" s="1108"/>
      <c r="I125" s="1103"/>
      <c r="J125" s="1108"/>
      <c r="K125" s="1108"/>
      <c r="L125" s="1108"/>
      <c r="M125" s="1108"/>
      <c r="N125" s="1108"/>
      <c r="O125" s="1108"/>
      <c r="P125" s="1108"/>
      <c r="Q125" s="1108"/>
      <c r="R125" s="1101"/>
    </row>
    <row r="126" spans="1:18" hidden="1" x14ac:dyDescent="0.2">
      <c r="A126" s="1107"/>
      <c r="B126" s="1107"/>
      <c r="C126" s="1107"/>
      <c r="D126" s="1111"/>
      <c r="E126" s="1111"/>
      <c r="F126" s="1111"/>
      <c r="G126" s="1111"/>
      <c r="H126" s="1111"/>
      <c r="I126" s="1112"/>
      <c r="J126" s="1111"/>
      <c r="K126" s="1111"/>
      <c r="L126" s="1111"/>
      <c r="M126" s="1111"/>
      <c r="N126" s="1111"/>
      <c r="O126" s="1111"/>
      <c r="P126" s="1111"/>
      <c r="Q126" s="1111"/>
      <c r="R126" s="1113"/>
    </row>
    <row r="127" spans="1:18" x14ac:dyDescent="0.2">
      <c r="A127" s="1107"/>
      <c r="B127" s="1107"/>
      <c r="C127" s="1107"/>
      <c r="D127" s="1111"/>
      <c r="E127" s="1111"/>
      <c r="F127" s="1111"/>
      <c r="G127" s="1111"/>
      <c r="H127" s="1111"/>
      <c r="I127" s="1112"/>
      <c r="J127" s="1111"/>
      <c r="K127" s="1111"/>
      <c r="L127" s="1111"/>
      <c r="M127" s="1111"/>
      <c r="N127" s="1111"/>
      <c r="O127" s="1111"/>
      <c r="P127" s="1111"/>
      <c r="Q127" s="1111"/>
      <c r="R127" s="1113"/>
    </row>
    <row r="128" spans="1:18" ht="15" x14ac:dyDescent="0.25">
      <c r="A128" s="1143"/>
      <c r="B128" s="1143"/>
      <c r="C128" s="1143"/>
      <c r="D128" s="1143"/>
      <c r="E128" s="1143"/>
      <c r="F128" s="1143"/>
      <c r="G128" s="1143"/>
      <c r="H128" s="1143"/>
      <c r="I128" s="1143"/>
      <c r="J128" s="1143"/>
      <c r="K128" s="1143"/>
      <c r="L128" s="1143"/>
      <c r="M128" s="1143"/>
      <c r="N128" s="1143"/>
      <c r="O128" s="1143"/>
      <c r="P128" s="1143"/>
      <c r="Q128" s="1143"/>
      <c r="R128" s="1143"/>
    </row>
  </sheetData>
  <sheetProtection algorithmName="SHA-512" hashValue="5+rSQbbHOCtIdMSq5FY3tpG5qShySpfGO6rdW86So1dsVwiReVmqJhiyrYAp8tHYetji0K3YXlskLDULIdTTgQ==" saltValue="sfBuAmprYiXmcwm57bZ7Nw==" spinCount="100000" sheet="1" objects="1" scenarios="1"/>
  <mergeCells count="3">
    <mergeCell ref="A3:R3"/>
    <mergeCell ref="C9:C10"/>
    <mergeCell ref="C11:C12"/>
  </mergeCells>
  <pageMargins left="0.19685039370078741" right="0.19685039370078741" top="0.625" bottom="0.39370078740157483" header="0.23622047244094491" footer="0.23622047244094491"/>
  <pageSetup paperSize="9" scale="50" orientation="landscape" r:id="rId1"/>
  <headerFooter>
    <oddHeader xml:space="preserve">&amp;R&amp;"Times New Roman,Regular"&amp;9 49.pielikums Jūrmalas pilsētas domes
2018.gada 24.maija saistošajiem noteikumiem Nr.22
(protokols Nr.8,  9.punkts) </oddHeader>
    <oddFooter>&amp;L&amp;"Times New Roman,Regular"&amp;9&amp;D; &amp;T&amp;R&amp;"Times New Roman,Regular"&amp;9&amp;P (&amp;N)</oddFooter>
    <firstHeader xml:space="preserve">&amp;R&amp;"Times New Roman,Regular"&amp;9  
 </firstHeader>
    <firstFooter>&amp;L&amp;9&amp;D; &amp;T&amp;R&amp;9&amp;P (&amp;N)</first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26"/>
  <sheetViews>
    <sheetView tabSelected="1" view="pageLayout" zoomScaleNormal="100" workbookViewId="0">
      <selection activeCell="M7" sqref="M7"/>
    </sheetView>
  </sheetViews>
  <sheetFormatPr defaultColWidth="9.140625" defaultRowHeight="12" outlineLevelCol="1" x14ac:dyDescent="0.2"/>
  <cols>
    <col min="1" max="1" width="6.140625" style="326" customWidth="1"/>
    <col min="2" max="2" width="17.28515625" style="326" customWidth="1"/>
    <col min="3" max="3" width="21.7109375" style="1304" customWidth="1"/>
    <col min="4" max="4" width="10.5703125" style="1304" customWidth="1"/>
    <col min="5" max="5" width="12.140625" style="1304" hidden="1" customWidth="1" outlineLevel="1"/>
    <col min="6" max="6" width="11.7109375" style="1304" hidden="1" customWidth="1" outlineLevel="1"/>
    <col min="7" max="7" width="13.85546875" style="1304" customWidth="1" collapsed="1"/>
    <col min="8" max="8" width="29" style="1304" hidden="1" customWidth="1" outlineLevel="1"/>
    <col min="9" max="9" width="16.85546875" style="1304" customWidth="1" collapsed="1"/>
    <col min="10" max="16384" width="9.140625" style="326"/>
  </cols>
  <sheetData>
    <row r="1" spans="1:9" x14ac:dyDescent="0.2">
      <c r="I1" s="1305" t="s">
        <v>1490</v>
      </c>
    </row>
    <row r="2" spans="1:9" x14ac:dyDescent="0.2">
      <c r="I2" s="1305" t="s">
        <v>340</v>
      </c>
    </row>
    <row r="3" spans="1:9" x14ac:dyDescent="0.2">
      <c r="A3" s="1456" t="s">
        <v>149</v>
      </c>
      <c r="B3" s="1456"/>
      <c r="C3" s="1141" t="s">
        <v>333</v>
      </c>
      <c r="D3" s="1306"/>
      <c r="E3" s="1306"/>
      <c r="F3" s="1306"/>
      <c r="G3" s="1306"/>
      <c r="H3" s="1306"/>
      <c r="I3" s="1306"/>
    </row>
    <row r="4" spans="1:9" x14ac:dyDescent="0.2">
      <c r="A4" s="1456" t="s">
        <v>150</v>
      </c>
      <c r="B4" s="1456"/>
      <c r="C4" s="1141">
        <v>90000056357</v>
      </c>
      <c r="D4" s="1307"/>
      <c r="E4" s="1307"/>
      <c r="F4" s="1307"/>
      <c r="G4" s="1307"/>
      <c r="H4" s="1307"/>
      <c r="I4" s="1307"/>
    </row>
    <row r="5" spans="1:9" ht="15.75" x14ac:dyDescent="0.25">
      <c r="A5" s="1457" t="s">
        <v>341</v>
      </c>
      <c r="B5" s="1457"/>
      <c r="C5" s="1457"/>
      <c r="D5" s="1457"/>
      <c r="E5" s="1457"/>
      <c r="F5" s="1457"/>
      <c r="G5" s="1457"/>
      <c r="H5" s="1457"/>
      <c r="I5" s="1457"/>
    </row>
    <row r="6" spans="1:9" ht="15.75" x14ac:dyDescent="0.25">
      <c r="A6" s="1142"/>
      <c r="B6" s="1142"/>
      <c r="C6" s="1308"/>
      <c r="D6" s="1308"/>
      <c r="E6" s="1308"/>
      <c r="F6" s="1308"/>
      <c r="G6" s="1308"/>
      <c r="H6" s="1308"/>
      <c r="I6" s="1308"/>
    </row>
    <row r="7" spans="1:9" ht="15.75" x14ac:dyDescent="0.25">
      <c r="A7" s="1456" t="s">
        <v>947</v>
      </c>
      <c r="B7" s="1456"/>
      <c r="C7" s="1347" t="s">
        <v>1491</v>
      </c>
      <c r="D7" s="1347"/>
      <c r="E7" s="1347"/>
      <c r="F7" s="1347"/>
      <c r="G7" s="1347"/>
      <c r="H7" s="1347"/>
      <c r="I7" s="1347"/>
    </row>
    <row r="8" spans="1:9" x14ac:dyDescent="0.2">
      <c r="A8" s="1456" t="s">
        <v>344</v>
      </c>
      <c r="B8" s="1456"/>
      <c r="C8" s="1456" t="s">
        <v>1161</v>
      </c>
      <c r="D8" s="1456"/>
      <c r="E8" s="1456"/>
      <c r="F8" s="1456"/>
      <c r="G8" s="1456"/>
      <c r="H8" s="1456"/>
      <c r="I8" s="1456"/>
    </row>
    <row r="9" spans="1:9" x14ac:dyDescent="0.2">
      <c r="A9" s="1456" t="s">
        <v>145</v>
      </c>
      <c r="B9" s="1456"/>
      <c r="C9" s="1642" t="s">
        <v>1162</v>
      </c>
      <c r="D9" s="1642"/>
      <c r="E9" s="1642"/>
      <c r="F9" s="1642"/>
      <c r="G9" s="1642"/>
      <c r="H9" s="1642"/>
      <c r="I9" s="1642"/>
    </row>
    <row r="10" spans="1:9" ht="15" customHeight="1" x14ac:dyDescent="0.2">
      <c r="A10" s="1419" t="s">
        <v>146</v>
      </c>
      <c r="B10" s="1419" t="s">
        <v>346</v>
      </c>
      <c r="C10" s="1419"/>
      <c r="D10" s="1418" t="s">
        <v>147</v>
      </c>
      <c r="E10" s="1419" t="s">
        <v>347</v>
      </c>
      <c r="F10" s="1420" t="s">
        <v>348</v>
      </c>
      <c r="G10" s="1419" t="s">
        <v>349</v>
      </c>
      <c r="H10" s="1422" t="s">
        <v>174</v>
      </c>
      <c r="I10" s="1418" t="s">
        <v>350</v>
      </c>
    </row>
    <row r="11" spans="1:9" ht="30.75" customHeight="1" x14ac:dyDescent="0.2">
      <c r="A11" s="1419"/>
      <c r="B11" s="1419"/>
      <c r="C11" s="1419"/>
      <c r="D11" s="1418"/>
      <c r="E11" s="1419"/>
      <c r="F11" s="1421"/>
      <c r="G11" s="1419"/>
      <c r="H11" s="1423"/>
      <c r="I11" s="1418"/>
    </row>
    <row r="12" spans="1:9" ht="12" customHeight="1" x14ac:dyDescent="0.2">
      <c r="A12" s="1641" t="s">
        <v>351</v>
      </c>
      <c r="B12" s="1641"/>
      <c r="C12" s="1641"/>
      <c r="D12" s="1309"/>
      <c r="E12" s="332">
        <f>SUM(E13:E15)</f>
        <v>226491</v>
      </c>
      <c r="F12" s="332">
        <f>F13+F14+F15</f>
        <v>4926</v>
      </c>
      <c r="G12" s="332">
        <f>SUM(G13:G15)</f>
        <v>231417</v>
      </c>
      <c r="H12" s="332"/>
      <c r="I12" s="1310"/>
    </row>
    <row r="13" spans="1:9" s="1304" customFormat="1" ht="19.5" x14ac:dyDescent="0.2">
      <c r="A13" s="1433">
        <v>1</v>
      </c>
      <c r="B13" s="1424" t="s">
        <v>1163</v>
      </c>
      <c r="C13" s="1425"/>
      <c r="D13" s="1344">
        <v>5250</v>
      </c>
      <c r="E13" s="335">
        <v>216740</v>
      </c>
      <c r="F13" s="341">
        <v>4926</v>
      </c>
      <c r="G13" s="335">
        <f>SUM(E13:F13)</f>
        <v>221666</v>
      </c>
      <c r="H13" s="1311" t="s">
        <v>1492</v>
      </c>
      <c r="I13" s="1440" t="s">
        <v>1164</v>
      </c>
    </row>
    <row r="14" spans="1:9" s="1304" customFormat="1" ht="12" customHeight="1" x14ac:dyDescent="0.2">
      <c r="A14" s="1438"/>
      <c r="B14" s="1447"/>
      <c r="C14" s="1448"/>
      <c r="D14" s="1344">
        <v>2239</v>
      </c>
      <c r="E14" s="335">
        <v>300</v>
      </c>
      <c r="F14" s="335"/>
      <c r="G14" s="335">
        <f t="shared" ref="G14:G15" si="0">SUM(E14:F14)</f>
        <v>300</v>
      </c>
      <c r="H14" s="335"/>
      <c r="I14" s="1440"/>
    </row>
    <row r="15" spans="1:9" s="1304" customFormat="1" ht="12" customHeight="1" x14ac:dyDescent="0.2">
      <c r="A15" s="1434"/>
      <c r="B15" s="1431"/>
      <c r="C15" s="1432"/>
      <c r="D15" s="1344">
        <v>2241</v>
      </c>
      <c r="E15" s="335">
        <v>9451</v>
      </c>
      <c r="F15" s="335"/>
      <c r="G15" s="335">
        <f t="shared" si="0"/>
        <v>9451</v>
      </c>
      <c r="H15" s="335"/>
      <c r="I15" s="1440"/>
    </row>
    <row r="16" spans="1:9" s="1304" customFormat="1" x14ac:dyDescent="0.2">
      <c r="A16" s="1312"/>
      <c r="B16" s="1313"/>
      <c r="C16" s="1313"/>
      <c r="D16" s="348"/>
      <c r="E16" s="348"/>
      <c r="F16" s="348"/>
      <c r="G16" s="348"/>
      <c r="H16" s="348"/>
      <c r="I16" s="348"/>
    </row>
    <row r="17" spans="1:9" s="1304" customFormat="1" x14ac:dyDescent="0.2">
      <c r="A17" s="1493" t="s">
        <v>344</v>
      </c>
      <c r="B17" s="1493"/>
      <c r="C17" s="1139" t="s">
        <v>1165</v>
      </c>
      <c r="D17" s="1139"/>
      <c r="E17" s="1139"/>
      <c r="F17" s="1139"/>
      <c r="G17" s="1139"/>
      <c r="H17" s="1139"/>
      <c r="I17" s="1139"/>
    </row>
    <row r="18" spans="1:9" s="1304" customFormat="1" x14ac:dyDescent="0.2">
      <c r="A18" s="1493" t="s">
        <v>145</v>
      </c>
      <c r="B18" s="1493"/>
      <c r="C18" s="1314" t="s">
        <v>1166</v>
      </c>
      <c r="D18" s="1314"/>
      <c r="E18" s="1314"/>
      <c r="F18" s="1314"/>
      <c r="G18" s="1314"/>
      <c r="H18" s="1314"/>
      <c r="I18" s="1314"/>
    </row>
    <row r="19" spans="1:9" s="1304" customFormat="1" ht="12" customHeight="1" x14ac:dyDescent="0.2">
      <c r="A19" s="1419" t="s">
        <v>146</v>
      </c>
      <c r="B19" s="1419" t="s">
        <v>346</v>
      </c>
      <c r="C19" s="1419"/>
      <c r="D19" s="1418" t="s">
        <v>147</v>
      </c>
      <c r="E19" s="1419" t="s">
        <v>347</v>
      </c>
      <c r="F19" s="1420" t="s">
        <v>348</v>
      </c>
      <c r="G19" s="1419" t="s">
        <v>349</v>
      </c>
      <c r="H19" s="1422" t="s">
        <v>174</v>
      </c>
      <c r="I19" s="1418" t="s">
        <v>350</v>
      </c>
    </row>
    <row r="20" spans="1:9" s="1304" customFormat="1" ht="40.5" customHeight="1" x14ac:dyDescent="0.2">
      <c r="A20" s="1419"/>
      <c r="B20" s="1419"/>
      <c r="C20" s="1419"/>
      <c r="D20" s="1418"/>
      <c r="E20" s="1419"/>
      <c r="F20" s="1421"/>
      <c r="G20" s="1419"/>
      <c r="H20" s="1423"/>
      <c r="I20" s="1418"/>
    </row>
    <row r="21" spans="1:9" s="1304" customFormat="1" x14ac:dyDescent="0.2">
      <c r="A21" s="1643" t="s">
        <v>351</v>
      </c>
      <c r="B21" s="1643"/>
      <c r="C21" s="1643"/>
      <c r="D21" s="332"/>
      <c r="E21" s="332">
        <f>SUM(E22:E22)</f>
        <v>46905</v>
      </c>
      <c r="F21" s="332">
        <f>SUM(F22:F22)</f>
        <v>0</v>
      </c>
      <c r="G21" s="332">
        <f>SUM(G22:G22)</f>
        <v>46905</v>
      </c>
      <c r="H21" s="332"/>
      <c r="I21" s="341"/>
    </row>
    <row r="22" spans="1:9" s="1304" customFormat="1" ht="12" customHeight="1" x14ac:dyDescent="0.2">
      <c r="A22" s="1324">
        <v>1</v>
      </c>
      <c r="B22" s="1644" t="s">
        <v>1167</v>
      </c>
      <c r="C22" s="1644"/>
      <c r="D22" s="1344">
        <v>5250</v>
      </c>
      <c r="E22" s="335">
        <v>46905</v>
      </c>
      <c r="F22" s="335"/>
      <c r="G22" s="335">
        <f t="shared" ref="G22" si="1">SUM(E22:F22)</f>
        <v>46905</v>
      </c>
      <c r="H22" s="335"/>
      <c r="I22" s="1162" t="s">
        <v>1168</v>
      </c>
    </row>
    <row r="23" spans="1:9" s="1304" customFormat="1" x14ac:dyDescent="0.2">
      <c r="A23" s="1315"/>
      <c r="B23" s="370"/>
      <c r="C23" s="370"/>
      <c r="D23" s="1316"/>
      <c r="E23" s="361"/>
      <c r="F23" s="361"/>
      <c r="G23" s="361"/>
      <c r="H23" s="361"/>
      <c r="I23" s="371"/>
    </row>
    <row r="24" spans="1:9" s="1304" customFormat="1" x14ac:dyDescent="0.2">
      <c r="A24" s="1315"/>
      <c r="B24" s="370"/>
      <c r="C24" s="370"/>
      <c r="D24" s="361"/>
      <c r="E24" s="361"/>
      <c r="F24" s="361"/>
      <c r="G24" s="361"/>
      <c r="H24" s="361"/>
      <c r="I24" s="361"/>
    </row>
    <row r="25" spans="1:9" s="1304" customFormat="1" x14ac:dyDescent="0.2">
      <c r="A25" s="1493" t="s">
        <v>344</v>
      </c>
      <c r="B25" s="1493"/>
      <c r="C25" s="1139" t="s">
        <v>1174</v>
      </c>
      <c r="D25" s="1139"/>
      <c r="E25" s="1139"/>
      <c r="F25" s="1139"/>
      <c r="G25" s="1139"/>
      <c r="H25" s="1139"/>
      <c r="I25" s="1139"/>
    </row>
    <row r="26" spans="1:9" s="1304" customFormat="1" x14ac:dyDescent="0.2">
      <c r="A26" s="1493" t="s">
        <v>145</v>
      </c>
      <c r="B26" s="1493"/>
      <c r="C26" s="1314" t="s">
        <v>1175</v>
      </c>
      <c r="D26" s="1314"/>
      <c r="E26" s="1314"/>
      <c r="F26" s="1314"/>
      <c r="G26" s="1314"/>
      <c r="H26" s="1314"/>
      <c r="I26" s="1314"/>
    </row>
    <row r="27" spans="1:9" s="1304" customFormat="1" ht="12" customHeight="1" x14ac:dyDescent="0.2">
      <c r="A27" s="1419" t="s">
        <v>146</v>
      </c>
      <c r="B27" s="1419" t="s">
        <v>346</v>
      </c>
      <c r="C27" s="1419"/>
      <c r="D27" s="1418" t="s">
        <v>147</v>
      </c>
      <c r="E27" s="1419" t="s">
        <v>347</v>
      </c>
      <c r="F27" s="1420" t="s">
        <v>348</v>
      </c>
      <c r="G27" s="1419" t="s">
        <v>349</v>
      </c>
      <c r="H27" s="1422" t="s">
        <v>174</v>
      </c>
      <c r="I27" s="1418" t="s">
        <v>350</v>
      </c>
    </row>
    <row r="28" spans="1:9" s="1304" customFormat="1" ht="36.75" customHeight="1" x14ac:dyDescent="0.2">
      <c r="A28" s="1419"/>
      <c r="B28" s="1419"/>
      <c r="C28" s="1419"/>
      <c r="D28" s="1418"/>
      <c r="E28" s="1419"/>
      <c r="F28" s="1421"/>
      <c r="G28" s="1419"/>
      <c r="H28" s="1423"/>
      <c r="I28" s="1418"/>
    </row>
    <row r="29" spans="1:9" s="1304" customFormat="1" x14ac:dyDescent="0.2">
      <c r="A29" s="1643" t="s">
        <v>351</v>
      </c>
      <c r="B29" s="1643"/>
      <c r="C29" s="1643"/>
      <c r="D29" s="332"/>
      <c r="E29" s="332">
        <f>SUM(E30:E41)</f>
        <v>555197</v>
      </c>
      <c r="F29" s="332">
        <f>SUM(F30:F41)</f>
        <v>10025</v>
      </c>
      <c r="G29" s="332">
        <f>SUM(G30:G41)</f>
        <v>565222</v>
      </c>
      <c r="H29" s="332"/>
      <c r="I29" s="1310"/>
    </row>
    <row r="30" spans="1:9" s="1304" customFormat="1" ht="24" x14ac:dyDescent="0.2">
      <c r="A30" s="1136">
        <v>1</v>
      </c>
      <c r="B30" s="1424" t="s">
        <v>1176</v>
      </c>
      <c r="C30" s="1425"/>
      <c r="D30" s="1161">
        <v>5240</v>
      </c>
      <c r="E30" s="1158">
        <v>49871</v>
      </c>
      <c r="F30" s="341">
        <v>-1125</v>
      </c>
      <c r="G30" s="341">
        <f t="shared" ref="G30:G41" si="2">SUM(E30:F30)</f>
        <v>48746</v>
      </c>
      <c r="H30" s="1176" t="s">
        <v>1493</v>
      </c>
      <c r="I30" s="1137" t="s">
        <v>1177</v>
      </c>
    </row>
    <row r="31" spans="1:9" s="1304" customFormat="1" x14ac:dyDescent="0.2">
      <c r="A31" s="1439">
        <v>2</v>
      </c>
      <c r="B31" s="1416" t="s">
        <v>1180</v>
      </c>
      <c r="C31" s="1416"/>
      <c r="D31" s="1161">
        <v>5250</v>
      </c>
      <c r="E31" s="341">
        <v>153342</v>
      </c>
      <c r="F31" s="341"/>
      <c r="G31" s="341">
        <f t="shared" si="2"/>
        <v>153342</v>
      </c>
      <c r="H31" s="341"/>
      <c r="I31" s="1440" t="s">
        <v>1181</v>
      </c>
    </row>
    <row r="32" spans="1:9" s="1304" customFormat="1" x14ac:dyDescent="0.2">
      <c r="A32" s="1439"/>
      <c r="B32" s="1416"/>
      <c r="C32" s="1416"/>
      <c r="D32" s="1161">
        <v>2241</v>
      </c>
      <c r="E32" s="341">
        <v>8368</v>
      </c>
      <c r="F32" s="341"/>
      <c r="G32" s="341">
        <f t="shared" si="2"/>
        <v>8368</v>
      </c>
      <c r="H32" s="341"/>
      <c r="I32" s="1440"/>
    </row>
    <row r="33" spans="1:9" s="1304" customFormat="1" x14ac:dyDescent="0.2">
      <c r="A33" s="342">
        <v>3</v>
      </c>
      <c r="B33" s="1416" t="s">
        <v>1182</v>
      </c>
      <c r="C33" s="1416"/>
      <c r="D33" s="1161">
        <v>2241</v>
      </c>
      <c r="E33" s="341">
        <v>43816</v>
      </c>
      <c r="F33" s="341"/>
      <c r="G33" s="341">
        <f t="shared" si="2"/>
        <v>43816</v>
      </c>
      <c r="H33" s="1176"/>
      <c r="I33" s="1162" t="s">
        <v>1183</v>
      </c>
    </row>
    <row r="34" spans="1:9" s="1304" customFormat="1" x14ac:dyDescent="0.2">
      <c r="A34" s="1174">
        <v>4</v>
      </c>
      <c r="B34" s="1416" t="s">
        <v>1186</v>
      </c>
      <c r="C34" s="1416"/>
      <c r="D34" s="1161">
        <v>2239</v>
      </c>
      <c r="E34" s="341">
        <v>74</v>
      </c>
      <c r="F34" s="341">
        <v>5300</v>
      </c>
      <c r="G34" s="341">
        <f t="shared" si="2"/>
        <v>5374</v>
      </c>
      <c r="H34" s="341"/>
      <c r="I34" s="1162" t="s">
        <v>1187</v>
      </c>
    </row>
    <row r="35" spans="1:9" s="1304" customFormat="1" ht="26.25" customHeight="1" x14ac:dyDescent="0.2">
      <c r="A35" s="1174">
        <v>5</v>
      </c>
      <c r="B35" s="1416" t="s">
        <v>1190</v>
      </c>
      <c r="C35" s="1416"/>
      <c r="D35" s="1345">
        <v>5250</v>
      </c>
      <c r="E35" s="1317">
        <v>197756</v>
      </c>
      <c r="F35" s="1317"/>
      <c r="G35" s="341">
        <f t="shared" si="2"/>
        <v>197756</v>
      </c>
      <c r="H35" s="1317"/>
      <c r="I35" s="1162" t="s">
        <v>1191</v>
      </c>
    </row>
    <row r="36" spans="1:9" s="1304" customFormat="1" ht="24" customHeight="1" x14ac:dyDescent="0.2">
      <c r="A36" s="1174">
        <v>6</v>
      </c>
      <c r="B36" s="1416" t="s">
        <v>1192</v>
      </c>
      <c r="C36" s="1416"/>
      <c r="D36" s="1161">
        <v>5240</v>
      </c>
      <c r="E36" s="341">
        <v>3747</v>
      </c>
      <c r="F36" s="341">
        <v>-650</v>
      </c>
      <c r="G36" s="341">
        <f t="shared" si="2"/>
        <v>3097</v>
      </c>
      <c r="H36" s="1176" t="s">
        <v>1494</v>
      </c>
      <c r="I36" s="1162" t="s">
        <v>1495</v>
      </c>
    </row>
    <row r="37" spans="1:9" s="1304" customFormat="1" x14ac:dyDescent="0.2">
      <c r="A37" s="1174">
        <v>7</v>
      </c>
      <c r="B37" s="1416" t="s">
        <v>1194</v>
      </c>
      <c r="C37" s="1416"/>
      <c r="D37" s="1161">
        <v>5250</v>
      </c>
      <c r="E37" s="341">
        <v>23317</v>
      </c>
      <c r="F37" s="341"/>
      <c r="G37" s="341">
        <f t="shared" si="2"/>
        <v>23317</v>
      </c>
      <c r="H37" s="341"/>
      <c r="I37" s="1162" t="s">
        <v>1181</v>
      </c>
    </row>
    <row r="38" spans="1:9" s="1304" customFormat="1" x14ac:dyDescent="0.2">
      <c r="A38" s="1174">
        <v>8</v>
      </c>
      <c r="B38" s="1416" t="s">
        <v>1195</v>
      </c>
      <c r="C38" s="1416"/>
      <c r="D38" s="1161">
        <v>2241</v>
      </c>
      <c r="E38" s="341">
        <v>5000</v>
      </c>
      <c r="F38" s="341"/>
      <c r="G38" s="341">
        <f t="shared" si="2"/>
        <v>5000</v>
      </c>
      <c r="H38" s="341"/>
      <c r="I38" s="1162" t="s">
        <v>1183</v>
      </c>
    </row>
    <row r="39" spans="1:9" s="1304" customFormat="1" x14ac:dyDescent="0.2">
      <c r="A39" s="1174">
        <v>9</v>
      </c>
      <c r="B39" s="1416" t="s">
        <v>1198</v>
      </c>
      <c r="C39" s="1416"/>
      <c r="D39" s="1161">
        <v>5250</v>
      </c>
      <c r="E39" s="341">
        <v>14520</v>
      </c>
      <c r="F39" s="341"/>
      <c r="G39" s="341">
        <f t="shared" si="2"/>
        <v>14520</v>
      </c>
      <c r="H39" s="1176"/>
      <c r="I39" s="1162" t="s">
        <v>1496</v>
      </c>
    </row>
    <row r="40" spans="1:9" s="1304" customFormat="1" x14ac:dyDescent="0.2">
      <c r="A40" s="1174">
        <v>10</v>
      </c>
      <c r="B40" s="1416" t="s">
        <v>1497</v>
      </c>
      <c r="C40" s="1416"/>
      <c r="D40" s="1161">
        <v>5240</v>
      </c>
      <c r="E40" s="341">
        <v>55386</v>
      </c>
      <c r="F40" s="1317"/>
      <c r="G40" s="341">
        <f t="shared" si="2"/>
        <v>55386</v>
      </c>
      <c r="H40" s="1176"/>
      <c r="I40" s="1162" t="s">
        <v>1498</v>
      </c>
    </row>
    <row r="41" spans="1:9" s="1304" customFormat="1" ht="35.25" customHeight="1" x14ac:dyDescent="0.2">
      <c r="A41" s="1174">
        <v>11</v>
      </c>
      <c r="B41" s="1416" t="s">
        <v>1499</v>
      </c>
      <c r="C41" s="1416"/>
      <c r="D41" s="1161">
        <v>2241</v>
      </c>
      <c r="E41" s="341">
        <v>0</v>
      </c>
      <c r="F41" s="1317">
        <v>6500</v>
      </c>
      <c r="G41" s="341">
        <f t="shared" si="2"/>
        <v>6500</v>
      </c>
      <c r="H41" s="1176" t="s">
        <v>1500</v>
      </c>
      <c r="I41" s="1162" t="s">
        <v>1183</v>
      </c>
    </row>
    <row r="42" spans="1:9" s="1304" customFormat="1" x14ac:dyDescent="0.2">
      <c r="A42" s="1318"/>
      <c r="B42" s="1319"/>
      <c r="C42" s="1319"/>
      <c r="D42" s="1320"/>
      <c r="E42" s="1321"/>
      <c r="F42" s="1321"/>
      <c r="G42" s="1321"/>
      <c r="H42" s="1321"/>
      <c r="I42" s="1321"/>
    </row>
    <row r="43" spans="1:9" s="1304" customFormat="1" x14ac:dyDescent="0.2">
      <c r="A43" s="1645" t="s">
        <v>344</v>
      </c>
      <c r="B43" s="1645"/>
      <c r="C43" s="1645" t="s">
        <v>1200</v>
      </c>
      <c r="D43" s="1645"/>
      <c r="E43" s="1645"/>
      <c r="F43" s="1645"/>
      <c r="G43" s="1645"/>
      <c r="H43" s="1645"/>
      <c r="I43" s="1645"/>
    </row>
    <row r="44" spans="1:9" s="1304" customFormat="1" x14ac:dyDescent="0.2">
      <c r="A44" s="1494" t="s">
        <v>145</v>
      </c>
      <c r="B44" s="1494"/>
      <c r="C44" s="1322" t="s">
        <v>1201</v>
      </c>
      <c r="D44" s="1323"/>
      <c r="E44" s="1323"/>
      <c r="F44" s="1323"/>
      <c r="G44" s="1323"/>
      <c r="H44" s="1323"/>
      <c r="I44" s="1323"/>
    </row>
    <row r="45" spans="1:9" s="1304" customFormat="1" ht="12" customHeight="1" x14ac:dyDescent="0.2">
      <c r="A45" s="1419" t="s">
        <v>146</v>
      </c>
      <c r="B45" s="1419" t="s">
        <v>346</v>
      </c>
      <c r="C45" s="1419"/>
      <c r="D45" s="1418" t="s">
        <v>147</v>
      </c>
      <c r="E45" s="1419" t="s">
        <v>347</v>
      </c>
      <c r="F45" s="1420" t="s">
        <v>348</v>
      </c>
      <c r="G45" s="1419" t="s">
        <v>349</v>
      </c>
      <c r="H45" s="1422" t="s">
        <v>174</v>
      </c>
      <c r="I45" s="1418" t="s">
        <v>350</v>
      </c>
    </row>
    <row r="46" spans="1:9" s="1304" customFormat="1" ht="33" customHeight="1" x14ac:dyDescent="0.2">
      <c r="A46" s="1419"/>
      <c r="B46" s="1419"/>
      <c r="C46" s="1419"/>
      <c r="D46" s="1418"/>
      <c r="E46" s="1419"/>
      <c r="F46" s="1421"/>
      <c r="G46" s="1419"/>
      <c r="H46" s="1423"/>
      <c r="I46" s="1418"/>
    </row>
    <row r="47" spans="1:9" s="1304" customFormat="1" x14ac:dyDescent="0.2">
      <c r="A47" s="1643" t="s">
        <v>351</v>
      </c>
      <c r="B47" s="1643"/>
      <c r="C47" s="1643"/>
      <c r="D47" s="332"/>
      <c r="E47" s="332">
        <f>SUM(E48:E54)</f>
        <v>251570</v>
      </c>
      <c r="F47" s="332">
        <f>SUM(F48:F54)</f>
        <v>-11905</v>
      </c>
      <c r="G47" s="332">
        <f>SUM(G48:G54)</f>
        <v>239665</v>
      </c>
      <c r="H47" s="332"/>
      <c r="I47" s="331"/>
    </row>
    <row r="48" spans="1:9" s="1304" customFormat="1" ht="31.5" customHeight="1" x14ac:dyDescent="0.2">
      <c r="A48" s="1174">
        <v>1</v>
      </c>
      <c r="B48" s="1416" t="s">
        <v>1210</v>
      </c>
      <c r="C48" s="1416"/>
      <c r="D48" s="1161">
        <v>5250</v>
      </c>
      <c r="E48" s="341">
        <v>12100</v>
      </c>
      <c r="F48" s="341">
        <v>-12100</v>
      </c>
      <c r="G48" s="341">
        <f t="shared" ref="G48:G54" si="3">SUM(E48:F48)</f>
        <v>0</v>
      </c>
      <c r="H48" s="1325" t="s">
        <v>1501</v>
      </c>
      <c r="I48" s="1162" t="s">
        <v>1211</v>
      </c>
    </row>
    <row r="49" spans="1:9" s="1304" customFormat="1" x14ac:dyDescent="0.2">
      <c r="A49" s="1174">
        <v>2</v>
      </c>
      <c r="B49" s="1644" t="s">
        <v>1212</v>
      </c>
      <c r="C49" s="1644"/>
      <c r="D49" s="1161">
        <v>5250</v>
      </c>
      <c r="E49" s="341">
        <v>21107</v>
      </c>
      <c r="F49" s="341"/>
      <c r="G49" s="341">
        <f t="shared" si="3"/>
        <v>21107</v>
      </c>
      <c r="H49" s="341"/>
      <c r="I49" s="1162" t="s">
        <v>1211</v>
      </c>
    </row>
    <row r="50" spans="1:9" s="1304" customFormat="1" x14ac:dyDescent="0.2">
      <c r="A50" s="1136">
        <v>3</v>
      </c>
      <c r="B50" s="1646" t="s">
        <v>1213</v>
      </c>
      <c r="C50" s="1647"/>
      <c r="D50" s="1175">
        <v>5250</v>
      </c>
      <c r="E50" s="1190">
        <v>72451</v>
      </c>
      <c r="F50" s="341"/>
      <c r="G50" s="341">
        <f t="shared" si="3"/>
        <v>72451</v>
      </c>
      <c r="H50" s="1325"/>
      <c r="I50" s="1162" t="s">
        <v>1214</v>
      </c>
    </row>
    <row r="51" spans="1:9" s="1304" customFormat="1" ht="12" customHeight="1" x14ac:dyDescent="0.2">
      <c r="A51" s="1136">
        <v>4</v>
      </c>
      <c r="B51" s="1646" t="s">
        <v>1215</v>
      </c>
      <c r="C51" s="1647"/>
      <c r="D51" s="1161">
        <v>5250</v>
      </c>
      <c r="E51" s="341">
        <v>15500</v>
      </c>
      <c r="F51" s="341"/>
      <c r="G51" s="341">
        <f t="shared" si="3"/>
        <v>15500</v>
      </c>
      <c r="H51" s="1325"/>
      <c r="I51" s="1137" t="s">
        <v>1214</v>
      </c>
    </row>
    <row r="52" spans="1:9" s="1304" customFormat="1" x14ac:dyDescent="0.2">
      <c r="A52" s="1136">
        <v>5</v>
      </c>
      <c r="B52" s="1424" t="s">
        <v>1216</v>
      </c>
      <c r="C52" s="1425"/>
      <c r="D52" s="1161">
        <v>5250</v>
      </c>
      <c r="E52" s="341">
        <v>125000</v>
      </c>
      <c r="F52" s="341"/>
      <c r="G52" s="341">
        <f t="shared" si="3"/>
        <v>125000</v>
      </c>
      <c r="H52" s="341"/>
      <c r="I52" s="1162" t="s">
        <v>1214</v>
      </c>
    </row>
    <row r="53" spans="1:9" s="1304" customFormat="1" ht="24" x14ac:dyDescent="0.2">
      <c r="A53" s="1136">
        <v>6</v>
      </c>
      <c r="B53" s="1424" t="s">
        <v>1217</v>
      </c>
      <c r="C53" s="1425"/>
      <c r="D53" s="1161">
        <v>5250</v>
      </c>
      <c r="E53" s="341">
        <v>5412</v>
      </c>
      <c r="F53" s="341">
        <v>-28</v>
      </c>
      <c r="G53" s="341">
        <f t="shared" si="3"/>
        <v>5384</v>
      </c>
      <c r="H53" s="1176" t="s">
        <v>1502</v>
      </c>
      <c r="I53" s="1162" t="s">
        <v>1214</v>
      </c>
    </row>
    <row r="54" spans="1:9" s="1304" customFormat="1" ht="36" x14ac:dyDescent="0.2">
      <c r="A54" s="1136">
        <v>7</v>
      </c>
      <c r="B54" s="1424" t="s">
        <v>1233</v>
      </c>
      <c r="C54" s="1425"/>
      <c r="D54" s="1161">
        <v>2241</v>
      </c>
      <c r="E54" s="341">
        <v>0</v>
      </c>
      <c r="F54" s="341">
        <v>223</v>
      </c>
      <c r="G54" s="341">
        <f t="shared" si="3"/>
        <v>223</v>
      </c>
      <c r="H54" s="1176" t="s">
        <v>1503</v>
      </c>
      <c r="I54" s="1162" t="s">
        <v>1504</v>
      </c>
    </row>
    <row r="55" spans="1:9" s="1304" customFormat="1" x14ac:dyDescent="0.2">
      <c r="A55" s="1326"/>
      <c r="B55" s="1327"/>
      <c r="C55" s="1327"/>
      <c r="D55" s="1328"/>
      <c r="E55" s="356"/>
      <c r="F55" s="356"/>
      <c r="G55" s="356"/>
      <c r="H55" s="356"/>
      <c r="I55" s="1193"/>
    </row>
    <row r="56" spans="1:9" s="1304" customFormat="1" x14ac:dyDescent="0.2">
      <c r="A56" s="1645" t="s">
        <v>344</v>
      </c>
      <c r="B56" s="1645"/>
      <c r="C56" s="358" t="s">
        <v>1218</v>
      </c>
      <c r="D56" s="358"/>
      <c r="E56" s="358"/>
      <c r="F56" s="358"/>
      <c r="G56" s="358"/>
      <c r="H56" s="358"/>
      <c r="I56" s="358"/>
    </row>
    <row r="57" spans="1:9" s="1304" customFormat="1" x14ac:dyDescent="0.2">
      <c r="A57" s="1494" t="s">
        <v>145</v>
      </c>
      <c r="B57" s="1494"/>
      <c r="C57" s="1322" t="s">
        <v>1219</v>
      </c>
      <c r="D57" s="1322"/>
      <c r="E57" s="1322"/>
      <c r="F57" s="1322"/>
      <c r="G57" s="1322"/>
      <c r="H57" s="1322"/>
      <c r="I57" s="1322"/>
    </row>
    <row r="58" spans="1:9" s="1304" customFormat="1" ht="12" customHeight="1" x14ac:dyDescent="0.2">
      <c r="A58" s="1419" t="s">
        <v>146</v>
      </c>
      <c r="B58" s="1419" t="s">
        <v>346</v>
      </c>
      <c r="C58" s="1419"/>
      <c r="D58" s="1418" t="s">
        <v>147</v>
      </c>
      <c r="E58" s="1419" t="s">
        <v>347</v>
      </c>
      <c r="F58" s="1419" t="s">
        <v>348</v>
      </c>
      <c r="G58" s="1419" t="s">
        <v>349</v>
      </c>
      <c r="H58" s="1637" t="s">
        <v>174</v>
      </c>
      <c r="I58" s="1418" t="s">
        <v>350</v>
      </c>
    </row>
    <row r="59" spans="1:9" s="1304" customFormat="1" ht="34.5" customHeight="1" x14ac:dyDescent="0.2">
      <c r="A59" s="1419"/>
      <c r="B59" s="1419"/>
      <c r="C59" s="1419"/>
      <c r="D59" s="1418"/>
      <c r="E59" s="1419"/>
      <c r="F59" s="1419"/>
      <c r="G59" s="1419"/>
      <c r="H59" s="1637"/>
      <c r="I59" s="1418"/>
    </row>
    <row r="60" spans="1:9" s="1304" customFormat="1" x14ac:dyDescent="0.2">
      <c r="A60" s="1643" t="s">
        <v>351</v>
      </c>
      <c r="B60" s="1643"/>
      <c r="C60" s="1643"/>
      <c r="D60" s="332"/>
      <c r="E60" s="332">
        <f>SUM(E61:E61)</f>
        <v>29097</v>
      </c>
      <c r="F60" s="332">
        <f>SUM(F61:F61)</f>
        <v>0</v>
      </c>
      <c r="G60" s="332">
        <f>SUM(G61:G61)</f>
        <v>29097</v>
      </c>
      <c r="H60" s="332"/>
      <c r="I60" s="334"/>
    </row>
    <row r="61" spans="1:9" s="1304" customFormat="1" x14ac:dyDescent="0.2">
      <c r="A61" s="1174">
        <v>1</v>
      </c>
      <c r="B61" s="1416" t="s">
        <v>1220</v>
      </c>
      <c r="C61" s="1416"/>
      <c r="D61" s="1344">
        <v>5250</v>
      </c>
      <c r="E61" s="335">
        <v>29097</v>
      </c>
      <c r="F61" s="335"/>
      <c r="G61" s="341">
        <f t="shared" ref="G61" si="4">SUM(E61:F61)</f>
        <v>29097</v>
      </c>
      <c r="H61" s="335"/>
      <c r="I61" s="1162" t="s">
        <v>1221</v>
      </c>
    </row>
    <row r="62" spans="1:9" s="1304" customFormat="1" x14ac:dyDescent="0.2">
      <c r="A62" s="1315"/>
      <c r="B62" s="370"/>
      <c r="C62" s="370"/>
      <c r="D62" s="1316"/>
      <c r="E62" s="361"/>
      <c r="F62" s="361"/>
      <c r="G62" s="361"/>
      <c r="H62" s="361"/>
      <c r="I62" s="361"/>
    </row>
    <row r="63" spans="1:9" s="1304" customFormat="1" x14ac:dyDescent="0.2">
      <c r="A63" s="1493" t="s">
        <v>344</v>
      </c>
      <c r="B63" s="1493"/>
      <c r="C63" s="1139" t="s">
        <v>1222</v>
      </c>
      <c r="D63" s="1139"/>
      <c r="E63" s="1139"/>
      <c r="F63" s="1139"/>
      <c r="G63" s="1139"/>
      <c r="H63" s="1139"/>
      <c r="I63" s="1139"/>
    </row>
    <row r="64" spans="1:9" s="1304" customFormat="1" x14ac:dyDescent="0.2">
      <c r="A64" s="1493" t="s">
        <v>145</v>
      </c>
      <c r="B64" s="1493"/>
      <c r="C64" s="1314" t="s">
        <v>1223</v>
      </c>
      <c r="D64" s="1314"/>
      <c r="E64" s="1314"/>
      <c r="F64" s="1314"/>
      <c r="G64" s="1314"/>
      <c r="H64" s="1314"/>
      <c r="I64" s="1314"/>
    </row>
    <row r="65" spans="1:9" s="1304" customFormat="1" ht="12" customHeight="1" x14ac:dyDescent="0.2">
      <c r="A65" s="1419" t="s">
        <v>146</v>
      </c>
      <c r="B65" s="1419" t="s">
        <v>346</v>
      </c>
      <c r="C65" s="1419"/>
      <c r="D65" s="1418" t="s">
        <v>147</v>
      </c>
      <c r="E65" s="1419" t="s">
        <v>347</v>
      </c>
      <c r="F65" s="1420" t="s">
        <v>348</v>
      </c>
      <c r="G65" s="1419" t="s">
        <v>349</v>
      </c>
      <c r="H65" s="1422" t="s">
        <v>174</v>
      </c>
      <c r="I65" s="1418" t="s">
        <v>350</v>
      </c>
    </row>
    <row r="66" spans="1:9" s="1304" customFormat="1" ht="37.5" customHeight="1" x14ac:dyDescent="0.2">
      <c r="A66" s="1419"/>
      <c r="B66" s="1419"/>
      <c r="C66" s="1419"/>
      <c r="D66" s="1418"/>
      <c r="E66" s="1419"/>
      <c r="F66" s="1421"/>
      <c r="G66" s="1419"/>
      <c r="H66" s="1423"/>
      <c r="I66" s="1418"/>
    </row>
    <row r="67" spans="1:9" s="1304" customFormat="1" x14ac:dyDescent="0.2">
      <c r="A67" s="1643" t="s">
        <v>351</v>
      </c>
      <c r="B67" s="1643"/>
      <c r="C67" s="1643"/>
      <c r="D67" s="332"/>
      <c r="E67" s="332">
        <f>SUM(E68:E68)</f>
        <v>242888</v>
      </c>
      <c r="F67" s="332">
        <f>SUM(F68:F68)</f>
        <v>0</v>
      </c>
      <c r="G67" s="332">
        <f>SUM(G68:G68)</f>
        <v>242888</v>
      </c>
      <c r="H67" s="332"/>
      <c r="I67" s="1329"/>
    </row>
    <row r="68" spans="1:9" s="1304" customFormat="1" ht="12" customHeight="1" x14ac:dyDescent="0.2">
      <c r="A68" s="1324">
        <v>1</v>
      </c>
      <c r="B68" s="1644" t="s">
        <v>1226</v>
      </c>
      <c r="C68" s="1644"/>
      <c r="D68" s="1344">
        <v>5250</v>
      </c>
      <c r="E68" s="335">
        <v>242888</v>
      </c>
      <c r="F68" s="335"/>
      <c r="G68" s="341">
        <f t="shared" ref="G68" si="5">SUM(E68:F68)</f>
        <v>242888</v>
      </c>
      <c r="H68" s="335"/>
      <c r="I68" s="1162" t="s">
        <v>1205</v>
      </c>
    </row>
    <row r="69" spans="1:9" s="1304" customFormat="1" x14ac:dyDescent="0.2">
      <c r="A69" s="1330"/>
      <c r="B69" s="1327"/>
      <c r="C69" s="1327"/>
      <c r="D69" s="1328"/>
      <c r="E69" s="356"/>
      <c r="F69" s="356"/>
      <c r="G69" s="356"/>
      <c r="H69" s="356"/>
      <c r="I69" s="1328"/>
    </row>
    <row r="70" spans="1:9" s="1304" customFormat="1" x14ac:dyDescent="0.2">
      <c r="A70" s="1645" t="s">
        <v>344</v>
      </c>
      <c r="B70" s="1645"/>
      <c r="C70" s="358" t="s">
        <v>1227</v>
      </c>
      <c r="D70" s="358"/>
      <c r="E70" s="358"/>
      <c r="F70" s="358"/>
      <c r="G70" s="358"/>
      <c r="H70" s="358"/>
      <c r="I70" s="358"/>
    </row>
    <row r="71" spans="1:9" s="1304" customFormat="1" x14ac:dyDescent="0.2">
      <c r="A71" s="1494" t="s">
        <v>145</v>
      </c>
      <c r="B71" s="1494"/>
      <c r="C71" s="1322" t="s">
        <v>1228</v>
      </c>
      <c r="D71" s="1322"/>
      <c r="E71" s="1322"/>
      <c r="F71" s="1322"/>
      <c r="G71" s="1322"/>
      <c r="H71" s="1322"/>
      <c r="I71" s="1322"/>
    </row>
    <row r="72" spans="1:9" s="1304" customFormat="1" ht="12" customHeight="1" x14ac:dyDescent="0.2">
      <c r="A72" s="1419" t="s">
        <v>146</v>
      </c>
      <c r="B72" s="1419" t="s">
        <v>346</v>
      </c>
      <c r="C72" s="1419"/>
      <c r="D72" s="1418" t="s">
        <v>147</v>
      </c>
      <c r="E72" s="1419" t="s">
        <v>347</v>
      </c>
      <c r="F72" s="1420" t="s">
        <v>348</v>
      </c>
      <c r="G72" s="1419" t="s">
        <v>349</v>
      </c>
      <c r="H72" s="1422" t="s">
        <v>174</v>
      </c>
      <c r="I72" s="1418" t="s">
        <v>350</v>
      </c>
    </row>
    <row r="73" spans="1:9" s="1304" customFormat="1" ht="36.75" customHeight="1" x14ac:dyDescent="0.2">
      <c r="A73" s="1419"/>
      <c r="B73" s="1419"/>
      <c r="C73" s="1419"/>
      <c r="D73" s="1418"/>
      <c r="E73" s="1419"/>
      <c r="F73" s="1421"/>
      <c r="G73" s="1419"/>
      <c r="H73" s="1423"/>
      <c r="I73" s="1418"/>
    </row>
    <row r="74" spans="1:9" s="1304" customFormat="1" x14ac:dyDescent="0.2">
      <c r="A74" s="1643" t="s">
        <v>351</v>
      </c>
      <c r="B74" s="1643"/>
      <c r="C74" s="1643"/>
      <c r="D74" s="332"/>
      <c r="E74" s="332">
        <f>SUM(E75:E75)</f>
        <v>98733</v>
      </c>
      <c r="F74" s="332">
        <f>SUM(F75:F75)</f>
        <v>10507</v>
      </c>
      <c r="G74" s="332">
        <f>SUM(G75:G75)</f>
        <v>109240</v>
      </c>
      <c r="H74" s="332"/>
      <c r="I74" s="334"/>
    </row>
    <row r="75" spans="1:9" s="1304" customFormat="1" ht="34.5" customHeight="1" x14ac:dyDescent="0.2">
      <c r="A75" s="1174">
        <v>1</v>
      </c>
      <c r="B75" s="1416" t="s">
        <v>1230</v>
      </c>
      <c r="C75" s="1416"/>
      <c r="D75" s="1161">
        <v>5250</v>
      </c>
      <c r="E75" s="1169">
        <v>98733</v>
      </c>
      <c r="F75" s="341">
        <v>10507</v>
      </c>
      <c r="G75" s="341">
        <f t="shared" ref="G75" si="6">SUM(E75:F75)</f>
        <v>109240</v>
      </c>
      <c r="H75" s="1331" t="s">
        <v>1505</v>
      </c>
      <c r="I75" s="1162" t="s">
        <v>1205</v>
      </c>
    </row>
    <row r="76" spans="1:9" s="1304" customFormat="1" x14ac:dyDescent="0.2">
      <c r="A76" s="1332"/>
      <c r="B76" s="1332"/>
      <c r="C76" s="1332"/>
      <c r="D76" s="348"/>
      <c r="E76" s="348"/>
      <c r="F76" s="348"/>
      <c r="G76" s="348"/>
      <c r="H76" s="348"/>
      <c r="I76" s="1332"/>
    </row>
    <row r="77" spans="1:9" s="1304" customFormat="1" x14ac:dyDescent="0.2">
      <c r="A77" s="1493" t="s">
        <v>344</v>
      </c>
      <c r="B77" s="1493"/>
      <c r="C77" s="1139" t="s">
        <v>1231</v>
      </c>
      <c r="D77" s="1139"/>
      <c r="E77" s="1316"/>
      <c r="F77" s="1316"/>
      <c r="G77" s="1316"/>
      <c r="H77" s="1316"/>
      <c r="I77" s="1316"/>
    </row>
    <row r="78" spans="1:9" s="1304" customFormat="1" x14ac:dyDescent="0.2">
      <c r="A78" s="1493" t="s">
        <v>145</v>
      </c>
      <c r="B78" s="1493"/>
      <c r="C78" s="1314" t="s">
        <v>1232</v>
      </c>
      <c r="D78" s="1314"/>
      <c r="E78" s="1314"/>
      <c r="F78" s="1314"/>
      <c r="G78" s="1314"/>
      <c r="H78" s="1314"/>
      <c r="I78" s="1314"/>
    </row>
    <row r="79" spans="1:9" s="1304" customFormat="1" ht="12" customHeight="1" x14ac:dyDescent="0.2">
      <c r="A79" s="1419" t="s">
        <v>146</v>
      </c>
      <c r="B79" s="1419" t="s">
        <v>346</v>
      </c>
      <c r="C79" s="1419"/>
      <c r="D79" s="1418" t="s">
        <v>147</v>
      </c>
      <c r="E79" s="1419" t="s">
        <v>347</v>
      </c>
      <c r="F79" s="1420" t="s">
        <v>348</v>
      </c>
      <c r="G79" s="1419" t="s">
        <v>349</v>
      </c>
      <c r="H79" s="1422" t="s">
        <v>174</v>
      </c>
      <c r="I79" s="1418" t="s">
        <v>350</v>
      </c>
    </row>
    <row r="80" spans="1:9" s="1304" customFormat="1" ht="36" customHeight="1" x14ac:dyDescent="0.2">
      <c r="A80" s="1419"/>
      <c r="B80" s="1419"/>
      <c r="C80" s="1419"/>
      <c r="D80" s="1418"/>
      <c r="E80" s="1419"/>
      <c r="F80" s="1421"/>
      <c r="G80" s="1419"/>
      <c r="H80" s="1423"/>
      <c r="I80" s="1418"/>
    </row>
    <row r="81" spans="1:9" s="1304" customFormat="1" x14ac:dyDescent="0.2">
      <c r="A81" s="1643" t="s">
        <v>351</v>
      </c>
      <c r="B81" s="1643"/>
      <c r="C81" s="1643"/>
      <c r="D81" s="332"/>
      <c r="E81" s="332">
        <f>SUM(E82:E91)</f>
        <v>246047</v>
      </c>
      <c r="F81" s="332">
        <f>SUM(F82:F91)</f>
        <v>-2627</v>
      </c>
      <c r="G81" s="332">
        <f>SUM(G82:G91)</f>
        <v>243420</v>
      </c>
      <c r="H81" s="332"/>
      <c r="I81" s="334"/>
    </row>
    <row r="82" spans="1:9" s="1304" customFormat="1" ht="12" customHeight="1" x14ac:dyDescent="0.2">
      <c r="A82" s="1333">
        <v>1</v>
      </c>
      <c r="B82" s="1648" t="s">
        <v>1233</v>
      </c>
      <c r="C82" s="1648"/>
      <c r="D82" s="1344">
        <v>2241</v>
      </c>
      <c r="E82" s="1309">
        <v>52937</v>
      </c>
      <c r="F82" s="1309"/>
      <c r="G82" s="341">
        <f t="shared" ref="G82:G91" si="7">SUM(E82:F82)</f>
        <v>52937</v>
      </c>
      <c r="H82" s="1309"/>
      <c r="I82" s="1200" t="s">
        <v>1234</v>
      </c>
    </row>
    <row r="83" spans="1:9" s="1304" customFormat="1" ht="15" customHeight="1" x14ac:dyDescent="0.2">
      <c r="A83" s="1135">
        <v>2</v>
      </c>
      <c r="B83" s="1416" t="s">
        <v>1235</v>
      </c>
      <c r="C83" s="1416"/>
      <c r="D83" s="1344">
        <v>5250</v>
      </c>
      <c r="E83" s="1309">
        <v>9000</v>
      </c>
      <c r="F83" s="1334"/>
      <c r="G83" s="341">
        <f t="shared" si="7"/>
        <v>9000</v>
      </c>
      <c r="H83" s="1334"/>
      <c r="I83" s="1199" t="s">
        <v>1234</v>
      </c>
    </row>
    <row r="84" spans="1:9" s="1304" customFormat="1" x14ac:dyDescent="0.2">
      <c r="A84" s="1135">
        <v>3</v>
      </c>
      <c r="B84" s="1416" t="s">
        <v>1236</v>
      </c>
      <c r="C84" s="1416"/>
      <c r="D84" s="1344">
        <v>2241</v>
      </c>
      <c r="E84" s="1335">
        <v>14330</v>
      </c>
      <c r="F84" s="1317"/>
      <c r="G84" s="341">
        <f t="shared" si="7"/>
        <v>14330</v>
      </c>
      <c r="H84" s="1336"/>
      <c r="I84" s="1200" t="s">
        <v>1234</v>
      </c>
    </row>
    <row r="85" spans="1:9" s="1304" customFormat="1" ht="12" customHeight="1" x14ac:dyDescent="0.2">
      <c r="A85" s="1135">
        <v>4</v>
      </c>
      <c r="B85" s="1416" t="s">
        <v>1238</v>
      </c>
      <c r="C85" s="1416"/>
      <c r="D85" s="1344">
        <v>5250</v>
      </c>
      <c r="E85" s="335">
        <v>23519</v>
      </c>
      <c r="F85" s="335"/>
      <c r="G85" s="341">
        <f t="shared" si="7"/>
        <v>23519</v>
      </c>
      <c r="H85" s="335"/>
      <c r="I85" s="1200" t="s">
        <v>1234</v>
      </c>
    </row>
    <row r="86" spans="1:9" s="1304" customFormat="1" ht="12" customHeight="1" x14ac:dyDescent="0.2">
      <c r="A86" s="1135">
        <v>5</v>
      </c>
      <c r="B86" s="1416" t="s">
        <v>1239</v>
      </c>
      <c r="C86" s="1416"/>
      <c r="D86" s="1344">
        <v>5250</v>
      </c>
      <c r="E86" s="1335">
        <v>40959</v>
      </c>
      <c r="F86" s="1335"/>
      <c r="G86" s="341">
        <f t="shared" si="7"/>
        <v>40959</v>
      </c>
      <c r="H86" s="1335"/>
      <c r="I86" s="1200" t="s">
        <v>1234</v>
      </c>
    </row>
    <row r="87" spans="1:9" s="1304" customFormat="1" ht="12" customHeight="1" x14ac:dyDescent="0.2">
      <c r="A87" s="1418">
        <v>6</v>
      </c>
      <c r="B87" s="1416" t="s">
        <v>1241</v>
      </c>
      <c r="C87" s="1416"/>
      <c r="D87" s="1344">
        <v>5250</v>
      </c>
      <c r="E87" s="1335">
        <v>27000</v>
      </c>
      <c r="F87" s="1335"/>
      <c r="G87" s="341">
        <f t="shared" si="7"/>
        <v>27000</v>
      </c>
      <c r="H87" s="1335"/>
      <c r="I87" s="1437" t="s">
        <v>1234</v>
      </c>
    </row>
    <row r="88" spans="1:9" s="1304" customFormat="1" ht="12" customHeight="1" x14ac:dyDescent="0.2">
      <c r="A88" s="1418"/>
      <c r="B88" s="1416"/>
      <c r="C88" s="1416"/>
      <c r="D88" s="1344">
        <v>2241</v>
      </c>
      <c r="E88" s="1309">
        <v>21593</v>
      </c>
      <c r="F88" s="1309"/>
      <c r="G88" s="341">
        <f t="shared" si="7"/>
        <v>21593</v>
      </c>
      <c r="H88" s="1309"/>
      <c r="I88" s="1437"/>
    </row>
    <row r="89" spans="1:9" s="1304" customFormat="1" x14ac:dyDescent="0.2">
      <c r="A89" s="1174">
        <v>7</v>
      </c>
      <c r="B89" s="1416" t="s">
        <v>1243</v>
      </c>
      <c r="C89" s="1416"/>
      <c r="D89" s="1161">
        <v>5250</v>
      </c>
      <c r="E89" s="1190">
        <v>42</v>
      </c>
      <c r="F89" s="341">
        <v>0</v>
      </c>
      <c r="G89" s="341">
        <f t="shared" si="7"/>
        <v>42</v>
      </c>
      <c r="H89" s="1337"/>
      <c r="I89" s="1162" t="s">
        <v>1234</v>
      </c>
    </row>
    <row r="90" spans="1:9" s="1304" customFormat="1" x14ac:dyDescent="0.2">
      <c r="A90" s="1174">
        <v>8</v>
      </c>
      <c r="B90" s="1416" t="s">
        <v>1244</v>
      </c>
      <c r="C90" s="1416"/>
      <c r="D90" s="1161">
        <v>5250</v>
      </c>
      <c r="E90" s="1190">
        <v>32443</v>
      </c>
      <c r="F90" s="341">
        <v>-2627</v>
      </c>
      <c r="G90" s="341">
        <f t="shared" si="7"/>
        <v>29816</v>
      </c>
      <c r="H90" s="1338" t="s">
        <v>1506</v>
      </c>
      <c r="I90" s="1162" t="s">
        <v>1234</v>
      </c>
    </row>
    <row r="91" spans="1:9" s="1304" customFormat="1" ht="12" customHeight="1" x14ac:dyDescent="0.2">
      <c r="A91" s="1135">
        <v>9</v>
      </c>
      <c r="B91" s="1416" t="s">
        <v>1245</v>
      </c>
      <c r="C91" s="1416"/>
      <c r="D91" s="1161">
        <v>5250</v>
      </c>
      <c r="E91" s="1190">
        <v>24224</v>
      </c>
      <c r="F91" s="1190"/>
      <c r="G91" s="341">
        <f t="shared" si="7"/>
        <v>24224</v>
      </c>
      <c r="H91" s="1190"/>
      <c r="I91" s="1200" t="s">
        <v>1234</v>
      </c>
    </row>
    <row r="92" spans="1:9" s="1304" customFormat="1" x14ac:dyDescent="0.2">
      <c r="A92" s="1326"/>
      <c r="B92" s="1327"/>
      <c r="C92" s="1327"/>
      <c r="D92" s="1339"/>
      <c r="E92" s="361"/>
      <c r="F92" s="361"/>
      <c r="G92" s="361"/>
      <c r="H92" s="361"/>
      <c r="I92" s="1340"/>
    </row>
    <row r="93" spans="1:9" s="1304" customFormat="1" x14ac:dyDescent="0.2">
      <c r="A93" s="1493" t="s">
        <v>344</v>
      </c>
      <c r="B93" s="1493"/>
      <c r="C93" s="1139" t="s">
        <v>1246</v>
      </c>
      <c r="D93" s="1139"/>
      <c r="E93" s="1139"/>
      <c r="F93" s="1139"/>
      <c r="G93" s="1139"/>
      <c r="H93" s="1139"/>
    </row>
    <row r="94" spans="1:9" s="1304" customFormat="1" x14ac:dyDescent="0.2">
      <c r="A94" s="1493" t="s">
        <v>145</v>
      </c>
      <c r="B94" s="1493"/>
      <c r="C94" s="1314" t="s">
        <v>1247</v>
      </c>
      <c r="D94" s="1314"/>
      <c r="E94" s="1314"/>
      <c r="F94" s="1314"/>
      <c r="G94" s="1314"/>
      <c r="H94" s="1314"/>
    </row>
    <row r="95" spans="1:9" s="1304" customFormat="1" ht="12" customHeight="1" x14ac:dyDescent="0.2">
      <c r="A95" s="1419" t="s">
        <v>146</v>
      </c>
      <c r="B95" s="1419" t="s">
        <v>346</v>
      </c>
      <c r="C95" s="1419"/>
      <c r="D95" s="1418" t="s">
        <v>147</v>
      </c>
      <c r="E95" s="1419" t="s">
        <v>347</v>
      </c>
      <c r="F95" s="1420" t="s">
        <v>348</v>
      </c>
      <c r="G95" s="1419" t="s">
        <v>349</v>
      </c>
      <c r="H95" s="1422" t="s">
        <v>174</v>
      </c>
      <c r="I95" s="1418" t="s">
        <v>350</v>
      </c>
    </row>
    <row r="96" spans="1:9" s="1304" customFormat="1" ht="33.75" customHeight="1" x14ac:dyDescent="0.2">
      <c r="A96" s="1419"/>
      <c r="B96" s="1419"/>
      <c r="C96" s="1419"/>
      <c r="D96" s="1418"/>
      <c r="E96" s="1419"/>
      <c r="F96" s="1421"/>
      <c r="G96" s="1419"/>
      <c r="H96" s="1423"/>
      <c r="I96" s="1418"/>
    </row>
    <row r="97" spans="1:9" s="1304" customFormat="1" x14ac:dyDescent="0.2">
      <c r="A97" s="1643" t="s">
        <v>351</v>
      </c>
      <c r="B97" s="1643"/>
      <c r="C97" s="1643"/>
      <c r="D97" s="332"/>
      <c r="E97" s="332">
        <f>SUM(E98:E112)</f>
        <v>446204</v>
      </c>
      <c r="F97" s="332">
        <f>SUM(F98:F112)</f>
        <v>-10926</v>
      </c>
      <c r="G97" s="332">
        <f>SUM(G98:G112)</f>
        <v>435278</v>
      </c>
      <c r="H97" s="332"/>
      <c r="I97" s="334"/>
    </row>
    <row r="98" spans="1:9" s="1304" customFormat="1" ht="12" customHeight="1" x14ac:dyDescent="0.2">
      <c r="A98" s="1174">
        <v>1</v>
      </c>
      <c r="B98" s="1416" t="s">
        <v>1233</v>
      </c>
      <c r="C98" s="1416"/>
      <c r="D98" s="1161">
        <v>2241</v>
      </c>
      <c r="E98" s="341">
        <v>101297</v>
      </c>
      <c r="F98" s="341"/>
      <c r="G98" s="341">
        <f t="shared" ref="G98:G112" si="8">SUM(E98:F98)</f>
        <v>101297</v>
      </c>
      <c r="H98" s="341"/>
      <c r="I98" s="1162" t="s">
        <v>1248</v>
      </c>
    </row>
    <row r="99" spans="1:9" s="1304" customFormat="1" x14ac:dyDescent="0.2">
      <c r="A99" s="1135">
        <v>2</v>
      </c>
      <c r="B99" s="1416" t="s">
        <v>1249</v>
      </c>
      <c r="C99" s="1416"/>
      <c r="D99" s="1161">
        <v>5250</v>
      </c>
      <c r="E99" s="1190">
        <v>10360</v>
      </c>
      <c r="F99" s="1190"/>
      <c r="G99" s="341">
        <f t="shared" si="8"/>
        <v>10360</v>
      </c>
      <c r="H99" s="1190"/>
      <c r="I99" s="1162" t="s">
        <v>1248</v>
      </c>
    </row>
    <row r="100" spans="1:9" s="1304" customFormat="1" ht="12" customHeight="1" x14ac:dyDescent="0.2">
      <c r="A100" s="1174">
        <v>3</v>
      </c>
      <c r="B100" s="1416" t="s">
        <v>1250</v>
      </c>
      <c r="C100" s="1416"/>
      <c r="D100" s="1161">
        <v>5250</v>
      </c>
      <c r="E100" s="1190">
        <v>29883</v>
      </c>
      <c r="F100" s="1190"/>
      <c r="G100" s="341">
        <f t="shared" si="8"/>
        <v>29883</v>
      </c>
      <c r="H100" s="1190"/>
      <c r="I100" s="1162" t="s">
        <v>1248</v>
      </c>
    </row>
    <row r="101" spans="1:9" s="1304" customFormat="1" ht="24" x14ac:dyDescent="0.2">
      <c r="A101" s="342">
        <v>4</v>
      </c>
      <c r="B101" s="1416" t="s">
        <v>1251</v>
      </c>
      <c r="C101" s="1416"/>
      <c r="D101" s="1161">
        <v>5250</v>
      </c>
      <c r="E101" s="1190">
        <v>24189</v>
      </c>
      <c r="F101" s="341">
        <v>-9</v>
      </c>
      <c r="G101" s="341">
        <f t="shared" si="8"/>
        <v>24180</v>
      </c>
      <c r="H101" s="1338" t="s">
        <v>1502</v>
      </c>
      <c r="I101" s="1162" t="s">
        <v>1248</v>
      </c>
    </row>
    <row r="102" spans="1:9" s="1304" customFormat="1" ht="12" customHeight="1" x14ac:dyDescent="0.2">
      <c r="A102" s="1174">
        <v>5</v>
      </c>
      <c r="B102" s="1416" t="s">
        <v>1253</v>
      </c>
      <c r="C102" s="1416"/>
      <c r="D102" s="1161">
        <v>5250</v>
      </c>
      <c r="E102" s="341">
        <v>2854</v>
      </c>
      <c r="F102" s="341"/>
      <c r="G102" s="341">
        <f t="shared" si="8"/>
        <v>2854</v>
      </c>
      <c r="H102" s="341"/>
      <c r="I102" s="1162" t="s">
        <v>1248</v>
      </c>
    </row>
    <row r="103" spans="1:9" s="1304" customFormat="1" x14ac:dyDescent="0.2">
      <c r="A103" s="1174">
        <v>6</v>
      </c>
      <c r="B103" s="1416" t="s">
        <v>931</v>
      </c>
      <c r="C103" s="1416"/>
      <c r="D103" s="1161">
        <v>5250</v>
      </c>
      <c r="E103" s="341">
        <v>12721</v>
      </c>
      <c r="F103" s="341"/>
      <c r="G103" s="341">
        <f t="shared" si="8"/>
        <v>12721</v>
      </c>
      <c r="H103" s="341"/>
      <c r="I103" s="1162" t="s">
        <v>1248</v>
      </c>
    </row>
    <row r="104" spans="1:9" s="1304" customFormat="1" ht="12" customHeight="1" x14ac:dyDescent="0.2">
      <c r="A104" s="1174">
        <v>7</v>
      </c>
      <c r="B104" s="1416" t="s">
        <v>1258</v>
      </c>
      <c r="C104" s="1416"/>
      <c r="D104" s="1161">
        <v>5250</v>
      </c>
      <c r="E104" s="341">
        <v>34352</v>
      </c>
      <c r="F104" s="341"/>
      <c r="G104" s="341">
        <f t="shared" si="8"/>
        <v>34352</v>
      </c>
      <c r="H104" s="341"/>
      <c r="I104" s="1162" t="s">
        <v>1248</v>
      </c>
    </row>
    <row r="105" spans="1:9" s="1304" customFormat="1" x14ac:dyDescent="0.2">
      <c r="A105" s="342">
        <v>8</v>
      </c>
      <c r="B105" s="1416" t="s">
        <v>1259</v>
      </c>
      <c r="C105" s="1416"/>
      <c r="D105" s="1161">
        <v>5250</v>
      </c>
      <c r="E105" s="341">
        <v>52035</v>
      </c>
      <c r="F105" s="341">
        <v>1750</v>
      </c>
      <c r="G105" s="341">
        <f t="shared" si="8"/>
        <v>53785</v>
      </c>
      <c r="H105" s="1338" t="s">
        <v>1507</v>
      </c>
      <c r="I105" s="1162" t="s">
        <v>1248</v>
      </c>
    </row>
    <row r="106" spans="1:9" s="1304" customFormat="1" ht="12" customHeight="1" x14ac:dyDescent="0.2">
      <c r="A106" s="342">
        <v>9</v>
      </c>
      <c r="B106" s="1416" t="s">
        <v>1260</v>
      </c>
      <c r="C106" s="1416"/>
      <c r="D106" s="1161">
        <v>5250</v>
      </c>
      <c r="E106" s="341">
        <v>25634</v>
      </c>
      <c r="F106" s="341"/>
      <c r="G106" s="341">
        <f t="shared" si="8"/>
        <v>25634</v>
      </c>
      <c r="H106" s="341"/>
      <c r="I106" s="1162" t="s">
        <v>1248</v>
      </c>
    </row>
    <row r="107" spans="1:9" s="1304" customFormat="1" ht="36.75" customHeight="1" x14ac:dyDescent="0.2">
      <c r="A107" s="1138">
        <v>10</v>
      </c>
      <c r="B107" s="1431" t="s">
        <v>1261</v>
      </c>
      <c r="C107" s="1432"/>
      <c r="D107" s="1161">
        <v>5250</v>
      </c>
      <c r="E107" s="341">
        <v>36612</v>
      </c>
      <c r="F107" s="341">
        <v>-36612</v>
      </c>
      <c r="G107" s="341">
        <f t="shared" si="8"/>
        <v>0</v>
      </c>
      <c r="H107" s="1176" t="s">
        <v>1508</v>
      </c>
      <c r="I107" s="1162" t="s">
        <v>1248</v>
      </c>
    </row>
    <row r="108" spans="1:9" s="1304" customFormat="1" x14ac:dyDescent="0.2">
      <c r="A108" s="1174">
        <v>11</v>
      </c>
      <c r="B108" s="1416" t="s">
        <v>1262</v>
      </c>
      <c r="C108" s="1416"/>
      <c r="D108" s="1161">
        <v>5250</v>
      </c>
      <c r="E108" s="341">
        <v>24879</v>
      </c>
      <c r="F108" s="341"/>
      <c r="G108" s="341">
        <f t="shared" si="8"/>
        <v>24879</v>
      </c>
      <c r="H108" s="1176"/>
      <c r="I108" s="1162" t="s">
        <v>1248</v>
      </c>
    </row>
    <row r="109" spans="1:9" s="1304" customFormat="1" ht="60" customHeight="1" x14ac:dyDescent="0.2">
      <c r="A109" s="1174">
        <v>12</v>
      </c>
      <c r="B109" s="1416" t="s">
        <v>323</v>
      </c>
      <c r="C109" s="1416"/>
      <c r="D109" s="1161">
        <v>5250</v>
      </c>
      <c r="E109" s="341">
        <v>60077</v>
      </c>
      <c r="F109" s="341">
        <v>24010</v>
      </c>
      <c r="G109" s="341">
        <f t="shared" si="8"/>
        <v>84087</v>
      </c>
      <c r="H109" s="1337" t="s">
        <v>1509</v>
      </c>
      <c r="I109" s="1162" t="s">
        <v>1248</v>
      </c>
    </row>
    <row r="110" spans="1:9" s="1304" customFormat="1" ht="24" x14ac:dyDescent="0.2">
      <c r="A110" s="1140">
        <v>13</v>
      </c>
      <c r="B110" s="1424" t="s">
        <v>1263</v>
      </c>
      <c r="C110" s="1425"/>
      <c r="D110" s="1161">
        <v>5250</v>
      </c>
      <c r="E110" s="341">
        <v>16898</v>
      </c>
      <c r="F110" s="341">
        <v>-65</v>
      </c>
      <c r="G110" s="341">
        <f t="shared" si="8"/>
        <v>16833</v>
      </c>
      <c r="H110" s="1338" t="s">
        <v>1502</v>
      </c>
      <c r="I110" s="1137" t="s">
        <v>1248</v>
      </c>
    </row>
    <row r="111" spans="1:9" s="1304" customFormat="1" ht="12" customHeight="1" x14ac:dyDescent="0.2">
      <c r="A111" s="342">
        <v>14</v>
      </c>
      <c r="B111" s="1416" t="s">
        <v>1264</v>
      </c>
      <c r="C111" s="1416"/>
      <c r="D111" s="1161">
        <v>5250</v>
      </c>
      <c r="E111" s="341">
        <v>13343</v>
      </c>
      <c r="F111" s="341"/>
      <c r="G111" s="341">
        <f t="shared" si="8"/>
        <v>13343</v>
      </c>
      <c r="H111" s="341"/>
      <c r="I111" s="1162" t="s">
        <v>1248</v>
      </c>
    </row>
    <row r="112" spans="1:9" s="1304" customFormat="1" x14ac:dyDescent="0.2">
      <c r="A112" s="342">
        <v>15</v>
      </c>
      <c r="B112" s="1416" t="s">
        <v>1267</v>
      </c>
      <c r="C112" s="1416"/>
      <c r="D112" s="1161">
        <v>5250</v>
      </c>
      <c r="E112" s="341">
        <v>1070</v>
      </c>
      <c r="F112" s="341"/>
      <c r="G112" s="341">
        <f t="shared" si="8"/>
        <v>1070</v>
      </c>
      <c r="H112" s="1176"/>
      <c r="I112" s="1162" t="s">
        <v>1248</v>
      </c>
    </row>
    <row r="113" spans="1:9" s="1304" customFormat="1" x14ac:dyDescent="0.2">
      <c r="A113" s="1341"/>
      <c r="B113" s="1313"/>
      <c r="C113" s="1313"/>
      <c r="D113" s="1339"/>
      <c r="E113" s="361"/>
      <c r="F113" s="361"/>
      <c r="G113" s="361"/>
      <c r="H113" s="361"/>
      <c r="I113" s="1168"/>
    </row>
    <row r="114" spans="1:9" s="1304" customFormat="1" x14ac:dyDescent="0.2">
      <c r="A114" s="1493" t="s">
        <v>344</v>
      </c>
      <c r="B114" s="1493"/>
      <c r="C114" s="1139" t="s">
        <v>1268</v>
      </c>
      <c r="D114" s="1139"/>
      <c r="E114" s="1139"/>
      <c r="F114" s="1139"/>
      <c r="G114" s="1139"/>
      <c r="H114" s="1139"/>
      <c r="I114" s="1139"/>
    </row>
    <row r="115" spans="1:9" s="1304" customFormat="1" x14ac:dyDescent="0.2">
      <c r="A115" s="1494" t="s">
        <v>145</v>
      </c>
      <c r="B115" s="1494"/>
      <c r="C115" s="1314" t="s">
        <v>1269</v>
      </c>
      <c r="D115" s="1314"/>
      <c r="E115" s="1314"/>
      <c r="F115" s="1314"/>
      <c r="G115" s="1314"/>
      <c r="H115" s="1314"/>
      <c r="I115" s="1314"/>
    </row>
    <row r="116" spans="1:9" s="1304" customFormat="1" ht="12" customHeight="1" x14ac:dyDescent="0.2">
      <c r="A116" s="1419" t="s">
        <v>146</v>
      </c>
      <c r="B116" s="1419" t="s">
        <v>346</v>
      </c>
      <c r="C116" s="1419"/>
      <c r="D116" s="1418" t="s">
        <v>147</v>
      </c>
      <c r="E116" s="1419" t="s">
        <v>347</v>
      </c>
      <c r="F116" s="1420" t="s">
        <v>348</v>
      </c>
      <c r="G116" s="1419" t="s">
        <v>349</v>
      </c>
      <c r="H116" s="1422" t="s">
        <v>174</v>
      </c>
      <c r="I116" s="1418" t="s">
        <v>350</v>
      </c>
    </row>
    <row r="117" spans="1:9" s="1304" customFormat="1" ht="35.25" customHeight="1" x14ac:dyDescent="0.2">
      <c r="A117" s="1419"/>
      <c r="B117" s="1419"/>
      <c r="C117" s="1419"/>
      <c r="D117" s="1418"/>
      <c r="E117" s="1419"/>
      <c r="F117" s="1421"/>
      <c r="G117" s="1419"/>
      <c r="H117" s="1423"/>
      <c r="I117" s="1418"/>
    </row>
    <row r="118" spans="1:9" s="1304" customFormat="1" x14ac:dyDescent="0.2">
      <c r="A118" s="1643" t="s">
        <v>351</v>
      </c>
      <c r="B118" s="1643"/>
      <c r="C118" s="1643"/>
      <c r="D118" s="332"/>
      <c r="E118" s="332">
        <f>SUM(E119:E121)</f>
        <v>30152</v>
      </c>
      <c r="F118" s="332">
        <f>SUM(F119:F121)</f>
        <v>0</v>
      </c>
      <c r="G118" s="332">
        <f>SUM(G119:G121)</f>
        <v>30152</v>
      </c>
      <c r="H118" s="332"/>
      <c r="I118" s="1329"/>
    </row>
    <row r="119" spans="1:9" s="1304" customFormat="1" x14ac:dyDescent="0.2">
      <c r="A119" s="1324">
        <v>1</v>
      </c>
      <c r="B119" s="1644" t="s">
        <v>1145</v>
      </c>
      <c r="C119" s="1644"/>
      <c r="D119" s="1161">
        <v>5250</v>
      </c>
      <c r="E119" s="341">
        <v>19948</v>
      </c>
      <c r="F119" s="341"/>
      <c r="G119" s="341">
        <f t="shared" ref="G119:G120" si="9">SUM(E119:F119)</f>
        <v>19948</v>
      </c>
      <c r="H119" s="1176"/>
      <c r="I119" s="1162" t="s">
        <v>1270</v>
      </c>
    </row>
    <row r="120" spans="1:9" s="1304" customFormat="1" ht="12" customHeight="1" x14ac:dyDescent="0.2">
      <c r="A120" s="1174">
        <v>2</v>
      </c>
      <c r="B120" s="1644" t="s">
        <v>1272</v>
      </c>
      <c r="C120" s="1644"/>
      <c r="D120" s="1161">
        <v>5250</v>
      </c>
      <c r="E120" s="341">
        <v>4504</v>
      </c>
      <c r="F120" s="1165"/>
      <c r="G120" s="341">
        <f t="shared" si="9"/>
        <v>4504</v>
      </c>
      <c r="H120" s="1165"/>
      <c r="I120" s="1137" t="s">
        <v>1270</v>
      </c>
    </row>
    <row r="121" spans="1:9" s="1304" customFormat="1" x14ac:dyDescent="0.2">
      <c r="A121" s="1324">
        <v>3</v>
      </c>
      <c r="B121" s="1644" t="s">
        <v>1233</v>
      </c>
      <c r="C121" s="1644"/>
      <c r="D121" s="1161">
        <v>2241</v>
      </c>
      <c r="E121" s="341">
        <v>5700</v>
      </c>
      <c r="F121" s="341"/>
      <c r="G121" s="341">
        <f>SUM(E121:F121)</f>
        <v>5700</v>
      </c>
      <c r="H121" s="341"/>
      <c r="I121" s="1162" t="s">
        <v>1270</v>
      </c>
    </row>
    <row r="122" spans="1:9" s="1304" customFormat="1" x14ac:dyDescent="0.2">
      <c r="A122" s="1342"/>
      <c r="B122" s="1313"/>
      <c r="C122" s="1313"/>
      <c r="D122" s="1201"/>
      <c r="E122" s="1167"/>
      <c r="F122" s="1167"/>
      <c r="G122" s="1167"/>
      <c r="H122" s="1167"/>
      <c r="I122" s="1168"/>
    </row>
    <row r="123" spans="1:9" s="325" customFormat="1" x14ac:dyDescent="0.2">
      <c r="A123" s="1346" t="s">
        <v>1282</v>
      </c>
      <c r="F123" s="1154"/>
      <c r="I123" s="1154"/>
    </row>
    <row r="124" spans="1:9" s="325" customFormat="1" x14ac:dyDescent="0.2">
      <c r="A124" s="1343" t="s">
        <v>1283</v>
      </c>
      <c r="F124" s="1154"/>
      <c r="I124" s="1154"/>
    </row>
    <row r="125" spans="1:9" s="325" customFormat="1" x14ac:dyDescent="0.2">
      <c r="A125" s="1343" t="s">
        <v>1284</v>
      </c>
      <c r="F125" s="1154"/>
      <c r="I125" s="1154"/>
    </row>
    <row r="126" spans="1:9" x14ac:dyDescent="0.2">
      <c r="A126" s="1212"/>
      <c r="B126" s="325"/>
      <c r="C126" s="325"/>
      <c r="D126" s="325"/>
      <c r="E126" s="325"/>
      <c r="F126" s="1154"/>
      <c r="G126" s="325"/>
      <c r="H126" s="325"/>
      <c r="I126" s="1154"/>
    </row>
  </sheetData>
  <sheetProtection algorithmName="SHA-512" hashValue="1BOcQDV2Li+SsG6RhDLrvSnZcG7nw0fhPhIgGm8YewfXmK7mkbt9uKK1z8P/nYty8Nc6I7esFOsXOGS1iZELmg==" saltValue="yKaQRBWMuPn3WG80rfrD9g==" spinCount="100000" sheet="1" objects="1" scenarios="1"/>
  <mergeCells count="173">
    <mergeCell ref="H116:H117"/>
    <mergeCell ref="I116:I117"/>
    <mergeCell ref="A118:C118"/>
    <mergeCell ref="B119:C119"/>
    <mergeCell ref="B120:C120"/>
    <mergeCell ref="B121:C121"/>
    <mergeCell ref="A116:A117"/>
    <mergeCell ref="B116:C117"/>
    <mergeCell ref="D116:D117"/>
    <mergeCell ref="E116:E117"/>
    <mergeCell ref="F116:F117"/>
    <mergeCell ref="G116:G117"/>
    <mergeCell ref="B109:C109"/>
    <mergeCell ref="B110:C110"/>
    <mergeCell ref="B111:C111"/>
    <mergeCell ref="B112:C112"/>
    <mergeCell ref="A114:B114"/>
    <mergeCell ref="A115:B115"/>
    <mergeCell ref="B103:C103"/>
    <mergeCell ref="B104:C104"/>
    <mergeCell ref="B105:C105"/>
    <mergeCell ref="B106:C106"/>
    <mergeCell ref="B107:C107"/>
    <mergeCell ref="B108:C108"/>
    <mergeCell ref="A97:C97"/>
    <mergeCell ref="B98:C98"/>
    <mergeCell ref="B99:C99"/>
    <mergeCell ref="B100:C100"/>
    <mergeCell ref="B101:C101"/>
    <mergeCell ref="B102:C102"/>
    <mergeCell ref="D95:D96"/>
    <mergeCell ref="E95:E96"/>
    <mergeCell ref="F95:F96"/>
    <mergeCell ref="G95:G96"/>
    <mergeCell ref="H95:H96"/>
    <mergeCell ref="I95:I96"/>
    <mergeCell ref="B89:C89"/>
    <mergeCell ref="B90:C90"/>
    <mergeCell ref="B91:C91"/>
    <mergeCell ref="A93:B93"/>
    <mergeCell ref="A94:B94"/>
    <mergeCell ref="A95:A96"/>
    <mergeCell ref="B95:C96"/>
    <mergeCell ref="B84:C84"/>
    <mergeCell ref="B85:C85"/>
    <mergeCell ref="B86:C86"/>
    <mergeCell ref="A87:A88"/>
    <mergeCell ref="B87:C88"/>
    <mergeCell ref="I87:I88"/>
    <mergeCell ref="G79:G80"/>
    <mergeCell ref="H79:H80"/>
    <mergeCell ref="I79:I80"/>
    <mergeCell ref="A81:C81"/>
    <mergeCell ref="B82:C82"/>
    <mergeCell ref="B83:C83"/>
    <mergeCell ref="A78:B78"/>
    <mergeCell ref="A79:A80"/>
    <mergeCell ref="B79:C80"/>
    <mergeCell ref="D79:D80"/>
    <mergeCell ref="E79:E80"/>
    <mergeCell ref="F79:F80"/>
    <mergeCell ref="G72:G73"/>
    <mergeCell ref="H72:H73"/>
    <mergeCell ref="I72:I73"/>
    <mergeCell ref="A74:C74"/>
    <mergeCell ref="B75:C75"/>
    <mergeCell ref="A77:B77"/>
    <mergeCell ref="A71:B71"/>
    <mergeCell ref="A72:A73"/>
    <mergeCell ref="B72:C73"/>
    <mergeCell ref="D72:D73"/>
    <mergeCell ref="E72:E73"/>
    <mergeCell ref="F72:F73"/>
    <mergeCell ref="G65:G66"/>
    <mergeCell ref="H65:H66"/>
    <mergeCell ref="I65:I66"/>
    <mergeCell ref="A67:C67"/>
    <mergeCell ref="B68:C68"/>
    <mergeCell ref="A70:B70"/>
    <mergeCell ref="A64:B64"/>
    <mergeCell ref="A65:A66"/>
    <mergeCell ref="B65:C66"/>
    <mergeCell ref="D65:D66"/>
    <mergeCell ref="E65:E66"/>
    <mergeCell ref="F65:F66"/>
    <mergeCell ref="G58:G59"/>
    <mergeCell ref="H58:H59"/>
    <mergeCell ref="I58:I59"/>
    <mergeCell ref="A60:C60"/>
    <mergeCell ref="B61:C61"/>
    <mergeCell ref="A63:B63"/>
    <mergeCell ref="A57:B57"/>
    <mergeCell ref="A58:A59"/>
    <mergeCell ref="B58:C59"/>
    <mergeCell ref="D58:D59"/>
    <mergeCell ref="E58:E59"/>
    <mergeCell ref="F58:F59"/>
    <mergeCell ref="B50:C50"/>
    <mergeCell ref="B51:C51"/>
    <mergeCell ref="B52:C52"/>
    <mergeCell ref="B53:C53"/>
    <mergeCell ref="B54:C54"/>
    <mergeCell ref="A56:B56"/>
    <mergeCell ref="G45:G46"/>
    <mergeCell ref="H45:H46"/>
    <mergeCell ref="I45:I46"/>
    <mergeCell ref="A47:C47"/>
    <mergeCell ref="B48:C48"/>
    <mergeCell ref="B49:C49"/>
    <mergeCell ref="A44:B44"/>
    <mergeCell ref="A45:A46"/>
    <mergeCell ref="B45:C46"/>
    <mergeCell ref="D45:D46"/>
    <mergeCell ref="E45:E46"/>
    <mergeCell ref="F45:F46"/>
    <mergeCell ref="B39:C39"/>
    <mergeCell ref="B40:C40"/>
    <mergeCell ref="B41:C41"/>
    <mergeCell ref="A43:B43"/>
    <mergeCell ref="C43:I43"/>
    <mergeCell ref="B33:C33"/>
    <mergeCell ref="B34:C34"/>
    <mergeCell ref="B35:C35"/>
    <mergeCell ref="B36:C36"/>
    <mergeCell ref="B37:C37"/>
    <mergeCell ref="B38:C38"/>
    <mergeCell ref="H27:H28"/>
    <mergeCell ref="I27:I28"/>
    <mergeCell ref="A29:C29"/>
    <mergeCell ref="B30:C30"/>
    <mergeCell ref="A31:A32"/>
    <mergeCell ref="B31:C32"/>
    <mergeCell ref="I31:I32"/>
    <mergeCell ref="A27:A28"/>
    <mergeCell ref="B27:C28"/>
    <mergeCell ref="D27:D28"/>
    <mergeCell ref="E27:E28"/>
    <mergeCell ref="F27:F28"/>
    <mergeCell ref="G27:G28"/>
    <mergeCell ref="H19:H20"/>
    <mergeCell ref="I19:I20"/>
    <mergeCell ref="A21:C21"/>
    <mergeCell ref="B22:C22"/>
    <mergeCell ref="A25:B25"/>
    <mergeCell ref="A26:B26"/>
    <mergeCell ref="A19:A20"/>
    <mergeCell ref="B19:C20"/>
    <mergeCell ref="D19:D20"/>
    <mergeCell ref="E19:E20"/>
    <mergeCell ref="F19:F20"/>
    <mergeCell ref="G19:G20"/>
    <mergeCell ref="A17:B17"/>
    <mergeCell ref="A18:B18"/>
    <mergeCell ref="A9:B9"/>
    <mergeCell ref="C9:I9"/>
    <mergeCell ref="A10:A11"/>
    <mergeCell ref="B10:C11"/>
    <mergeCell ref="D10:D11"/>
    <mergeCell ref="E10:E11"/>
    <mergeCell ref="F10:F11"/>
    <mergeCell ref="G10:G11"/>
    <mergeCell ref="H10:H11"/>
    <mergeCell ref="I10:I11"/>
    <mergeCell ref="A3:B3"/>
    <mergeCell ref="A4:B4"/>
    <mergeCell ref="A5:I5"/>
    <mergeCell ref="A7:B7"/>
    <mergeCell ref="A8:B8"/>
    <mergeCell ref="C8:I8"/>
    <mergeCell ref="A12:C12"/>
    <mergeCell ref="A13:A15"/>
    <mergeCell ref="B13:C15"/>
    <mergeCell ref="I13:I15"/>
  </mergeCells>
  <pageMargins left="0.98425196850393704" right="0.39370078740157483" top="0.59055118110236227" bottom="0.39370078740157483" header="0.23622047244094491" footer="0.23622047244094491"/>
  <pageSetup paperSize="9" scale="70" fitToHeight="0" orientation="portrait" verticalDpi="200" r:id="rId1"/>
  <headerFooter differentFirst="1">
    <oddFooter>&amp;L&amp;"Times New Roman,Regular"&amp;9&amp;D; &amp;T&amp;R&amp;"Times New Roman,Regular"&amp;9&amp;P (&amp;N)</oddFooter>
    <firstHeader xml:space="preserve">&amp;R&amp;"Times New Roman,Regular"&amp;9
50.pielikums Jūrmalas pilsētas domes
2018.gada 24.maija saistošajiem noteikumiem Nr.22
(protokols Nr.8,  9.punkts) 
 </firstHeader>
    <firstFooter>&amp;L&amp;9&amp;D; &amp;T&amp;R&amp;9&amp;P (&amp;N)</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view="pageLayout" zoomScaleNormal="100" workbookViewId="0">
      <selection activeCell="T15" sqref="T15"/>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938</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939</v>
      </c>
      <c r="D3" s="1391"/>
      <c r="E3" s="1391"/>
      <c r="F3" s="1391"/>
      <c r="G3" s="1391"/>
      <c r="H3" s="1391"/>
      <c r="I3" s="1391"/>
      <c r="J3" s="1391"/>
      <c r="K3" s="1391"/>
      <c r="L3" s="1391"/>
      <c r="M3" s="1391"/>
      <c r="N3" s="1391"/>
      <c r="O3" s="1391"/>
      <c r="P3" s="1392"/>
      <c r="Q3" s="754"/>
    </row>
    <row r="4" spans="1:17" ht="12.75" customHeight="1" x14ac:dyDescent="0.2">
      <c r="A4" s="7" t="s">
        <v>150</v>
      </c>
      <c r="B4" s="8"/>
      <c r="C4" s="1391"/>
      <c r="D4" s="1391"/>
      <c r="E4" s="1391"/>
      <c r="F4" s="1391"/>
      <c r="G4" s="1391"/>
      <c r="H4" s="1391"/>
      <c r="I4" s="1391"/>
      <c r="J4" s="1391"/>
      <c r="K4" s="1391"/>
      <c r="L4" s="1391"/>
      <c r="M4" s="1391"/>
      <c r="N4" s="1391"/>
      <c r="O4" s="1391"/>
      <c r="P4" s="1392"/>
      <c r="Q4" s="754"/>
    </row>
    <row r="5" spans="1:17" ht="12.75" customHeight="1" x14ac:dyDescent="0.2">
      <c r="A5" s="9" t="s">
        <v>151</v>
      </c>
      <c r="B5" s="10"/>
      <c r="C5" s="1386" t="s">
        <v>940</v>
      </c>
      <c r="D5" s="1386"/>
      <c r="E5" s="1386"/>
      <c r="F5" s="1386"/>
      <c r="G5" s="1386"/>
      <c r="H5" s="1386"/>
      <c r="I5" s="1386"/>
      <c r="J5" s="1386"/>
      <c r="K5" s="1386"/>
      <c r="L5" s="1386"/>
      <c r="M5" s="1386"/>
      <c r="N5" s="1386"/>
      <c r="O5" s="1386"/>
      <c r="P5" s="1387"/>
      <c r="Q5" s="754"/>
    </row>
    <row r="6" spans="1:17" ht="12.75" customHeight="1" x14ac:dyDescent="0.2">
      <c r="A6" s="9" t="s">
        <v>87</v>
      </c>
      <c r="B6" s="10"/>
      <c r="C6" s="1386" t="s">
        <v>941</v>
      </c>
      <c r="D6" s="1386"/>
      <c r="E6" s="1386"/>
      <c r="F6" s="1386"/>
      <c r="G6" s="1386"/>
      <c r="H6" s="1386"/>
      <c r="I6" s="1386"/>
      <c r="J6" s="1386"/>
      <c r="K6" s="1386"/>
      <c r="L6" s="1386"/>
      <c r="M6" s="1386"/>
      <c r="N6" s="1386"/>
      <c r="O6" s="1386"/>
      <c r="P6" s="1387"/>
      <c r="Q6" s="754"/>
    </row>
    <row r="7" spans="1:17" ht="38.25" customHeight="1" x14ac:dyDescent="0.2">
      <c r="A7" s="9" t="s">
        <v>152</v>
      </c>
      <c r="B7" s="10"/>
      <c r="C7" s="1391" t="s">
        <v>942</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943</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333019</v>
      </c>
      <c r="D20" s="35">
        <f>SUM(D21,D24,D25,D41,D43)</f>
        <v>367835</v>
      </c>
      <c r="E20" s="758">
        <f t="shared" ref="E20:F20" si="0">SUM(E21,E24,E25,E41,E43)</f>
        <v>-34816</v>
      </c>
      <c r="F20" s="759">
        <f t="shared" si="0"/>
        <v>333019</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333019</v>
      </c>
      <c r="D24" s="67">
        <f>D51</f>
        <v>367835</v>
      </c>
      <c r="E24" s="766">
        <f>-4601-11313-18902</f>
        <v>-34816</v>
      </c>
      <c r="F24" s="767">
        <f>D24+E24</f>
        <v>333019</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333019</v>
      </c>
      <c r="D50" s="175">
        <f>SUM(D51,D283)</f>
        <v>367835</v>
      </c>
      <c r="E50" s="794">
        <f t="shared" ref="E50:F50" si="19">SUM(E51,E283)</f>
        <v>-34816</v>
      </c>
      <c r="F50" s="795">
        <f t="shared" si="19"/>
        <v>333019</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333019</v>
      </c>
      <c r="D51" s="183">
        <f>SUM(D52,D194)</f>
        <v>367835</v>
      </c>
      <c r="E51" s="796">
        <f t="shared" ref="E51:F51" si="23">SUM(E52,E194)</f>
        <v>-34816</v>
      </c>
      <c r="F51" s="797">
        <f t="shared" si="23"/>
        <v>333019</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333019</v>
      </c>
      <c r="D52" s="190">
        <f>SUM(D53,D75,D173,D187)</f>
        <v>367835</v>
      </c>
      <c r="E52" s="798">
        <f t="shared" ref="E52:F52" si="27">SUM(E53,E75,E173,E187)</f>
        <v>-34816</v>
      </c>
      <c r="F52" s="799">
        <f t="shared" si="27"/>
        <v>333019</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1114">
        <v>1210</v>
      </c>
      <c r="B68" s="1" t="s">
        <v>217</v>
      </c>
      <c r="C68" s="89">
        <f t="shared" si="4"/>
        <v>0</v>
      </c>
      <c r="D68" s="216"/>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333019</v>
      </c>
      <c r="D75" s="198">
        <f>SUM(D76,D83,D130,D164,D165,D172)</f>
        <v>367835</v>
      </c>
      <c r="E75" s="800">
        <f t="shared" ref="E75:F75" si="66">SUM(E76,E83,E130,E164,E165,E172)</f>
        <v>-34816</v>
      </c>
      <c r="F75" s="801">
        <f t="shared" si="66"/>
        <v>333019</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1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333019</v>
      </c>
      <c r="D83" s="204">
        <f>SUM(D84,D89,D95,D103,D112,D116,D122,D128)</f>
        <v>367835</v>
      </c>
      <c r="E83" s="802">
        <f t="shared" ref="E83:F83" si="90">SUM(E84,E89,E95,E103,E112,E116,E122,E128)</f>
        <v>-34816</v>
      </c>
      <c r="F83" s="769">
        <f t="shared" si="90"/>
        <v>333019</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333019</v>
      </c>
      <c r="D122" s="225">
        <f>SUM(D123:D127)</f>
        <v>367835</v>
      </c>
      <c r="E122" s="808">
        <f t="shared" ref="E122:F122" si="143">SUM(E123:E127)</f>
        <v>-34816</v>
      </c>
      <c r="F122" s="765">
        <f t="shared" si="143"/>
        <v>333019</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x14ac:dyDescent="0.2">
      <c r="A125" s="58">
        <v>2275</v>
      </c>
      <c r="B125" s="3" t="s">
        <v>31</v>
      </c>
      <c r="C125" s="98">
        <f t="shared" si="98"/>
        <v>333019</v>
      </c>
      <c r="D125" s="220">
        <f>244375-10654-28857-101+163072</f>
        <v>367835</v>
      </c>
      <c r="E125" s="807">
        <f>-4601-11313-18902</f>
        <v>-34816</v>
      </c>
      <c r="F125" s="765">
        <f t="shared" si="147"/>
        <v>333019</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111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1114">
        <v>2310</v>
      </c>
      <c r="B131" s="1" t="s">
        <v>124</v>
      </c>
      <c r="C131" s="89">
        <f t="shared" si="98"/>
        <v>0</v>
      </c>
      <c r="D131" s="233">
        <f>SUM(D132:D135)</f>
        <v>0</v>
      </c>
      <c r="E131" s="810">
        <f t="shared" ref="E131:O131" si="156">SUM(E132:E135)</f>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1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hidden="1" x14ac:dyDescent="0.2">
      <c r="A173" s="196">
        <v>3000</v>
      </c>
      <c r="B173" s="196" t="s">
        <v>98</v>
      </c>
      <c r="C173" s="197">
        <f t="shared" si="185"/>
        <v>0</v>
      </c>
      <c r="D173" s="198">
        <f>SUM(D174,D184)</f>
        <v>0</v>
      </c>
      <c r="E173" s="800">
        <f t="shared" ref="E173:F173" si="208">SUM(E174,E184)</f>
        <v>0</v>
      </c>
      <c r="F173" s="801">
        <f t="shared" si="208"/>
        <v>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hidden="1" x14ac:dyDescent="0.2">
      <c r="A174" s="76">
        <v>3200</v>
      </c>
      <c r="B174" s="248" t="s">
        <v>239</v>
      </c>
      <c r="C174" s="77">
        <f t="shared" si="185"/>
        <v>0</v>
      </c>
      <c r="D174" s="204">
        <f>SUM(D175,D179)</f>
        <v>0</v>
      </c>
      <c r="E174" s="802">
        <f t="shared" ref="E174:O174" si="212">SUM(E175,E179)</f>
        <v>0</v>
      </c>
      <c r="F174" s="769">
        <f t="shared" si="212"/>
        <v>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hidden="1" x14ac:dyDescent="0.2">
      <c r="A175" s="1114">
        <v>3260</v>
      </c>
      <c r="B175" s="1" t="s">
        <v>240</v>
      </c>
      <c r="C175" s="89">
        <f t="shared" si="185"/>
        <v>0</v>
      </c>
      <c r="D175" s="233">
        <f>SUM(D176:D178)</f>
        <v>0</v>
      </c>
      <c r="E175" s="810">
        <f t="shared" ref="E175:F175" si="213">SUM(E176:E178)</f>
        <v>0</v>
      </c>
      <c r="F175" s="806">
        <f t="shared" si="213"/>
        <v>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111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14">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1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14">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14">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SUM(D234)</f>
        <v>0</v>
      </c>
      <c r="E233" s="808">
        <f t="shared" ref="E233:O233" si="308">SUM(E234)</f>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1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1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1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14">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SUM(D277:D279)</f>
        <v>0</v>
      </c>
      <c r="E276" s="808">
        <f t="shared" ref="E276:O276" si="366">SUM(E277:E279)</f>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14">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D282</f>
        <v>0</v>
      </c>
      <c r="E281" s="818">
        <f t="shared" ref="E281:O281" si="373">E282</f>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333019</v>
      </c>
      <c r="D286" s="288">
        <f t="shared" ref="D286:O286" si="382">SUM(D283,D269,D230,D195,D187,D173,D75,D53)</f>
        <v>367835</v>
      </c>
      <c r="E286" s="820">
        <f t="shared" si="382"/>
        <v>-34816</v>
      </c>
      <c r="F286" s="821">
        <f t="shared" si="382"/>
        <v>333019</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sheetData>
  <sheetProtection algorithmName="SHA-512" hashValue="zHt7rvwCANkB2OW6hIdgpLLHxULNaQiN1Op7Af40UcsmAAB8iIvkPxZCEaOSsx8TRE0tRod7Nn+QaT5k2bI01g==" saltValue="DOf976a00srfQGkD7DGFKg==" spinCount="100000" sheet="1" objects="1" scenarios="1" formatCells="0" formatColumns="0" formatRows="0"/>
  <autoFilter ref="A18:P298">
    <filterColumn colId="2">
      <filters>
        <filter val="370 83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2018.gada 24.maija saistošajiem noteikumiem Nr.22
(protokols Nr.8,  9.punkts)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3" sqref="U3"/>
    </sheetView>
  </sheetViews>
  <sheetFormatPr defaultColWidth="9.140625"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1113</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335</v>
      </c>
      <c r="D5" s="1386"/>
      <c r="E5" s="1386"/>
      <c r="F5" s="1386"/>
      <c r="G5" s="1386"/>
      <c r="H5" s="1386"/>
      <c r="I5" s="1386"/>
      <c r="J5" s="1386"/>
      <c r="K5" s="1386"/>
      <c r="L5" s="1386"/>
      <c r="M5" s="1386"/>
      <c r="N5" s="1386"/>
      <c r="O5" s="1386"/>
      <c r="P5" s="1387"/>
      <c r="Q5" s="754"/>
    </row>
    <row r="6" spans="1:17" ht="12.75" customHeight="1" x14ac:dyDescent="0.2">
      <c r="A6" s="9" t="s">
        <v>87</v>
      </c>
      <c r="B6" s="10"/>
      <c r="C6" s="1386" t="s">
        <v>1114</v>
      </c>
      <c r="D6" s="1386"/>
      <c r="E6" s="1386"/>
      <c r="F6" s="1386"/>
      <c r="G6" s="1386"/>
      <c r="H6" s="1386"/>
      <c r="I6" s="1386"/>
      <c r="J6" s="1386"/>
      <c r="K6" s="1386"/>
      <c r="L6" s="1386"/>
      <c r="M6" s="1386"/>
      <c r="N6" s="1386"/>
      <c r="O6" s="1386"/>
      <c r="P6" s="1387"/>
      <c r="Q6" s="754"/>
    </row>
    <row r="7" spans="1:17" ht="26.25" customHeight="1" x14ac:dyDescent="0.2">
      <c r="A7" s="9" t="s">
        <v>152</v>
      </c>
      <c r="B7" s="10"/>
      <c r="C7" s="1391" t="s">
        <v>1115</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t="s">
        <v>338</v>
      </c>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32363</v>
      </c>
      <c r="D20" s="35">
        <f>SUM(D21,D24,D25,D41,D43)</f>
        <v>32363</v>
      </c>
      <c r="E20" s="758">
        <f t="shared" ref="E20:F20" si="0">SUM(E21,E24,E25,E41,E43)</f>
        <v>0</v>
      </c>
      <c r="F20" s="759">
        <f t="shared" si="0"/>
        <v>32363</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32363</v>
      </c>
      <c r="D24" s="67">
        <f>D51</f>
        <v>32363</v>
      </c>
      <c r="E24" s="766">
        <f>-27-1965+1965+27</f>
        <v>0</v>
      </c>
      <c r="F24" s="767">
        <f>D24+E24</f>
        <v>32363</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32363</v>
      </c>
      <c r="D50" s="175">
        <f>SUM(D51,D283)</f>
        <v>32363</v>
      </c>
      <c r="E50" s="794">
        <f t="shared" ref="E50:F50" si="19">SUM(E51,E283)</f>
        <v>0</v>
      </c>
      <c r="F50" s="795">
        <f t="shared" si="19"/>
        <v>32363</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32363</v>
      </c>
      <c r="D51" s="183">
        <f>SUM(D52,D194)</f>
        <v>32363</v>
      </c>
      <c r="E51" s="796">
        <f t="shared" ref="E51:F51" si="23">SUM(E52,E194)</f>
        <v>0</v>
      </c>
      <c r="F51" s="797">
        <f t="shared" si="23"/>
        <v>32363</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32363</v>
      </c>
      <c r="D52" s="190">
        <f>SUM(D53,D75,D173,D187)</f>
        <v>32363</v>
      </c>
      <c r="E52" s="798">
        <f t="shared" ref="E52:F52" si="27">SUM(E53,E75,E173,E187)</f>
        <v>0</v>
      </c>
      <c r="F52" s="799">
        <f t="shared" si="27"/>
        <v>32363</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x14ac:dyDescent="0.2">
      <c r="A53" s="196">
        <v>1000</v>
      </c>
      <c r="B53" s="196" t="s">
        <v>1</v>
      </c>
      <c r="C53" s="197">
        <f t="shared" si="4"/>
        <v>22611</v>
      </c>
      <c r="D53" s="198">
        <f>SUM(D54,D67)</f>
        <v>22611</v>
      </c>
      <c r="E53" s="800">
        <f t="shared" ref="E53:F53" si="31">SUM(E54,E67)</f>
        <v>0</v>
      </c>
      <c r="F53" s="801">
        <f t="shared" si="31"/>
        <v>22611</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x14ac:dyDescent="0.2">
      <c r="A54" s="76">
        <v>1100</v>
      </c>
      <c r="B54" s="203" t="s">
        <v>210</v>
      </c>
      <c r="C54" s="77">
        <f t="shared" si="4"/>
        <v>18060</v>
      </c>
      <c r="D54" s="204">
        <f>SUM(D55,D58,D66)</f>
        <v>18060</v>
      </c>
      <c r="E54" s="802">
        <f t="shared" ref="E54:F54" si="35">SUM(E55,E58,E66)</f>
        <v>0</v>
      </c>
      <c r="F54" s="769">
        <f t="shared" si="35"/>
        <v>18060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v>0</v>
      </c>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v>0</v>
      </c>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v>0</v>
      </c>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v>0</v>
      </c>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v>0</v>
      </c>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v>0</v>
      </c>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v>0</v>
      </c>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v>0</v>
      </c>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v>0</v>
      </c>
      <c r="E65" s="807"/>
      <c r="F65" s="765">
        <f t="shared" si="50"/>
        <v>0</v>
      </c>
      <c r="G65" s="220"/>
      <c r="H65" s="103"/>
      <c r="I65" s="221">
        <f t="shared" si="51"/>
        <v>0</v>
      </c>
      <c r="J65" s="103"/>
      <c r="K65" s="104"/>
      <c r="L65" s="221">
        <f t="shared" si="52"/>
        <v>0</v>
      </c>
      <c r="M65" s="222"/>
      <c r="N65" s="104"/>
      <c r="O65" s="221">
        <f t="shared" si="53"/>
        <v>0</v>
      </c>
      <c r="P65" s="223"/>
    </row>
    <row r="66" spans="1:16" ht="36" x14ac:dyDescent="0.2">
      <c r="A66" s="210">
        <v>1150</v>
      </c>
      <c r="B66" s="154" t="s">
        <v>2</v>
      </c>
      <c r="C66" s="160">
        <f>F66+I66+L66+O66</f>
        <v>18060</v>
      </c>
      <c r="D66" s="228">
        <v>18060</v>
      </c>
      <c r="E66" s="809"/>
      <c r="F66" s="804">
        <f t="shared" si="50"/>
        <v>18060</v>
      </c>
      <c r="G66" s="228"/>
      <c r="H66" s="230"/>
      <c r="I66" s="214">
        <f t="shared" si="51"/>
        <v>0</v>
      </c>
      <c r="J66" s="230"/>
      <c r="K66" s="229"/>
      <c r="L66" s="214">
        <f t="shared" si="52"/>
        <v>0</v>
      </c>
      <c r="M66" s="231"/>
      <c r="N66" s="229"/>
      <c r="O66" s="214">
        <f t="shared" si="53"/>
        <v>0</v>
      </c>
      <c r="P66" s="215"/>
    </row>
    <row r="67" spans="1:16" ht="24" x14ac:dyDescent="0.2">
      <c r="A67" s="76">
        <v>1200</v>
      </c>
      <c r="B67" s="203" t="s">
        <v>216</v>
      </c>
      <c r="C67" s="77">
        <f t="shared" si="4"/>
        <v>4551</v>
      </c>
      <c r="D67" s="204">
        <f>SUM(D68:D69)</f>
        <v>4551</v>
      </c>
      <c r="E67" s="802">
        <f t="shared" ref="E67:F67" si="54">SUM(E68:E69)</f>
        <v>0</v>
      </c>
      <c r="F67" s="769">
        <f t="shared" si="54"/>
        <v>4551</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x14ac:dyDescent="0.2">
      <c r="A68" s="1114">
        <v>1210</v>
      </c>
      <c r="B68" s="1" t="s">
        <v>217</v>
      </c>
      <c r="C68" s="89">
        <f t="shared" si="4"/>
        <v>4351</v>
      </c>
      <c r="D68" s="216">
        <v>4351</v>
      </c>
      <c r="E68" s="805"/>
      <c r="F68" s="806">
        <f>D68+E68</f>
        <v>4351</v>
      </c>
      <c r="G68" s="216"/>
      <c r="H68" s="94"/>
      <c r="I68" s="217">
        <f>G68+H68</f>
        <v>0</v>
      </c>
      <c r="J68" s="94"/>
      <c r="K68" s="95"/>
      <c r="L68" s="217">
        <f>J68+K68</f>
        <v>0</v>
      </c>
      <c r="M68" s="218"/>
      <c r="N68" s="95"/>
      <c r="O68" s="217">
        <f>M68+N68</f>
        <v>0</v>
      </c>
      <c r="P68" s="219"/>
    </row>
    <row r="69" spans="1:16" ht="24" x14ac:dyDescent="0.2">
      <c r="A69" s="224">
        <v>1220</v>
      </c>
      <c r="B69" s="3" t="s">
        <v>105</v>
      </c>
      <c r="C69" s="98">
        <f t="shared" si="4"/>
        <v>200</v>
      </c>
      <c r="D69" s="225">
        <f>SUM(D70:D74)</f>
        <v>200</v>
      </c>
      <c r="E69" s="808">
        <f t="shared" ref="E69:F69" si="58">SUM(E70:E74)</f>
        <v>0</v>
      </c>
      <c r="F69" s="765">
        <f t="shared" si="58"/>
        <v>200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x14ac:dyDescent="0.2">
      <c r="A70" s="58">
        <v>1221</v>
      </c>
      <c r="B70" s="3" t="s">
        <v>218</v>
      </c>
      <c r="C70" s="98">
        <f t="shared" si="4"/>
        <v>200</v>
      </c>
      <c r="D70" s="220">
        <v>200</v>
      </c>
      <c r="E70" s="807"/>
      <c r="F70" s="765">
        <f t="shared" ref="F70:F74" si="62">D70+E70</f>
        <v>200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v>0</v>
      </c>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v>0</v>
      </c>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v>0</v>
      </c>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v>0</v>
      </c>
      <c r="E74" s="807"/>
      <c r="F74" s="765">
        <f t="shared" si="62"/>
        <v>0</v>
      </c>
      <c r="G74" s="220"/>
      <c r="H74" s="103"/>
      <c r="I74" s="221">
        <f t="shared" si="63"/>
        <v>0</v>
      </c>
      <c r="J74" s="103"/>
      <c r="K74" s="104"/>
      <c r="L74" s="221">
        <f t="shared" si="64"/>
        <v>0</v>
      </c>
      <c r="M74" s="222"/>
      <c r="N74" s="104"/>
      <c r="O74" s="221">
        <f t="shared" si="65"/>
        <v>0</v>
      </c>
      <c r="P74" s="223"/>
    </row>
    <row r="75" spans="1:16" x14ac:dyDescent="0.2">
      <c r="A75" s="196">
        <v>2000</v>
      </c>
      <c r="B75" s="196" t="s">
        <v>3</v>
      </c>
      <c r="C75" s="197">
        <f t="shared" si="4"/>
        <v>5012</v>
      </c>
      <c r="D75" s="198">
        <f>SUM(D76,D83,D130,D164,D165,D172)</f>
        <v>6977</v>
      </c>
      <c r="E75" s="800">
        <f t="shared" ref="E75:F75" si="66">SUM(E76,E83,E130,E164,E165,E172)</f>
        <v>-1965</v>
      </c>
      <c r="F75" s="801">
        <f t="shared" si="66"/>
        <v>5012</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1114">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v>0</v>
      </c>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v>0</v>
      </c>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v>0</v>
      </c>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v>0</v>
      </c>
      <c r="E82" s="807"/>
      <c r="F82" s="765">
        <f t="shared" si="86"/>
        <v>0</v>
      </c>
      <c r="G82" s="220"/>
      <c r="H82" s="103"/>
      <c r="I82" s="221">
        <f t="shared" si="87"/>
        <v>0</v>
      </c>
      <c r="J82" s="103"/>
      <c r="K82" s="104"/>
      <c r="L82" s="221">
        <f t="shared" si="88"/>
        <v>0</v>
      </c>
      <c r="M82" s="222"/>
      <c r="N82" s="104"/>
      <c r="O82" s="221">
        <f t="shared" si="89"/>
        <v>0</v>
      </c>
      <c r="P82" s="223"/>
    </row>
    <row r="83" spans="1:16" x14ac:dyDescent="0.2">
      <c r="A83" s="76">
        <v>2200</v>
      </c>
      <c r="B83" s="203" t="s">
        <v>5</v>
      </c>
      <c r="C83" s="77">
        <f t="shared" si="4"/>
        <v>3472</v>
      </c>
      <c r="D83" s="204">
        <f>SUM(D84,D89,D95,D103,D112,D116,D122,D128)</f>
        <v>5437</v>
      </c>
      <c r="E83" s="802">
        <f t="shared" ref="E83:F83" si="90">SUM(E84,E89,E95,E103,E112,E116,E122,E128)</f>
        <v>-1965</v>
      </c>
      <c r="F83" s="769">
        <f t="shared" si="90"/>
        <v>3472</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v>0</v>
      </c>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v>0</v>
      </c>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v>0</v>
      </c>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v>0</v>
      </c>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v>0</v>
      </c>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v>0</v>
      </c>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v>0</v>
      </c>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v>0</v>
      </c>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v>0</v>
      </c>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v>0</v>
      </c>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v>0</v>
      </c>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v>0</v>
      </c>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v>0</v>
      </c>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v>0</v>
      </c>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v>0</v>
      </c>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v>0</v>
      </c>
      <c r="E102" s="807"/>
      <c r="F102" s="765">
        <f t="shared" si="115"/>
        <v>0</v>
      </c>
      <c r="G102" s="220"/>
      <c r="H102" s="103"/>
      <c r="I102" s="221">
        <f t="shared" si="116"/>
        <v>0</v>
      </c>
      <c r="J102" s="103"/>
      <c r="K102" s="104"/>
      <c r="L102" s="221">
        <f t="shared" si="117"/>
        <v>0</v>
      </c>
      <c r="M102" s="222"/>
      <c r="N102" s="104"/>
      <c r="O102" s="221">
        <f t="shared" si="118"/>
        <v>0</v>
      </c>
      <c r="P102" s="223"/>
    </row>
    <row r="103" spans="1:16" ht="36" x14ac:dyDescent="0.2">
      <c r="A103" s="224">
        <v>2240</v>
      </c>
      <c r="B103" s="3" t="s">
        <v>223</v>
      </c>
      <c r="C103" s="98">
        <f t="shared" si="98"/>
        <v>1500</v>
      </c>
      <c r="D103" s="225">
        <f>SUM(D104:D111)</f>
        <v>1500</v>
      </c>
      <c r="E103" s="808">
        <f t="shared" ref="E103:F103" si="119">SUM(E104:E111)</f>
        <v>0</v>
      </c>
      <c r="F103" s="765">
        <f t="shared" si="119"/>
        <v>1500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v>0</v>
      </c>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v>0</v>
      </c>
      <c r="E105" s="807"/>
      <c r="F105" s="765">
        <f t="shared" si="123"/>
        <v>0</v>
      </c>
      <c r="G105" s="220"/>
      <c r="H105" s="103"/>
      <c r="I105" s="221">
        <f t="shared" si="124"/>
        <v>0</v>
      </c>
      <c r="J105" s="103"/>
      <c r="K105" s="104"/>
      <c r="L105" s="221">
        <f t="shared" si="125"/>
        <v>0</v>
      </c>
      <c r="M105" s="222"/>
      <c r="N105" s="104"/>
      <c r="O105" s="221">
        <f t="shared" si="126"/>
        <v>0</v>
      </c>
      <c r="P105" s="223"/>
    </row>
    <row r="106" spans="1:16" ht="24" x14ac:dyDescent="0.2">
      <c r="A106" s="58">
        <v>2243</v>
      </c>
      <c r="B106" s="3" t="s">
        <v>19</v>
      </c>
      <c r="C106" s="98">
        <f t="shared" si="98"/>
        <v>1500</v>
      </c>
      <c r="D106" s="220">
        <v>1500</v>
      </c>
      <c r="E106" s="807"/>
      <c r="F106" s="765">
        <f t="shared" si="123"/>
        <v>1500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v>0</v>
      </c>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v>0</v>
      </c>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v>0</v>
      </c>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v>0</v>
      </c>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v>0</v>
      </c>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v>0</v>
      </c>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v>0</v>
      </c>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v>0</v>
      </c>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v>0</v>
      </c>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v>0</v>
      </c>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v>0</v>
      </c>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v>0</v>
      </c>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v>0</v>
      </c>
      <c r="E121" s="807"/>
      <c r="F121" s="765">
        <f t="shared" si="139"/>
        <v>0</v>
      </c>
      <c r="G121" s="220"/>
      <c r="H121" s="103"/>
      <c r="I121" s="221">
        <f t="shared" si="140"/>
        <v>0</v>
      </c>
      <c r="J121" s="103"/>
      <c r="K121" s="104"/>
      <c r="L121" s="221">
        <f t="shared" si="141"/>
        <v>0</v>
      </c>
      <c r="M121" s="222"/>
      <c r="N121" s="104"/>
      <c r="O121" s="221">
        <f t="shared" si="142"/>
        <v>0</v>
      </c>
      <c r="P121" s="223"/>
    </row>
    <row r="122" spans="1:16" x14ac:dyDescent="0.2">
      <c r="A122" s="224">
        <v>2270</v>
      </c>
      <c r="B122" s="3" t="s">
        <v>30</v>
      </c>
      <c r="C122" s="98">
        <f t="shared" si="98"/>
        <v>1972</v>
      </c>
      <c r="D122" s="225">
        <f>SUM(D123:D127)</f>
        <v>3937</v>
      </c>
      <c r="E122" s="808">
        <f t="shared" ref="E122:F122" si="143">SUM(E123:E127)</f>
        <v>-1965</v>
      </c>
      <c r="F122" s="765">
        <f t="shared" si="143"/>
        <v>1972</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v>0</v>
      </c>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v>0</v>
      </c>
      <c r="E124" s="807"/>
      <c r="F124" s="765">
        <f t="shared" si="147"/>
        <v>0</v>
      </c>
      <c r="G124" s="220"/>
      <c r="H124" s="103"/>
      <c r="I124" s="221">
        <f t="shared" si="148"/>
        <v>0</v>
      </c>
      <c r="J124" s="103"/>
      <c r="K124" s="104"/>
      <c r="L124" s="221">
        <f t="shared" si="149"/>
        <v>0</v>
      </c>
      <c r="M124" s="222"/>
      <c r="N124" s="104"/>
      <c r="O124" s="221">
        <f t="shared" si="150"/>
        <v>0</v>
      </c>
      <c r="P124" s="223"/>
    </row>
    <row r="125" spans="1:16" ht="24" x14ac:dyDescent="0.2">
      <c r="A125" s="58">
        <v>2275</v>
      </c>
      <c r="B125" s="3" t="s">
        <v>31</v>
      </c>
      <c r="C125" s="98">
        <f t="shared" si="98"/>
        <v>1260</v>
      </c>
      <c r="D125" s="220">
        <v>3225</v>
      </c>
      <c r="E125" s="807">
        <v>-1965</v>
      </c>
      <c r="F125" s="765">
        <f t="shared" si="147"/>
        <v>1260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v>0</v>
      </c>
      <c r="E126" s="807"/>
      <c r="F126" s="765">
        <f t="shared" si="147"/>
        <v>0</v>
      </c>
      <c r="G126" s="220"/>
      <c r="H126" s="103"/>
      <c r="I126" s="221">
        <f t="shared" si="148"/>
        <v>0</v>
      </c>
      <c r="J126" s="103"/>
      <c r="K126" s="104"/>
      <c r="L126" s="221">
        <f t="shared" si="149"/>
        <v>0</v>
      </c>
      <c r="M126" s="222"/>
      <c r="N126" s="104"/>
      <c r="O126" s="221">
        <f t="shared" si="150"/>
        <v>0</v>
      </c>
      <c r="P126" s="223"/>
    </row>
    <row r="127" spans="1:16" ht="24" x14ac:dyDescent="0.2">
      <c r="A127" s="58">
        <v>2279</v>
      </c>
      <c r="B127" s="3" t="s">
        <v>32</v>
      </c>
      <c r="C127" s="98">
        <f t="shared" si="98"/>
        <v>712</v>
      </c>
      <c r="D127" s="220">
        <v>712</v>
      </c>
      <c r="E127" s="807"/>
      <c r="F127" s="765">
        <f t="shared" si="147"/>
        <v>712</v>
      </c>
      <c r="G127" s="220"/>
      <c r="H127" s="103"/>
      <c r="I127" s="221">
        <f t="shared" si="148"/>
        <v>0</v>
      </c>
      <c r="J127" s="103"/>
      <c r="K127" s="104"/>
      <c r="L127" s="221">
        <f t="shared" si="149"/>
        <v>0</v>
      </c>
      <c r="M127" s="222"/>
      <c r="N127" s="104"/>
      <c r="O127" s="221">
        <f t="shared" si="150"/>
        <v>0</v>
      </c>
      <c r="P127" s="223"/>
    </row>
    <row r="128" spans="1:16" ht="24" hidden="1" x14ac:dyDescent="0.2">
      <c r="A128" s="1114">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v>0</v>
      </c>
      <c r="E129" s="807"/>
      <c r="F129" s="765">
        <f>D129+E129</f>
        <v>0</v>
      </c>
      <c r="G129" s="220"/>
      <c r="H129" s="103"/>
      <c r="I129" s="221">
        <f>G129+H129</f>
        <v>0</v>
      </c>
      <c r="J129" s="103"/>
      <c r="K129" s="104"/>
      <c r="L129" s="221">
        <f>J129+K129</f>
        <v>0</v>
      </c>
      <c r="M129" s="222"/>
      <c r="N129" s="104"/>
      <c r="O129" s="221">
        <f>M129+N129</f>
        <v>0</v>
      </c>
      <c r="P129" s="223"/>
    </row>
    <row r="130" spans="1:16" ht="38.25" customHeight="1" x14ac:dyDescent="0.2">
      <c r="A130" s="76">
        <v>2300</v>
      </c>
      <c r="B130" s="203" t="s">
        <v>33</v>
      </c>
      <c r="C130" s="77">
        <f t="shared" si="98"/>
        <v>1540</v>
      </c>
      <c r="D130" s="204">
        <f>SUM(D131,D136,D140,D141,D144,D151,D159,D160,D163)</f>
        <v>1540</v>
      </c>
      <c r="E130" s="802">
        <f t="shared" ref="E130:F130" si="152">SUM(E131,E136,E140,E141,E144,E151,E159,E160,E163)</f>
        <v>0</v>
      </c>
      <c r="F130" s="769">
        <f t="shared" si="152"/>
        <v>1540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x14ac:dyDescent="0.2">
      <c r="A131" s="1114">
        <v>2310</v>
      </c>
      <c r="B131" s="1" t="s">
        <v>124</v>
      </c>
      <c r="C131" s="89">
        <f t="shared" si="98"/>
        <v>827</v>
      </c>
      <c r="D131" s="233">
        <f t="shared" ref="D131:O131" si="156">SUM(D132:D135)</f>
        <v>800</v>
      </c>
      <c r="E131" s="810">
        <f t="shared" si="156"/>
        <v>27</v>
      </c>
      <c r="F131" s="806">
        <f t="shared" si="156"/>
        <v>827</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v>0</v>
      </c>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v>0</v>
      </c>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v>0</v>
      </c>
      <c r="E134" s="807"/>
      <c r="F134" s="765">
        <f t="shared" si="157"/>
        <v>0</v>
      </c>
      <c r="G134" s="220"/>
      <c r="H134" s="103"/>
      <c r="I134" s="221">
        <f t="shared" si="158"/>
        <v>0</v>
      </c>
      <c r="J134" s="103"/>
      <c r="K134" s="104"/>
      <c r="L134" s="221">
        <f t="shared" si="159"/>
        <v>0</v>
      </c>
      <c r="M134" s="222"/>
      <c r="N134" s="104"/>
      <c r="O134" s="221">
        <f t="shared" si="160"/>
        <v>0</v>
      </c>
      <c r="P134" s="223"/>
    </row>
    <row r="135" spans="1:16" ht="36" customHeight="1" x14ac:dyDescent="0.2">
      <c r="A135" s="58">
        <v>2314</v>
      </c>
      <c r="B135" s="3" t="s">
        <v>133</v>
      </c>
      <c r="C135" s="98">
        <f t="shared" si="98"/>
        <v>827</v>
      </c>
      <c r="D135" s="220">
        <v>800</v>
      </c>
      <c r="E135" s="807">
        <v>27</v>
      </c>
      <c r="F135" s="765">
        <f t="shared" si="157"/>
        <v>827</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v>0</v>
      </c>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v>0</v>
      </c>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v>0</v>
      </c>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v>0</v>
      </c>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v>0</v>
      </c>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v>0</v>
      </c>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v>0</v>
      </c>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v>0</v>
      </c>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v>0</v>
      </c>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v>0</v>
      </c>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v>0</v>
      </c>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v>0</v>
      </c>
      <c r="E150" s="807"/>
      <c r="F150" s="765">
        <f t="shared" si="181"/>
        <v>0</v>
      </c>
      <c r="G150" s="220"/>
      <c r="H150" s="103"/>
      <c r="I150" s="221">
        <f t="shared" si="182"/>
        <v>0</v>
      </c>
      <c r="J150" s="103"/>
      <c r="K150" s="104"/>
      <c r="L150" s="221">
        <f t="shared" si="183"/>
        <v>0</v>
      </c>
      <c r="M150" s="222"/>
      <c r="N150" s="104"/>
      <c r="O150" s="221">
        <f t="shared" si="184"/>
        <v>0</v>
      </c>
      <c r="P150" s="223"/>
    </row>
    <row r="151" spans="1:16" ht="24.75" customHeight="1" x14ac:dyDescent="0.2">
      <c r="A151" s="224">
        <v>2360</v>
      </c>
      <c r="B151" s="3" t="s">
        <v>51</v>
      </c>
      <c r="C151" s="98">
        <f t="shared" si="185"/>
        <v>713</v>
      </c>
      <c r="D151" s="225">
        <f>SUM(D152:D158)</f>
        <v>740</v>
      </c>
      <c r="E151" s="808">
        <f t="shared" ref="E151:F151" si="186">SUM(E152:E158)</f>
        <v>-27</v>
      </c>
      <c r="F151" s="765">
        <f t="shared" si="186"/>
        <v>713</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x14ac:dyDescent="0.2">
      <c r="A152" s="57">
        <v>2361</v>
      </c>
      <c r="B152" s="3" t="s">
        <v>52</v>
      </c>
      <c r="C152" s="98">
        <f t="shared" si="185"/>
        <v>713</v>
      </c>
      <c r="D152" s="220">
        <v>740</v>
      </c>
      <c r="E152" s="807">
        <v>-27</v>
      </c>
      <c r="F152" s="765">
        <f t="shared" ref="F152:F159" si="190">D152+E152</f>
        <v>713</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v>0</v>
      </c>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v>0</v>
      </c>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v>0</v>
      </c>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v>0</v>
      </c>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v>0</v>
      </c>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v>0</v>
      </c>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v>0</v>
      </c>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v>0</v>
      </c>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v>0</v>
      </c>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v>0</v>
      </c>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v>0</v>
      </c>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1114">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v>0</v>
      </c>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v>0</v>
      </c>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v>0</v>
      </c>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v>0</v>
      </c>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v>0</v>
      </c>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v>0</v>
      </c>
      <c r="E172" s="762"/>
      <c r="F172" s="763">
        <f t="shared" si="204"/>
        <v>0</v>
      </c>
      <c r="G172" s="51"/>
      <c r="H172" s="53"/>
      <c r="I172" s="54">
        <f t="shared" si="205"/>
        <v>0</v>
      </c>
      <c r="J172" s="53"/>
      <c r="K172" s="52"/>
      <c r="L172" s="54">
        <f t="shared" si="206"/>
        <v>0</v>
      </c>
      <c r="M172" s="55"/>
      <c r="N172" s="52"/>
      <c r="O172" s="54">
        <f t="shared" si="207"/>
        <v>0</v>
      </c>
      <c r="P172" s="56"/>
    </row>
    <row r="173" spans="1:16" x14ac:dyDescent="0.2">
      <c r="A173" s="196">
        <v>3000</v>
      </c>
      <c r="B173" s="196" t="s">
        <v>98</v>
      </c>
      <c r="C173" s="197">
        <f t="shared" si="185"/>
        <v>4740</v>
      </c>
      <c r="D173" s="198">
        <f>SUM(D174,D184)</f>
        <v>2775</v>
      </c>
      <c r="E173" s="800">
        <f t="shared" ref="E173:F173" si="208">SUM(E174,E184)</f>
        <v>1965</v>
      </c>
      <c r="F173" s="801">
        <f t="shared" si="208"/>
        <v>4740</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x14ac:dyDescent="0.2">
      <c r="A174" s="76">
        <v>3200</v>
      </c>
      <c r="B174" s="248" t="s">
        <v>239</v>
      </c>
      <c r="C174" s="77">
        <f t="shared" si="185"/>
        <v>4740</v>
      </c>
      <c r="D174" s="204">
        <f>SUM(D175,D179)</f>
        <v>2775</v>
      </c>
      <c r="E174" s="802">
        <f t="shared" ref="E174:O174" si="212">SUM(E175,E179)</f>
        <v>1965</v>
      </c>
      <c r="F174" s="769">
        <f t="shared" si="212"/>
        <v>4740</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x14ac:dyDescent="0.2">
      <c r="A175" s="1114">
        <v>3260</v>
      </c>
      <c r="B175" s="1" t="s">
        <v>240</v>
      </c>
      <c r="C175" s="89">
        <f t="shared" si="185"/>
        <v>4740</v>
      </c>
      <c r="D175" s="233">
        <f>SUM(D176:D178)</f>
        <v>2775</v>
      </c>
      <c r="E175" s="810">
        <f t="shared" ref="E175:F175" si="213">SUM(E176:E178)</f>
        <v>1965</v>
      </c>
      <c r="F175" s="806">
        <f t="shared" si="213"/>
        <v>4740</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hidden="1" x14ac:dyDescent="0.2">
      <c r="A176" s="58">
        <v>3261</v>
      </c>
      <c r="B176" s="3" t="s">
        <v>241</v>
      </c>
      <c r="C176" s="98">
        <f t="shared" si="185"/>
        <v>0</v>
      </c>
      <c r="D176" s="220">
        <v>0</v>
      </c>
      <c r="E176" s="807"/>
      <c r="F176" s="765">
        <f t="shared" ref="F176:F178" si="217">D176+E176</f>
        <v>0</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v>0</v>
      </c>
      <c r="E177" s="807"/>
      <c r="F177" s="765">
        <f t="shared" si="217"/>
        <v>0</v>
      </c>
      <c r="G177" s="220"/>
      <c r="H177" s="103"/>
      <c r="I177" s="221">
        <f t="shared" si="218"/>
        <v>0</v>
      </c>
      <c r="J177" s="103"/>
      <c r="K177" s="104"/>
      <c r="L177" s="221">
        <f t="shared" si="219"/>
        <v>0</v>
      </c>
      <c r="M177" s="222"/>
      <c r="N177" s="104"/>
      <c r="O177" s="221">
        <f t="shared" si="220"/>
        <v>0</v>
      </c>
      <c r="P177" s="223"/>
    </row>
    <row r="178" spans="1:16" ht="24" x14ac:dyDescent="0.2">
      <c r="A178" s="58">
        <v>3263</v>
      </c>
      <c r="B178" s="3" t="s">
        <v>243</v>
      </c>
      <c r="C178" s="98">
        <f t="shared" si="185"/>
        <v>4740</v>
      </c>
      <c r="D178" s="220">
        <v>2775</v>
      </c>
      <c r="E178" s="807">
        <v>1965</v>
      </c>
      <c r="F178" s="765">
        <f t="shared" si="217"/>
        <v>4740</v>
      </c>
      <c r="G178" s="220"/>
      <c r="H178" s="103"/>
      <c r="I178" s="221">
        <f t="shared" si="218"/>
        <v>0</v>
      </c>
      <c r="J178" s="103"/>
      <c r="K178" s="104"/>
      <c r="L178" s="221">
        <f t="shared" si="219"/>
        <v>0</v>
      </c>
      <c r="M178" s="222"/>
      <c r="N178" s="104"/>
      <c r="O178" s="221">
        <f t="shared" si="220"/>
        <v>0</v>
      </c>
      <c r="P178" s="223"/>
    </row>
    <row r="179" spans="1:16" ht="84" hidden="1" x14ac:dyDescent="0.2">
      <c r="A179" s="1114">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v>0</v>
      </c>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v>0</v>
      </c>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v>0</v>
      </c>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v>0</v>
      </c>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v>0</v>
      </c>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v>0</v>
      </c>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1114">
        <v>4240</v>
      </c>
      <c r="B189" s="1" t="s">
        <v>250</v>
      </c>
      <c r="C189" s="89">
        <f t="shared" si="185"/>
        <v>0</v>
      </c>
      <c r="D189" s="216">
        <v>0</v>
      </c>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v>0</v>
      </c>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1114">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v>0</v>
      </c>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1114">
        <v>5110</v>
      </c>
      <c r="B197" s="1" t="s">
        <v>63</v>
      </c>
      <c r="C197" s="89">
        <f t="shared" si="185"/>
        <v>0</v>
      </c>
      <c r="D197" s="216">
        <v>0</v>
      </c>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v>0</v>
      </c>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v>0</v>
      </c>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v>0</v>
      </c>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v>0</v>
      </c>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v>0</v>
      </c>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v>0</v>
      </c>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v>0</v>
      </c>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v>0</v>
      </c>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v>0</v>
      </c>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v>0</v>
      </c>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v>0</v>
      </c>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v>0</v>
      </c>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v>0</v>
      </c>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v>0</v>
      </c>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v>0</v>
      </c>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v>0</v>
      </c>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v>0</v>
      </c>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v>0</v>
      </c>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v>0</v>
      </c>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v>0</v>
      </c>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v>0</v>
      </c>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v>0</v>
      </c>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v>0</v>
      </c>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v>0</v>
      </c>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v>0</v>
      </c>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v>0</v>
      </c>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v>0</v>
      </c>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1114">
        <v>6220</v>
      </c>
      <c r="B232" s="1" t="s">
        <v>269</v>
      </c>
      <c r="C232" s="89">
        <f t="shared" si="283"/>
        <v>0</v>
      </c>
      <c r="D232" s="216">
        <v>0</v>
      </c>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v>0</v>
      </c>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v>0</v>
      </c>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v>0</v>
      </c>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v>0</v>
      </c>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v>0</v>
      </c>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v>0</v>
      </c>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v>0</v>
      </c>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v>0</v>
      </c>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v>0</v>
      </c>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v>0</v>
      </c>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1114">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v>0</v>
      </c>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v>0</v>
      </c>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v>0</v>
      </c>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v>0</v>
      </c>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1114">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v>0</v>
      </c>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v>0</v>
      </c>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v>0</v>
      </c>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v>0</v>
      </c>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v>0</v>
      </c>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v>0</v>
      </c>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1114">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v>0</v>
      </c>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v>0</v>
      </c>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v>0</v>
      </c>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v>0</v>
      </c>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v>0</v>
      </c>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v>0</v>
      </c>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v>0</v>
      </c>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1114">
        <v>7210</v>
      </c>
      <c r="B271" s="1" t="s">
        <v>107</v>
      </c>
      <c r="C271" s="89">
        <f t="shared" si="283"/>
        <v>0</v>
      </c>
      <c r="D271" s="216">
        <v>0</v>
      </c>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v>0</v>
      </c>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v>0</v>
      </c>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v>0</v>
      </c>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v>0</v>
      </c>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v>0</v>
      </c>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v>0</v>
      </c>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1114">
        <v>7260</v>
      </c>
      <c r="B280" s="1" t="s">
        <v>299</v>
      </c>
      <c r="C280" s="89">
        <f t="shared" si="368"/>
        <v>0</v>
      </c>
      <c r="D280" s="216">
        <v>0</v>
      </c>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v>0</v>
      </c>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v>0</v>
      </c>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v>0</v>
      </c>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32363</v>
      </c>
      <c r="D286" s="288">
        <f t="shared" ref="D286:O286" si="382">SUM(D283,D269,D230,D195,D187,D173,D75,D53)</f>
        <v>32363</v>
      </c>
      <c r="E286" s="820">
        <f t="shared" si="382"/>
        <v>0</v>
      </c>
      <c r="F286" s="821">
        <f t="shared" si="382"/>
        <v>32363</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fTMhzorxMnOOEFOs1SN1E50TYysaLyZAZoXhGfCdfM77XivVoYMZGuqnt6k+E9YqvKmldkuDoyaQTwEtltkd4w==" saltValue="KqKBNMcf6YsjqV6I/IieuQ==" spinCount="100000" sheet="1" objects="1" scenarios="1" formatCells="0" formatColumns="0" formatRows="0"/>
  <autoFilter ref="A18:P298">
    <filterColumn colId="2">
      <filters blank="1">
        <filter val="1 260"/>
        <filter val="1 500"/>
        <filter val="1 540"/>
        <filter val="1 972"/>
        <filter val="18 060"/>
        <filter val="200"/>
        <filter val="22 611"/>
        <filter val="3 472"/>
        <filter val="32 363"/>
        <filter val="4 351"/>
        <filter val="4 551"/>
        <filter val="4 740"/>
        <filter val="5 012"/>
        <filter val="712"/>
        <filter val="713"/>
        <filter val="82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2018.gada 24.maija saistošajiem noteikumiem Nr.22
(protokols Nr.8,  9.punkts)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5" sqref="U5"/>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1116</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12.75" customHeight="1" x14ac:dyDescent="0.2">
      <c r="A3" s="7" t="s">
        <v>149</v>
      </c>
      <c r="B3" s="8"/>
      <c r="C3" s="1391" t="s">
        <v>333</v>
      </c>
      <c r="D3" s="1391"/>
      <c r="E3" s="1391"/>
      <c r="F3" s="1391"/>
      <c r="G3" s="1391"/>
      <c r="H3" s="1391"/>
      <c r="I3" s="1391"/>
      <c r="J3" s="1391"/>
      <c r="K3" s="1391"/>
      <c r="L3" s="1391"/>
      <c r="M3" s="1391"/>
      <c r="N3" s="1391"/>
      <c r="O3" s="1391"/>
      <c r="P3" s="1392"/>
      <c r="Q3" s="754"/>
    </row>
    <row r="4" spans="1:17" ht="12.75" customHeight="1" x14ac:dyDescent="0.2">
      <c r="A4" s="7" t="s">
        <v>150</v>
      </c>
      <c r="B4" s="8"/>
      <c r="C4" s="1391" t="s">
        <v>334</v>
      </c>
      <c r="D4" s="1391"/>
      <c r="E4" s="1391"/>
      <c r="F4" s="1391"/>
      <c r="G4" s="1391"/>
      <c r="H4" s="1391"/>
      <c r="I4" s="1391"/>
      <c r="J4" s="1391"/>
      <c r="K4" s="1391"/>
      <c r="L4" s="1391"/>
      <c r="M4" s="1391"/>
      <c r="N4" s="1391"/>
      <c r="O4" s="1391"/>
      <c r="P4" s="1392"/>
      <c r="Q4" s="754"/>
    </row>
    <row r="5" spans="1:17" ht="12.75" customHeight="1" x14ac:dyDescent="0.2">
      <c r="A5" s="9" t="s">
        <v>151</v>
      </c>
      <c r="B5" s="10"/>
      <c r="C5" s="1386" t="s">
        <v>1117</v>
      </c>
      <c r="D5" s="1386"/>
      <c r="E5" s="1386"/>
      <c r="F5" s="1386"/>
      <c r="G5" s="1386"/>
      <c r="H5" s="1386"/>
      <c r="I5" s="1386"/>
      <c r="J5" s="1386"/>
      <c r="K5" s="1386"/>
      <c r="L5" s="1386"/>
      <c r="M5" s="1386"/>
      <c r="N5" s="1386"/>
      <c r="O5" s="1386"/>
      <c r="P5" s="1387"/>
      <c r="Q5" s="754"/>
    </row>
    <row r="6" spans="1:17" ht="12.75" customHeight="1" x14ac:dyDescent="0.2">
      <c r="A6" s="9" t="s">
        <v>87</v>
      </c>
      <c r="B6" s="10"/>
      <c r="C6" s="1386" t="s">
        <v>1118</v>
      </c>
      <c r="D6" s="1386"/>
      <c r="E6" s="1386"/>
      <c r="F6" s="1386"/>
      <c r="G6" s="1386"/>
      <c r="H6" s="1386"/>
      <c r="I6" s="1386"/>
      <c r="J6" s="1386"/>
      <c r="K6" s="1386"/>
      <c r="L6" s="1386"/>
      <c r="M6" s="1386"/>
      <c r="N6" s="1386"/>
      <c r="O6" s="1386"/>
      <c r="P6" s="1387"/>
      <c r="Q6" s="754"/>
    </row>
    <row r="7" spans="1:17" ht="41.25" customHeight="1" x14ac:dyDescent="0.2">
      <c r="A7" s="9" t="s">
        <v>152</v>
      </c>
      <c r="B7" s="10"/>
      <c r="C7" s="1391" t="s">
        <v>1119</v>
      </c>
      <c r="D7" s="1391"/>
      <c r="E7" s="1391"/>
      <c r="F7" s="1391"/>
      <c r="G7" s="1391"/>
      <c r="H7" s="1391"/>
      <c r="I7" s="1391"/>
      <c r="J7" s="1391"/>
      <c r="K7" s="1391"/>
      <c r="L7" s="1391"/>
      <c r="M7" s="1391"/>
      <c r="N7" s="1391"/>
      <c r="O7" s="1391"/>
      <c r="P7" s="1392"/>
      <c r="Q7" s="754"/>
    </row>
    <row r="8" spans="1:17" ht="12.75" customHeight="1" x14ac:dyDescent="0.2">
      <c r="A8" s="11" t="s">
        <v>153</v>
      </c>
      <c r="B8" s="10"/>
      <c r="C8" s="1393"/>
      <c r="D8" s="1393"/>
      <c r="E8" s="1393"/>
      <c r="F8" s="1393"/>
      <c r="G8" s="1393"/>
      <c r="H8" s="1393"/>
      <c r="I8" s="1393"/>
      <c r="J8" s="1393"/>
      <c r="K8" s="1393"/>
      <c r="L8" s="1393"/>
      <c r="M8" s="1393"/>
      <c r="N8" s="1393"/>
      <c r="O8" s="1393"/>
      <c r="P8" s="1394"/>
      <c r="Q8" s="754"/>
    </row>
    <row r="9" spans="1:17" ht="12.75" customHeight="1" x14ac:dyDescent="0.2">
      <c r="A9" s="9"/>
      <c r="B9" s="10" t="s">
        <v>154</v>
      </c>
      <c r="C9" s="1386"/>
      <c r="D9" s="1386"/>
      <c r="E9" s="1386"/>
      <c r="F9" s="1386"/>
      <c r="G9" s="1386"/>
      <c r="H9" s="1386"/>
      <c r="I9" s="1386"/>
      <c r="J9" s="1386"/>
      <c r="K9" s="1386"/>
      <c r="L9" s="1386"/>
      <c r="M9" s="1386"/>
      <c r="N9" s="1386"/>
      <c r="O9" s="1386"/>
      <c r="P9" s="1387"/>
      <c r="Q9" s="754"/>
    </row>
    <row r="10" spans="1:17" ht="12.75" customHeight="1" x14ac:dyDescent="0.2">
      <c r="A10" s="9"/>
      <c r="B10" s="10" t="s">
        <v>155</v>
      </c>
      <c r="C10" s="1386"/>
      <c r="D10" s="1386"/>
      <c r="E10" s="1386"/>
      <c r="F10" s="1386"/>
      <c r="G10" s="1386"/>
      <c r="H10" s="1386"/>
      <c r="I10" s="1386"/>
      <c r="J10" s="1386"/>
      <c r="K10" s="1386"/>
      <c r="L10" s="1386"/>
      <c r="M10" s="1386"/>
      <c r="N10" s="1386"/>
      <c r="O10" s="1386"/>
      <c r="P10" s="1387"/>
      <c r="Q10" s="754"/>
    </row>
    <row r="11" spans="1:17" ht="12.75" customHeight="1" x14ac:dyDescent="0.2">
      <c r="A11" s="9"/>
      <c r="B11" s="10" t="s">
        <v>156</v>
      </c>
      <c r="C11" s="1393" t="s">
        <v>1120</v>
      </c>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c r="Q16" s="755"/>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37804</v>
      </c>
      <c r="D20" s="35">
        <f>SUM(D21,D24,D25,D41,D43)</f>
        <v>0</v>
      </c>
      <c r="E20" s="758">
        <f>SUM(E21,E24,E25,E41,E43)</f>
        <v>37804</v>
      </c>
      <c r="F20" s="759">
        <f>SUM(F21,F24,F25,F41,F43)</f>
        <v>37804</v>
      </c>
      <c r="G20" s="35">
        <f>SUM(G21,G24,G43)</f>
        <v>0</v>
      </c>
      <c r="H20" s="37">
        <f>SUM(H21,H24,H43)</f>
        <v>0</v>
      </c>
      <c r="I20" s="38">
        <f>SUM(I21,I24,I43)</f>
        <v>0</v>
      </c>
      <c r="J20" s="37">
        <f>SUM(J21,J26,J43)</f>
        <v>0</v>
      </c>
      <c r="K20" s="36">
        <f>SUM(K21,K26,K43)</f>
        <v>0</v>
      </c>
      <c r="L20" s="38">
        <f>SUM(L21,L26,L43)</f>
        <v>0</v>
      </c>
      <c r="M20" s="34">
        <f>SUM(M21,M45)</f>
        <v>0</v>
      </c>
      <c r="N20" s="36">
        <f>SUM(N21,N45)</f>
        <v>0</v>
      </c>
      <c r="O20" s="38">
        <f>SUM(O21,O45)</f>
        <v>0</v>
      </c>
      <c r="P20" s="39"/>
    </row>
    <row r="21" spans="1:16" ht="12.75" hidden="1" thickTop="1" x14ac:dyDescent="0.2">
      <c r="A21" s="40"/>
      <c r="B21" s="41" t="s">
        <v>178</v>
      </c>
      <c r="C21" s="42">
        <f t="shared" ref="C21:C84" si="0">F21+I21+L21+O21</f>
        <v>0</v>
      </c>
      <c r="D21" s="43">
        <f t="shared" ref="D21:O21" si="1">SUM(D22:D23)</f>
        <v>0</v>
      </c>
      <c r="E21" s="760">
        <f t="shared" si="1"/>
        <v>0</v>
      </c>
      <c r="F21" s="761">
        <f t="shared" si="1"/>
        <v>0</v>
      </c>
      <c r="G21" s="43">
        <f t="shared" si="1"/>
        <v>0</v>
      </c>
      <c r="H21" s="45">
        <f t="shared" si="1"/>
        <v>0</v>
      </c>
      <c r="I21" s="46">
        <f t="shared" si="1"/>
        <v>0</v>
      </c>
      <c r="J21" s="45">
        <f t="shared" si="1"/>
        <v>0</v>
      </c>
      <c r="K21" s="44">
        <f t="shared" si="1"/>
        <v>0</v>
      </c>
      <c r="L21" s="46">
        <f t="shared" si="1"/>
        <v>0</v>
      </c>
      <c r="M21" s="42">
        <f t="shared" si="1"/>
        <v>0</v>
      </c>
      <c r="N21" s="44">
        <f t="shared" si="1"/>
        <v>0</v>
      </c>
      <c r="O21" s="46">
        <f t="shared" si="1"/>
        <v>0</v>
      </c>
      <c r="P21" s="47"/>
    </row>
    <row r="22" spans="1:16" ht="12.75" hidden="1" thickTop="1" x14ac:dyDescent="0.2">
      <c r="A22" s="48"/>
      <c r="B22" s="49" t="s">
        <v>179</v>
      </c>
      <c r="C22" s="50">
        <f t="shared" si="0"/>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1147">
        <f t="shared" si="0"/>
        <v>0</v>
      </c>
      <c r="D23" s="1148"/>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767">
        <f>F24+I24</f>
        <v>18902</v>
      </c>
      <c r="D24" s="1149"/>
      <c r="E24" s="766">
        <v>18902</v>
      </c>
      <c r="F24" s="767">
        <f>D24+E24</f>
        <v>18902</v>
      </c>
      <c r="G24" s="67"/>
      <c r="H24" s="68"/>
      <c r="I24" s="69">
        <f>G24+H24</f>
        <v>0</v>
      </c>
      <c r="J24" s="70" t="s">
        <v>182</v>
      </c>
      <c r="K24" s="71" t="s">
        <v>182</v>
      </c>
      <c r="L24" s="73" t="s">
        <v>182</v>
      </c>
      <c r="M24" s="72" t="s">
        <v>182</v>
      </c>
      <c r="N24" s="71" t="s">
        <v>182</v>
      </c>
      <c r="O24" s="73" t="s">
        <v>182</v>
      </c>
      <c r="P24" s="894"/>
    </row>
    <row r="25" spans="1:16" s="29" customFormat="1" ht="24.75" hidden="1" thickTop="1" x14ac:dyDescent="0.2">
      <c r="A25" s="75">
        <v>18630</v>
      </c>
      <c r="B25" s="76" t="s">
        <v>183</v>
      </c>
      <c r="C25" s="769">
        <f>F25</f>
        <v>0</v>
      </c>
      <c r="D25" s="1150"/>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SUM(K27,K31,K33,K36)</f>
        <v>0</v>
      </c>
      <c r="L26" s="205">
        <f>SUM(L27,L31,L33,L36)</f>
        <v>0</v>
      </c>
      <c r="M26" s="84" t="s">
        <v>182</v>
      </c>
      <c r="N26" s="83" t="s">
        <v>182</v>
      </c>
      <c r="O26" s="82" t="s">
        <v>182</v>
      </c>
      <c r="P26" s="85"/>
    </row>
    <row r="27" spans="1:16" s="29" customFormat="1" ht="24.75" hidden="1" thickTop="1" x14ac:dyDescent="0.2">
      <c r="A27" s="88">
        <v>21350</v>
      </c>
      <c r="B27" s="76" t="s">
        <v>185</v>
      </c>
      <c r="C27" s="77">
        <f t="shared" ref="C27:C40" si="2">L27</f>
        <v>0</v>
      </c>
      <c r="D27" s="80" t="s">
        <v>182</v>
      </c>
      <c r="E27" s="770" t="s">
        <v>182</v>
      </c>
      <c r="F27" s="771" t="s">
        <v>182</v>
      </c>
      <c r="G27" s="80" t="s">
        <v>182</v>
      </c>
      <c r="H27" s="81" t="s">
        <v>182</v>
      </c>
      <c r="I27" s="82" t="s">
        <v>182</v>
      </c>
      <c r="J27" s="86">
        <f>SUM(J28:J30)</f>
        <v>0</v>
      </c>
      <c r="K27" s="87">
        <f>SUM(K28:K30)</f>
        <v>0</v>
      </c>
      <c r="L27" s="205">
        <f>SUM(L28:L30)</f>
        <v>0</v>
      </c>
      <c r="M27" s="84" t="s">
        <v>182</v>
      </c>
      <c r="N27" s="83" t="s">
        <v>182</v>
      </c>
      <c r="O27" s="82" t="s">
        <v>182</v>
      </c>
      <c r="P27" s="85"/>
    </row>
    <row r="28" spans="1:16" ht="12.75" hidden="1" thickTop="1" x14ac:dyDescent="0.2">
      <c r="A28" s="48">
        <v>21351</v>
      </c>
      <c r="B28" s="1" t="s">
        <v>186</v>
      </c>
      <c r="C28" s="89">
        <f t="shared" si="2"/>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2"/>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2"/>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2"/>
        <v>0</v>
      </c>
      <c r="D31" s="80" t="s">
        <v>182</v>
      </c>
      <c r="E31" s="770" t="s">
        <v>182</v>
      </c>
      <c r="F31" s="771" t="s">
        <v>182</v>
      </c>
      <c r="G31" s="80" t="s">
        <v>182</v>
      </c>
      <c r="H31" s="81" t="s">
        <v>182</v>
      </c>
      <c r="I31" s="82" t="s">
        <v>182</v>
      </c>
      <c r="J31" s="86">
        <f>SUM(J32)</f>
        <v>0</v>
      </c>
      <c r="K31" s="87">
        <f>SUM(K32)</f>
        <v>0</v>
      </c>
      <c r="L31" s="205">
        <f>SUM(L32)</f>
        <v>0</v>
      </c>
      <c r="M31" s="84" t="s">
        <v>182</v>
      </c>
      <c r="N31" s="83" t="s">
        <v>182</v>
      </c>
      <c r="O31" s="82" t="s">
        <v>182</v>
      </c>
      <c r="P31" s="85"/>
    </row>
    <row r="32" spans="1:16" ht="36.75" hidden="1" thickTop="1" x14ac:dyDescent="0.2">
      <c r="A32" s="107">
        <v>21379</v>
      </c>
      <c r="B32" s="108" t="s">
        <v>190</v>
      </c>
      <c r="C32" s="109">
        <f t="shared" si="2"/>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2"/>
        <v>0</v>
      </c>
      <c r="D33" s="80" t="s">
        <v>182</v>
      </c>
      <c r="E33" s="770" t="s">
        <v>182</v>
      </c>
      <c r="F33" s="771" t="s">
        <v>182</v>
      </c>
      <c r="G33" s="80" t="s">
        <v>182</v>
      </c>
      <c r="H33" s="81" t="s">
        <v>182</v>
      </c>
      <c r="I33" s="82" t="s">
        <v>182</v>
      </c>
      <c r="J33" s="86">
        <f>SUM(J34:J35)</f>
        <v>0</v>
      </c>
      <c r="K33" s="87">
        <f>SUM(K34:K35)</f>
        <v>0</v>
      </c>
      <c r="L33" s="205">
        <f>SUM(L34:L35)</f>
        <v>0</v>
      </c>
      <c r="M33" s="84" t="s">
        <v>182</v>
      </c>
      <c r="N33" s="83" t="s">
        <v>182</v>
      </c>
      <c r="O33" s="82" t="s">
        <v>182</v>
      </c>
      <c r="P33" s="85"/>
    </row>
    <row r="34" spans="1:16" ht="12.75" hidden="1" thickTop="1" x14ac:dyDescent="0.2">
      <c r="A34" s="49">
        <v>21381</v>
      </c>
      <c r="B34" s="1" t="s">
        <v>192</v>
      </c>
      <c r="C34" s="89">
        <f t="shared" si="2"/>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2"/>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2"/>
        <v>0</v>
      </c>
      <c r="D36" s="80" t="s">
        <v>182</v>
      </c>
      <c r="E36" s="770" t="s">
        <v>182</v>
      </c>
      <c r="F36" s="771" t="s">
        <v>182</v>
      </c>
      <c r="G36" s="80" t="s">
        <v>182</v>
      </c>
      <c r="H36" s="81" t="s">
        <v>182</v>
      </c>
      <c r="I36" s="82" t="s">
        <v>182</v>
      </c>
      <c r="J36" s="86">
        <f>SUM(J37:J40)</f>
        <v>0</v>
      </c>
      <c r="K36" s="87">
        <f>SUM(K37:K40)</f>
        <v>0</v>
      </c>
      <c r="L36" s="205">
        <f>SUM(L37:L40)</f>
        <v>0</v>
      </c>
      <c r="M36" s="84" t="s">
        <v>182</v>
      </c>
      <c r="N36" s="83" t="s">
        <v>182</v>
      </c>
      <c r="O36" s="82" t="s">
        <v>182</v>
      </c>
      <c r="P36" s="85"/>
    </row>
    <row r="37" spans="1:16" ht="24.75" hidden="1" thickTop="1" x14ac:dyDescent="0.2">
      <c r="A37" s="49">
        <v>21391</v>
      </c>
      <c r="B37" s="1" t="s">
        <v>195</v>
      </c>
      <c r="C37" s="89">
        <f t="shared" si="2"/>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2"/>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2"/>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2"/>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customHeight="1" thickTop="1" x14ac:dyDescent="0.2">
      <c r="A41" s="129">
        <v>21420</v>
      </c>
      <c r="B41" s="130" t="s">
        <v>199</v>
      </c>
      <c r="C41" s="131">
        <f>F41</f>
        <v>18902</v>
      </c>
      <c r="D41" s="132">
        <f>SUM(D42)</f>
        <v>0</v>
      </c>
      <c r="E41" s="781">
        <f>SUM(E42)</f>
        <v>18902</v>
      </c>
      <c r="F41" s="782">
        <f>SUM(F42)</f>
        <v>18902</v>
      </c>
      <c r="G41" s="133" t="s">
        <v>182</v>
      </c>
      <c r="H41" s="134" t="s">
        <v>182</v>
      </c>
      <c r="I41" s="135" t="s">
        <v>182</v>
      </c>
      <c r="J41" s="134" t="s">
        <v>182</v>
      </c>
      <c r="K41" s="136" t="s">
        <v>182</v>
      </c>
      <c r="L41" s="135" t="s">
        <v>182</v>
      </c>
      <c r="M41" s="137" t="s">
        <v>182</v>
      </c>
      <c r="N41" s="136" t="s">
        <v>182</v>
      </c>
      <c r="O41" s="135" t="s">
        <v>182</v>
      </c>
      <c r="P41" s="138"/>
    </row>
    <row r="42" spans="1:16" s="29" customFormat="1" ht="26.25" customHeight="1" x14ac:dyDescent="0.2">
      <c r="A42" s="118">
        <v>21429</v>
      </c>
      <c r="B42" s="119" t="s">
        <v>200</v>
      </c>
      <c r="C42" s="120">
        <f>F42</f>
        <v>18902</v>
      </c>
      <c r="D42" s="139"/>
      <c r="E42" s="783">
        <v>18902</v>
      </c>
      <c r="F42" s="784">
        <f>D42+E42</f>
        <v>18902</v>
      </c>
      <c r="G42" s="121" t="s">
        <v>182</v>
      </c>
      <c r="H42" s="123" t="s">
        <v>182</v>
      </c>
      <c r="I42" s="124" t="s">
        <v>182</v>
      </c>
      <c r="J42" s="123" t="s">
        <v>182</v>
      </c>
      <c r="K42" s="122" t="s">
        <v>182</v>
      </c>
      <c r="L42" s="124" t="s">
        <v>182</v>
      </c>
      <c r="M42" s="127" t="s">
        <v>182</v>
      </c>
      <c r="N42" s="122" t="s">
        <v>182</v>
      </c>
      <c r="O42" s="124" t="s">
        <v>182</v>
      </c>
      <c r="P42" s="128"/>
    </row>
    <row r="43" spans="1:16" s="29" customFormat="1" ht="24" hidden="1" x14ac:dyDescent="0.2">
      <c r="A43" s="88">
        <v>21490</v>
      </c>
      <c r="B43" s="76" t="s">
        <v>201</v>
      </c>
      <c r="C43" s="140">
        <f>F43+I43+L43</f>
        <v>0</v>
      </c>
      <c r="D43" s="141">
        <f>D44</f>
        <v>0</v>
      </c>
      <c r="E43" s="785">
        <f t="shared" ref="E43:L43" si="3">E44</f>
        <v>0</v>
      </c>
      <c r="F43" s="786">
        <f t="shared" si="3"/>
        <v>0</v>
      </c>
      <c r="G43" s="141">
        <f t="shared" si="3"/>
        <v>0</v>
      </c>
      <c r="H43" s="143">
        <f t="shared" si="3"/>
        <v>0</v>
      </c>
      <c r="I43" s="144">
        <f t="shared" si="3"/>
        <v>0</v>
      </c>
      <c r="J43" s="143">
        <f t="shared" si="3"/>
        <v>0</v>
      </c>
      <c r="K43" s="142">
        <f t="shared" si="3"/>
        <v>0</v>
      </c>
      <c r="L43" s="144">
        <f t="shared" si="3"/>
        <v>0</v>
      </c>
      <c r="M43" s="84" t="s">
        <v>182</v>
      </c>
      <c r="N43" s="83" t="s">
        <v>182</v>
      </c>
      <c r="O43" s="82" t="s">
        <v>182</v>
      </c>
      <c r="P43" s="85"/>
    </row>
    <row r="44" spans="1:16" s="29" customFormat="1" ht="24" hidden="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SUM(N46:N47)</f>
        <v>0</v>
      </c>
      <c r="O45" s="144">
        <f>SUM(O46:O47)</f>
        <v>0</v>
      </c>
      <c r="P45" s="152"/>
    </row>
    <row r="46" spans="1:16" ht="24" hidden="1" x14ac:dyDescent="0.2">
      <c r="A46" s="153">
        <v>23410</v>
      </c>
      <c r="B46" s="154" t="s">
        <v>204</v>
      </c>
      <c r="C46" s="131">
        <f>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 hidden="1" x14ac:dyDescent="0.2">
      <c r="A47" s="153">
        <v>23510</v>
      </c>
      <c r="B47" s="154" t="s">
        <v>205</v>
      </c>
      <c r="C47" s="131">
        <f>O47</f>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0"/>
        <v>37804</v>
      </c>
      <c r="D50" s="175">
        <f t="shared" ref="D50:O50" si="4">SUM(D51,D283)</f>
        <v>0</v>
      </c>
      <c r="E50" s="794">
        <f t="shared" si="4"/>
        <v>37804</v>
      </c>
      <c r="F50" s="795">
        <f t="shared" si="4"/>
        <v>37804</v>
      </c>
      <c r="G50" s="175">
        <f t="shared" si="4"/>
        <v>0</v>
      </c>
      <c r="H50" s="177">
        <f t="shared" si="4"/>
        <v>0</v>
      </c>
      <c r="I50" s="178">
        <f t="shared" si="4"/>
        <v>0</v>
      </c>
      <c r="J50" s="177">
        <f t="shared" si="4"/>
        <v>0</v>
      </c>
      <c r="K50" s="176">
        <f t="shared" si="4"/>
        <v>0</v>
      </c>
      <c r="L50" s="178">
        <f t="shared" si="4"/>
        <v>0</v>
      </c>
      <c r="M50" s="174">
        <f t="shared" si="4"/>
        <v>0</v>
      </c>
      <c r="N50" s="176">
        <f t="shared" si="4"/>
        <v>0</v>
      </c>
      <c r="O50" s="178">
        <f t="shared" si="4"/>
        <v>0</v>
      </c>
      <c r="P50" s="179"/>
    </row>
    <row r="51" spans="1:16" s="29" customFormat="1" ht="36.75" thickTop="1" x14ac:dyDescent="0.2">
      <c r="A51" s="180"/>
      <c r="B51" s="181" t="s">
        <v>208</v>
      </c>
      <c r="C51" s="182">
        <f t="shared" si="0"/>
        <v>18902</v>
      </c>
      <c r="D51" s="183">
        <f t="shared" ref="D51:O51" si="5">SUM(D52,D194)</f>
        <v>0</v>
      </c>
      <c r="E51" s="796">
        <f t="shared" si="5"/>
        <v>18902</v>
      </c>
      <c r="F51" s="797">
        <f t="shared" si="5"/>
        <v>18902</v>
      </c>
      <c r="G51" s="183">
        <f t="shared" si="5"/>
        <v>0</v>
      </c>
      <c r="H51" s="185">
        <f t="shared" si="5"/>
        <v>0</v>
      </c>
      <c r="I51" s="186">
        <f t="shared" si="5"/>
        <v>0</v>
      </c>
      <c r="J51" s="185">
        <f t="shared" si="5"/>
        <v>0</v>
      </c>
      <c r="K51" s="184">
        <f t="shared" si="5"/>
        <v>0</v>
      </c>
      <c r="L51" s="186">
        <f t="shared" si="5"/>
        <v>0</v>
      </c>
      <c r="M51" s="182">
        <f t="shared" si="5"/>
        <v>0</v>
      </c>
      <c r="N51" s="184">
        <f t="shared" si="5"/>
        <v>0</v>
      </c>
      <c r="O51" s="186">
        <f t="shared" si="5"/>
        <v>0</v>
      </c>
      <c r="P51" s="187"/>
    </row>
    <row r="52" spans="1:16" s="29" customFormat="1" ht="24" x14ac:dyDescent="0.2">
      <c r="A52" s="188"/>
      <c r="B52" s="22" t="s">
        <v>209</v>
      </c>
      <c r="C52" s="189">
        <f t="shared" si="0"/>
        <v>18902</v>
      </c>
      <c r="D52" s="190">
        <f t="shared" ref="D52:O52" si="6">SUM(D53,D75,D173,D187)</f>
        <v>0</v>
      </c>
      <c r="E52" s="798">
        <f t="shared" si="6"/>
        <v>18902</v>
      </c>
      <c r="F52" s="799">
        <f t="shared" si="6"/>
        <v>18902</v>
      </c>
      <c r="G52" s="190">
        <f t="shared" si="6"/>
        <v>0</v>
      </c>
      <c r="H52" s="192">
        <f t="shared" si="6"/>
        <v>0</v>
      </c>
      <c r="I52" s="193">
        <f t="shared" si="6"/>
        <v>0</v>
      </c>
      <c r="J52" s="192">
        <f t="shared" si="6"/>
        <v>0</v>
      </c>
      <c r="K52" s="191">
        <f t="shared" si="6"/>
        <v>0</v>
      </c>
      <c r="L52" s="193">
        <f t="shared" si="6"/>
        <v>0</v>
      </c>
      <c r="M52" s="189">
        <f t="shared" si="6"/>
        <v>0</v>
      </c>
      <c r="N52" s="191">
        <f t="shared" si="6"/>
        <v>0</v>
      </c>
      <c r="O52" s="193">
        <f t="shared" si="6"/>
        <v>0</v>
      </c>
      <c r="P52" s="195"/>
    </row>
    <row r="53" spans="1:16" s="29" customFormat="1" hidden="1" x14ac:dyDescent="0.2">
      <c r="A53" s="196">
        <v>1000</v>
      </c>
      <c r="B53" s="196" t="s">
        <v>1</v>
      </c>
      <c r="C53" s="197">
        <f t="shared" si="0"/>
        <v>0</v>
      </c>
      <c r="D53" s="198">
        <f t="shared" ref="D53:O53" si="7">SUM(D54,D67)</f>
        <v>0</v>
      </c>
      <c r="E53" s="800">
        <f t="shared" si="7"/>
        <v>0</v>
      </c>
      <c r="F53" s="801">
        <f t="shared" si="7"/>
        <v>0</v>
      </c>
      <c r="G53" s="198">
        <f t="shared" si="7"/>
        <v>0</v>
      </c>
      <c r="H53" s="200">
        <f t="shared" si="7"/>
        <v>0</v>
      </c>
      <c r="I53" s="201">
        <f t="shared" si="7"/>
        <v>0</v>
      </c>
      <c r="J53" s="200">
        <f t="shared" si="7"/>
        <v>0</v>
      </c>
      <c r="K53" s="199">
        <f t="shared" si="7"/>
        <v>0</v>
      </c>
      <c r="L53" s="201">
        <f t="shared" si="7"/>
        <v>0</v>
      </c>
      <c r="M53" s="197">
        <f t="shared" si="7"/>
        <v>0</v>
      </c>
      <c r="N53" s="199">
        <f t="shared" si="7"/>
        <v>0</v>
      </c>
      <c r="O53" s="201">
        <f t="shared" si="7"/>
        <v>0</v>
      </c>
      <c r="P53" s="202"/>
    </row>
    <row r="54" spans="1:16" hidden="1" x14ac:dyDescent="0.2">
      <c r="A54" s="76">
        <v>1100</v>
      </c>
      <c r="B54" s="203" t="s">
        <v>210</v>
      </c>
      <c r="C54" s="77">
        <f t="shared" si="0"/>
        <v>0</v>
      </c>
      <c r="D54" s="204">
        <f t="shared" ref="D54:O54" si="8">SUM(D55,D58,D66)</f>
        <v>0</v>
      </c>
      <c r="E54" s="802">
        <f t="shared" si="8"/>
        <v>0</v>
      </c>
      <c r="F54" s="769">
        <f t="shared" si="8"/>
        <v>0</v>
      </c>
      <c r="G54" s="204">
        <f t="shared" si="8"/>
        <v>0</v>
      </c>
      <c r="H54" s="86">
        <f t="shared" si="8"/>
        <v>0</v>
      </c>
      <c r="I54" s="205">
        <f t="shared" si="8"/>
        <v>0</v>
      </c>
      <c r="J54" s="86">
        <f t="shared" si="8"/>
        <v>0</v>
      </c>
      <c r="K54" s="87">
        <f t="shared" si="8"/>
        <v>0</v>
      </c>
      <c r="L54" s="205">
        <f t="shared" si="8"/>
        <v>0</v>
      </c>
      <c r="M54" s="206">
        <f t="shared" si="8"/>
        <v>0</v>
      </c>
      <c r="N54" s="207">
        <f t="shared" si="8"/>
        <v>0</v>
      </c>
      <c r="O54" s="208">
        <f t="shared" si="8"/>
        <v>0</v>
      </c>
      <c r="P54" s="209"/>
    </row>
    <row r="55" spans="1:16" hidden="1" x14ac:dyDescent="0.2">
      <c r="A55" s="210">
        <v>1110</v>
      </c>
      <c r="B55" s="154" t="s">
        <v>88</v>
      </c>
      <c r="C55" s="160">
        <f t="shared" si="0"/>
        <v>0</v>
      </c>
      <c r="D55" s="211">
        <f t="shared" ref="D55:O55" si="9">SUM(D56:D57)</f>
        <v>0</v>
      </c>
      <c r="E55" s="803">
        <f t="shared" si="9"/>
        <v>0</v>
      </c>
      <c r="F55" s="804">
        <f t="shared" si="9"/>
        <v>0</v>
      </c>
      <c r="G55" s="211">
        <f t="shared" si="9"/>
        <v>0</v>
      </c>
      <c r="H55" s="213">
        <f t="shared" si="9"/>
        <v>0</v>
      </c>
      <c r="I55" s="214">
        <f t="shared" si="9"/>
        <v>0</v>
      </c>
      <c r="J55" s="213">
        <f t="shared" si="9"/>
        <v>0</v>
      </c>
      <c r="K55" s="212">
        <f t="shared" si="9"/>
        <v>0</v>
      </c>
      <c r="L55" s="214">
        <f t="shared" si="9"/>
        <v>0</v>
      </c>
      <c r="M55" s="160">
        <f t="shared" si="9"/>
        <v>0</v>
      </c>
      <c r="N55" s="212">
        <f t="shared" si="9"/>
        <v>0</v>
      </c>
      <c r="O55" s="214">
        <f t="shared" si="9"/>
        <v>0</v>
      </c>
      <c r="P55" s="215"/>
    </row>
    <row r="56" spans="1:16" hidden="1" x14ac:dyDescent="0.2">
      <c r="A56" s="49">
        <v>1111</v>
      </c>
      <c r="B56" s="1" t="s">
        <v>211</v>
      </c>
      <c r="C56" s="89">
        <f t="shared" si="0"/>
        <v>0</v>
      </c>
      <c r="D56" s="216"/>
      <c r="E56" s="805"/>
      <c r="F56" s="806">
        <f>D56+E56</f>
        <v>0</v>
      </c>
      <c r="G56" s="216"/>
      <c r="H56" s="94"/>
      <c r="I56" s="217">
        <f>G56+H56</f>
        <v>0</v>
      </c>
      <c r="J56" s="94"/>
      <c r="K56" s="95"/>
      <c r="L56" s="217">
        <f>J56+K56</f>
        <v>0</v>
      </c>
      <c r="M56" s="218"/>
      <c r="N56" s="95"/>
      <c r="O56" s="217">
        <f>M56+N56</f>
        <v>0</v>
      </c>
      <c r="P56" s="219"/>
    </row>
    <row r="57" spans="1:16" ht="24" hidden="1" customHeight="1" x14ac:dyDescent="0.2">
      <c r="A57" s="58">
        <v>1119</v>
      </c>
      <c r="B57" s="3" t="s">
        <v>89</v>
      </c>
      <c r="C57" s="98">
        <f t="shared" si="0"/>
        <v>0</v>
      </c>
      <c r="D57" s="220"/>
      <c r="E57" s="807"/>
      <c r="F57" s="765">
        <f>D57+E57</f>
        <v>0</v>
      </c>
      <c r="G57" s="220"/>
      <c r="H57" s="103"/>
      <c r="I57" s="221">
        <f>G57+H57</f>
        <v>0</v>
      </c>
      <c r="J57" s="103"/>
      <c r="K57" s="104"/>
      <c r="L57" s="221">
        <f>J57+K57</f>
        <v>0</v>
      </c>
      <c r="M57" s="222"/>
      <c r="N57" s="104"/>
      <c r="O57" s="221">
        <f>M57+N57</f>
        <v>0</v>
      </c>
      <c r="P57" s="223"/>
    </row>
    <row r="58" spans="1:16" hidden="1" x14ac:dyDescent="0.2">
      <c r="A58" s="224">
        <v>1140</v>
      </c>
      <c r="B58" s="3" t="s">
        <v>104</v>
      </c>
      <c r="C58" s="98">
        <f t="shared" si="0"/>
        <v>0</v>
      </c>
      <c r="D58" s="225">
        <f t="shared" ref="D58:O58" si="10">SUM(D59:D65)</f>
        <v>0</v>
      </c>
      <c r="E58" s="808">
        <f t="shared" si="10"/>
        <v>0</v>
      </c>
      <c r="F58" s="765">
        <f t="shared" si="10"/>
        <v>0</v>
      </c>
      <c r="G58" s="225">
        <f t="shared" si="10"/>
        <v>0</v>
      </c>
      <c r="H58" s="227">
        <f t="shared" si="10"/>
        <v>0</v>
      </c>
      <c r="I58" s="221">
        <f t="shared" si="10"/>
        <v>0</v>
      </c>
      <c r="J58" s="227">
        <f t="shared" si="10"/>
        <v>0</v>
      </c>
      <c r="K58" s="226">
        <f t="shared" si="10"/>
        <v>0</v>
      </c>
      <c r="L58" s="221">
        <f t="shared" si="10"/>
        <v>0</v>
      </c>
      <c r="M58" s="98">
        <f t="shared" si="10"/>
        <v>0</v>
      </c>
      <c r="N58" s="226">
        <f t="shared" si="10"/>
        <v>0</v>
      </c>
      <c r="O58" s="221">
        <f t="shared" si="10"/>
        <v>0</v>
      </c>
      <c r="P58" s="223"/>
    </row>
    <row r="59" spans="1:16" hidden="1" x14ac:dyDescent="0.2">
      <c r="A59" s="58">
        <v>1141</v>
      </c>
      <c r="B59" s="3" t="s">
        <v>212</v>
      </c>
      <c r="C59" s="98">
        <f t="shared" si="0"/>
        <v>0</v>
      </c>
      <c r="D59" s="220"/>
      <c r="E59" s="807"/>
      <c r="F59" s="765">
        <f t="shared" ref="F59:F66" si="11">D59+E59</f>
        <v>0</v>
      </c>
      <c r="G59" s="220"/>
      <c r="H59" s="103"/>
      <c r="I59" s="221">
        <f t="shared" ref="I59:I66" si="12">G59+H59</f>
        <v>0</v>
      </c>
      <c r="J59" s="103"/>
      <c r="K59" s="104"/>
      <c r="L59" s="221">
        <f t="shared" ref="L59:L66" si="13">J59+K59</f>
        <v>0</v>
      </c>
      <c r="M59" s="222"/>
      <c r="N59" s="104"/>
      <c r="O59" s="221">
        <f t="shared" ref="O59:O66" si="14">M59+N59</f>
        <v>0</v>
      </c>
      <c r="P59" s="223"/>
    </row>
    <row r="60" spans="1:16" ht="24.75" hidden="1" customHeight="1" x14ac:dyDescent="0.2">
      <c r="A60" s="58">
        <v>1142</v>
      </c>
      <c r="B60" s="3" t="s">
        <v>135</v>
      </c>
      <c r="C60" s="98">
        <f t="shared" si="0"/>
        <v>0</v>
      </c>
      <c r="D60" s="220"/>
      <c r="E60" s="807"/>
      <c r="F60" s="765">
        <f t="shared" si="11"/>
        <v>0</v>
      </c>
      <c r="G60" s="220"/>
      <c r="H60" s="103"/>
      <c r="I60" s="221">
        <f t="shared" si="12"/>
        <v>0</v>
      </c>
      <c r="J60" s="103"/>
      <c r="K60" s="104"/>
      <c r="L60" s="221">
        <f>J60+K60</f>
        <v>0</v>
      </c>
      <c r="M60" s="222"/>
      <c r="N60" s="104"/>
      <c r="O60" s="221">
        <f t="shared" si="14"/>
        <v>0</v>
      </c>
      <c r="P60" s="223"/>
    </row>
    <row r="61" spans="1:16" ht="24" hidden="1" x14ac:dyDescent="0.2">
      <c r="A61" s="58">
        <v>1145</v>
      </c>
      <c r="B61" s="3" t="s">
        <v>213</v>
      </c>
      <c r="C61" s="98">
        <f t="shared" si="0"/>
        <v>0</v>
      </c>
      <c r="D61" s="220"/>
      <c r="E61" s="807"/>
      <c r="F61" s="765">
        <f t="shared" si="11"/>
        <v>0</v>
      </c>
      <c r="G61" s="220"/>
      <c r="H61" s="103"/>
      <c r="I61" s="221">
        <f t="shared" si="12"/>
        <v>0</v>
      </c>
      <c r="J61" s="103"/>
      <c r="K61" s="104"/>
      <c r="L61" s="221">
        <f t="shared" si="13"/>
        <v>0</v>
      </c>
      <c r="M61" s="222"/>
      <c r="N61" s="104"/>
      <c r="O61" s="221">
        <f>M61+N61</f>
        <v>0</v>
      </c>
      <c r="P61" s="223"/>
    </row>
    <row r="62" spans="1:16" ht="27.75" hidden="1" customHeight="1" x14ac:dyDescent="0.2">
      <c r="A62" s="58">
        <v>1146</v>
      </c>
      <c r="B62" s="3" t="s">
        <v>214</v>
      </c>
      <c r="C62" s="98">
        <f t="shared" si="0"/>
        <v>0</v>
      </c>
      <c r="D62" s="220"/>
      <c r="E62" s="807"/>
      <c r="F62" s="765">
        <f t="shared" si="11"/>
        <v>0</v>
      </c>
      <c r="G62" s="220"/>
      <c r="H62" s="103"/>
      <c r="I62" s="221">
        <f t="shared" si="12"/>
        <v>0</v>
      </c>
      <c r="J62" s="103"/>
      <c r="K62" s="104"/>
      <c r="L62" s="221">
        <f t="shared" si="13"/>
        <v>0</v>
      </c>
      <c r="M62" s="222"/>
      <c r="N62" s="104"/>
      <c r="O62" s="221">
        <f t="shared" si="14"/>
        <v>0</v>
      </c>
      <c r="P62" s="223"/>
    </row>
    <row r="63" spans="1:16" hidden="1" x14ac:dyDescent="0.2">
      <c r="A63" s="58">
        <v>1147</v>
      </c>
      <c r="B63" s="3" t="s">
        <v>128</v>
      </c>
      <c r="C63" s="98">
        <f t="shared" si="0"/>
        <v>0</v>
      </c>
      <c r="D63" s="220"/>
      <c r="E63" s="807"/>
      <c r="F63" s="765">
        <f t="shared" si="11"/>
        <v>0</v>
      </c>
      <c r="G63" s="220"/>
      <c r="H63" s="103"/>
      <c r="I63" s="221">
        <f t="shared" si="12"/>
        <v>0</v>
      </c>
      <c r="J63" s="103"/>
      <c r="K63" s="104"/>
      <c r="L63" s="221">
        <f t="shared" si="13"/>
        <v>0</v>
      </c>
      <c r="M63" s="222"/>
      <c r="N63" s="104"/>
      <c r="O63" s="221">
        <f t="shared" si="14"/>
        <v>0</v>
      </c>
      <c r="P63" s="223"/>
    </row>
    <row r="64" spans="1:16" hidden="1" x14ac:dyDescent="0.2">
      <c r="A64" s="58">
        <v>1148</v>
      </c>
      <c r="B64" s="3" t="s">
        <v>136</v>
      </c>
      <c r="C64" s="98">
        <f t="shared" si="0"/>
        <v>0</v>
      </c>
      <c r="D64" s="220"/>
      <c r="E64" s="807"/>
      <c r="F64" s="765">
        <f t="shared" si="11"/>
        <v>0</v>
      </c>
      <c r="G64" s="220"/>
      <c r="H64" s="103"/>
      <c r="I64" s="221">
        <f t="shared" si="12"/>
        <v>0</v>
      </c>
      <c r="J64" s="103"/>
      <c r="K64" s="104"/>
      <c r="L64" s="221">
        <f t="shared" si="13"/>
        <v>0</v>
      </c>
      <c r="M64" s="222"/>
      <c r="N64" s="104"/>
      <c r="O64" s="221">
        <f t="shared" si="14"/>
        <v>0</v>
      </c>
      <c r="P64" s="223"/>
    </row>
    <row r="65" spans="1:16" ht="24" hidden="1" customHeight="1" x14ac:dyDescent="0.2">
      <c r="A65" s="58">
        <v>1149</v>
      </c>
      <c r="B65" s="3" t="s">
        <v>215</v>
      </c>
      <c r="C65" s="98">
        <f>F65+I65+L65+O65</f>
        <v>0</v>
      </c>
      <c r="D65" s="220"/>
      <c r="E65" s="807"/>
      <c r="F65" s="765">
        <f t="shared" si="11"/>
        <v>0</v>
      </c>
      <c r="G65" s="220"/>
      <c r="H65" s="103"/>
      <c r="I65" s="221">
        <f t="shared" si="12"/>
        <v>0</v>
      </c>
      <c r="J65" s="103"/>
      <c r="K65" s="104"/>
      <c r="L65" s="221">
        <f t="shared" si="13"/>
        <v>0</v>
      </c>
      <c r="M65" s="222"/>
      <c r="N65" s="104"/>
      <c r="O65" s="221">
        <f t="shared" si="14"/>
        <v>0</v>
      </c>
      <c r="P65" s="223"/>
    </row>
    <row r="66" spans="1:16" ht="36" hidden="1" x14ac:dyDescent="0.2">
      <c r="A66" s="210">
        <v>1150</v>
      </c>
      <c r="B66" s="154" t="s">
        <v>2</v>
      </c>
      <c r="C66" s="160">
        <f>F66+I66+L66+O66</f>
        <v>0</v>
      </c>
      <c r="D66" s="228"/>
      <c r="E66" s="809"/>
      <c r="F66" s="804">
        <f t="shared" si="11"/>
        <v>0</v>
      </c>
      <c r="G66" s="228"/>
      <c r="H66" s="230"/>
      <c r="I66" s="214">
        <f t="shared" si="12"/>
        <v>0</v>
      </c>
      <c r="J66" s="230"/>
      <c r="K66" s="229"/>
      <c r="L66" s="214">
        <f t="shared" si="13"/>
        <v>0</v>
      </c>
      <c r="M66" s="231"/>
      <c r="N66" s="229"/>
      <c r="O66" s="214">
        <f t="shared" si="14"/>
        <v>0</v>
      </c>
      <c r="P66" s="215"/>
    </row>
    <row r="67" spans="1:16" ht="24" hidden="1" x14ac:dyDescent="0.2">
      <c r="A67" s="76">
        <v>1200</v>
      </c>
      <c r="B67" s="203" t="s">
        <v>216</v>
      </c>
      <c r="C67" s="77">
        <f t="shared" si="0"/>
        <v>0</v>
      </c>
      <c r="D67" s="204">
        <f t="shared" ref="D67:O67" si="15">SUM(D68:D69)</f>
        <v>0</v>
      </c>
      <c r="E67" s="802">
        <f t="shared" si="15"/>
        <v>0</v>
      </c>
      <c r="F67" s="769">
        <f t="shared" si="15"/>
        <v>0</v>
      </c>
      <c r="G67" s="204">
        <f t="shared" si="15"/>
        <v>0</v>
      </c>
      <c r="H67" s="86">
        <f t="shared" si="15"/>
        <v>0</v>
      </c>
      <c r="I67" s="205">
        <f t="shared" si="15"/>
        <v>0</v>
      </c>
      <c r="J67" s="86">
        <f t="shared" si="15"/>
        <v>0</v>
      </c>
      <c r="K67" s="87">
        <f t="shared" si="15"/>
        <v>0</v>
      </c>
      <c r="L67" s="205">
        <f t="shared" si="15"/>
        <v>0</v>
      </c>
      <c r="M67" s="77">
        <f t="shared" si="15"/>
        <v>0</v>
      </c>
      <c r="N67" s="87">
        <f t="shared" si="15"/>
        <v>0</v>
      </c>
      <c r="O67" s="205">
        <f t="shared" si="15"/>
        <v>0</v>
      </c>
      <c r="P67" s="232"/>
    </row>
    <row r="68" spans="1:16" ht="24" hidden="1" x14ac:dyDescent="0.2">
      <c r="A68" s="1114">
        <v>1210</v>
      </c>
      <c r="B68" s="1" t="s">
        <v>217</v>
      </c>
      <c r="C68" s="89">
        <f t="shared" si="0"/>
        <v>0</v>
      </c>
      <c r="D68" s="216"/>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0"/>
        <v>0</v>
      </c>
      <c r="D69" s="225">
        <f t="shared" ref="D69:O69" si="16">SUM(D70:D74)</f>
        <v>0</v>
      </c>
      <c r="E69" s="808">
        <f t="shared" si="16"/>
        <v>0</v>
      </c>
      <c r="F69" s="765">
        <f t="shared" si="16"/>
        <v>0</v>
      </c>
      <c r="G69" s="225">
        <f t="shared" si="16"/>
        <v>0</v>
      </c>
      <c r="H69" s="227">
        <f t="shared" si="16"/>
        <v>0</v>
      </c>
      <c r="I69" s="221">
        <f t="shared" si="16"/>
        <v>0</v>
      </c>
      <c r="J69" s="227">
        <f t="shared" si="16"/>
        <v>0</v>
      </c>
      <c r="K69" s="226">
        <f t="shared" si="16"/>
        <v>0</v>
      </c>
      <c r="L69" s="221">
        <f t="shared" si="16"/>
        <v>0</v>
      </c>
      <c r="M69" s="98">
        <f t="shared" si="16"/>
        <v>0</v>
      </c>
      <c r="N69" s="226">
        <f t="shared" si="16"/>
        <v>0</v>
      </c>
      <c r="O69" s="221">
        <f t="shared" si="16"/>
        <v>0</v>
      </c>
      <c r="P69" s="223"/>
    </row>
    <row r="70" spans="1:16" ht="48" hidden="1" x14ac:dyDescent="0.2">
      <c r="A70" s="58">
        <v>1221</v>
      </c>
      <c r="B70" s="3" t="s">
        <v>218</v>
      </c>
      <c r="C70" s="98">
        <f t="shared" si="0"/>
        <v>0</v>
      </c>
      <c r="D70" s="220"/>
      <c r="E70" s="807"/>
      <c r="F70" s="765">
        <f>D70+E70</f>
        <v>0</v>
      </c>
      <c r="G70" s="220"/>
      <c r="H70" s="103"/>
      <c r="I70" s="221">
        <f>G70+H70</f>
        <v>0</v>
      </c>
      <c r="J70" s="103"/>
      <c r="K70" s="104"/>
      <c r="L70" s="221">
        <f>J70+K70</f>
        <v>0</v>
      </c>
      <c r="M70" s="222"/>
      <c r="N70" s="104"/>
      <c r="O70" s="221">
        <f>M70+N70</f>
        <v>0</v>
      </c>
      <c r="P70" s="223"/>
    </row>
    <row r="71" spans="1:16" hidden="1" x14ac:dyDescent="0.2">
      <c r="A71" s="58">
        <v>1223</v>
      </c>
      <c r="B71" s="3" t="s">
        <v>219</v>
      </c>
      <c r="C71" s="98">
        <f t="shared" si="0"/>
        <v>0</v>
      </c>
      <c r="D71" s="220"/>
      <c r="E71" s="807"/>
      <c r="F71" s="765">
        <f>D71+E71</f>
        <v>0</v>
      </c>
      <c r="G71" s="220"/>
      <c r="H71" s="103"/>
      <c r="I71" s="221">
        <f>G71+H71</f>
        <v>0</v>
      </c>
      <c r="J71" s="103"/>
      <c r="K71" s="104"/>
      <c r="L71" s="221">
        <f>J71+K71</f>
        <v>0</v>
      </c>
      <c r="M71" s="222"/>
      <c r="N71" s="104"/>
      <c r="O71" s="221">
        <f>M71+N71</f>
        <v>0</v>
      </c>
      <c r="P71" s="223"/>
    </row>
    <row r="72" spans="1:16" hidden="1" x14ac:dyDescent="0.2">
      <c r="A72" s="58">
        <v>1225</v>
      </c>
      <c r="B72" s="3" t="s">
        <v>220</v>
      </c>
      <c r="C72" s="98">
        <f t="shared" si="0"/>
        <v>0</v>
      </c>
      <c r="D72" s="220"/>
      <c r="E72" s="807"/>
      <c r="F72" s="765">
        <f>D72+E72</f>
        <v>0</v>
      </c>
      <c r="G72" s="220"/>
      <c r="H72" s="103"/>
      <c r="I72" s="221">
        <f>G72+H72</f>
        <v>0</v>
      </c>
      <c r="J72" s="103"/>
      <c r="K72" s="104"/>
      <c r="L72" s="221">
        <f>J72+K72</f>
        <v>0</v>
      </c>
      <c r="M72" s="222"/>
      <c r="N72" s="104"/>
      <c r="O72" s="221">
        <f>M72+N72</f>
        <v>0</v>
      </c>
      <c r="P72" s="223"/>
    </row>
    <row r="73" spans="1:16" ht="36" hidden="1" x14ac:dyDescent="0.2">
      <c r="A73" s="58">
        <v>1227</v>
      </c>
      <c r="B73" s="3" t="s">
        <v>137</v>
      </c>
      <c r="C73" s="98">
        <f t="shared" si="0"/>
        <v>0</v>
      </c>
      <c r="D73" s="220"/>
      <c r="E73" s="807"/>
      <c r="F73" s="765">
        <f>D73+E73</f>
        <v>0</v>
      </c>
      <c r="G73" s="220"/>
      <c r="H73" s="103"/>
      <c r="I73" s="221">
        <f>G73+H73</f>
        <v>0</v>
      </c>
      <c r="J73" s="103"/>
      <c r="K73" s="104"/>
      <c r="L73" s="221">
        <f>J73+K73</f>
        <v>0</v>
      </c>
      <c r="M73" s="222"/>
      <c r="N73" s="104"/>
      <c r="O73" s="221">
        <f>M73+N73</f>
        <v>0</v>
      </c>
      <c r="P73" s="223"/>
    </row>
    <row r="74" spans="1:16" ht="48" hidden="1" x14ac:dyDescent="0.2">
      <c r="A74" s="58">
        <v>1228</v>
      </c>
      <c r="B74" s="3" t="s">
        <v>221</v>
      </c>
      <c r="C74" s="98">
        <f t="shared" si="0"/>
        <v>0</v>
      </c>
      <c r="D74" s="220"/>
      <c r="E74" s="807"/>
      <c r="F74" s="765">
        <f>D74+E74</f>
        <v>0</v>
      </c>
      <c r="G74" s="220"/>
      <c r="H74" s="103"/>
      <c r="I74" s="221">
        <f>G74+H74</f>
        <v>0</v>
      </c>
      <c r="J74" s="103"/>
      <c r="K74" s="104"/>
      <c r="L74" s="221">
        <f>J74+K74</f>
        <v>0</v>
      </c>
      <c r="M74" s="222"/>
      <c r="N74" s="104"/>
      <c r="O74" s="221">
        <f>M74+N74</f>
        <v>0</v>
      </c>
      <c r="P74" s="223"/>
    </row>
    <row r="75" spans="1:16" x14ac:dyDescent="0.2">
      <c r="A75" s="196">
        <v>2000</v>
      </c>
      <c r="B75" s="196" t="s">
        <v>3</v>
      </c>
      <c r="C75" s="197">
        <f t="shared" si="0"/>
        <v>18902</v>
      </c>
      <c r="D75" s="198">
        <f t="shared" ref="D75:O75" si="17">SUM(D76,D83,D130,D164,D165,D172)</f>
        <v>0</v>
      </c>
      <c r="E75" s="800">
        <f t="shared" si="17"/>
        <v>18902</v>
      </c>
      <c r="F75" s="801">
        <f t="shared" si="17"/>
        <v>18902</v>
      </c>
      <c r="G75" s="198">
        <f t="shared" si="17"/>
        <v>0</v>
      </c>
      <c r="H75" s="200">
        <f t="shared" si="17"/>
        <v>0</v>
      </c>
      <c r="I75" s="201">
        <f t="shared" si="17"/>
        <v>0</v>
      </c>
      <c r="J75" s="200">
        <f t="shared" si="17"/>
        <v>0</v>
      </c>
      <c r="K75" s="199">
        <f t="shared" si="17"/>
        <v>0</v>
      </c>
      <c r="L75" s="201">
        <f t="shared" si="17"/>
        <v>0</v>
      </c>
      <c r="M75" s="197">
        <f t="shared" si="17"/>
        <v>0</v>
      </c>
      <c r="N75" s="199">
        <f t="shared" si="17"/>
        <v>0</v>
      </c>
      <c r="O75" s="201">
        <f t="shared" si="17"/>
        <v>0</v>
      </c>
      <c r="P75" s="202"/>
    </row>
    <row r="76" spans="1:16" ht="24" hidden="1" x14ac:dyDescent="0.2">
      <c r="A76" s="76">
        <v>2100</v>
      </c>
      <c r="B76" s="203" t="s">
        <v>117</v>
      </c>
      <c r="C76" s="77">
        <f t="shared" si="0"/>
        <v>0</v>
      </c>
      <c r="D76" s="204">
        <f t="shared" ref="D76:O76" si="18">SUM(D77,D80)</f>
        <v>0</v>
      </c>
      <c r="E76" s="802">
        <f t="shared" si="18"/>
        <v>0</v>
      </c>
      <c r="F76" s="769">
        <f t="shared" si="18"/>
        <v>0</v>
      </c>
      <c r="G76" s="204">
        <f t="shared" si="18"/>
        <v>0</v>
      </c>
      <c r="H76" s="86">
        <f t="shared" si="18"/>
        <v>0</v>
      </c>
      <c r="I76" s="205">
        <f t="shared" si="18"/>
        <v>0</v>
      </c>
      <c r="J76" s="86">
        <f t="shared" si="18"/>
        <v>0</v>
      </c>
      <c r="K76" s="87">
        <f t="shared" si="18"/>
        <v>0</v>
      </c>
      <c r="L76" s="205">
        <f t="shared" si="18"/>
        <v>0</v>
      </c>
      <c r="M76" s="77">
        <f t="shared" si="18"/>
        <v>0</v>
      </c>
      <c r="N76" s="87">
        <f t="shared" si="18"/>
        <v>0</v>
      </c>
      <c r="O76" s="205">
        <f t="shared" si="18"/>
        <v>0</v>
      </c>
      <c r="P76" s="232"/>
    </row>
    <row r="77" spans="1:16" ht="24" hidden="1" x14ac:dyDescent="0.2">
      <c r="A77" s="1114">
        <v>2110</v>
      </c>
      <c r="B77" s="1" t="s">
        <v>118</v>
      </c>
      <c r="C77" s="89">
        <f t="shared" si="0"/>
        <v>0</v>
      </c>
      <c r="D77" s="233">
        <f t="shared" ref="D77:O77" si="19">SUM(D78:D79)</f>
        <v>0</v>
      </c>
      <c r="E77" s="810">
        <f t="shared" si="19"/>
        <v>0</v>
      </c>
      <c r="F77" s="806">
        <f t="shared" si="19"/>
        <v>0</v>
      </c>
      <c r="G77" s="233">
        <f t="shared" si="19"/>
        <v>0</v>
      </c>
      <c r="H77" s="235">
        <f t="shared" si="19"/>
        <v>0</v>
      </c>
      <c r="I77" s="217">
        <f t="shared" si="19"/>
        <v>0</v>
      </c>
      <c r="J77" s="235">
        <f t="shared" si="19"/>
        <v>0</v>
      </c>
      <c r="K77" s="234">
        <f t="shared" si="19"/>
        <v>0</v>
      </c>
      <c r="L77" s="217">
        <f t="shared" si="19"/>
        <v>0</v>
      </c>
      <c r="M77" s="89">
        <f t="shared" si="19"/>
        <v>0</v>
      </c>
      <c r="N77" s="234">
        <f t="shared" si="19"/>
        <v>0</v>
      </c>
      <c r="O77" s="217">
        <f t="shared" si="19"/>
        <v>0</v>
      </c>
      <c r="P77" s="219"/>
    </row>
    <row r="78" spans="1:16" hidden="1" x14ac:dyDescent="0.2">
      <c r="A78" s="58">
        <v>2111</v>
      </c>
      <c r="B78" s="3" t="s">
        <v>4</v>
      </c>
      <c r="C78" s="98">
        <f t="shared" si="0"/>
        <v>0</v>
      </c>
      <c r="D78" s="220"/>
      <c r="E78" s="807"/>
      <c r="F78" s="765">
        <f>D78+E78</f>
        <v>0</v>
      </c>
      <c r="G78" s="220"/>
      <c r="H78" s="103"/>
      <c r="I78" s="221">
        <f>G78+H78</f>
        <v>0</v>
      </c>
      <c r="J78" s="103"/>
      <c r="K78" s="104"/>
      <c r="L78" s="221">
        <f>J78+K78</f>
        <v>0</v>
      </c>
      <c r="M78" s="222"/>
      <c r="N78" s="104"/>
      <c r="O78" s="221">
        <f>M78+N78</f>
        <v>0</v>
      </c>
      <c r="P78" s="223"/>
    </row>
    <row r="79" spans="1:16" ht="24" hidden="1" x14ac:dyDescent="0.2">
      <c r="A79" s="58">
        <v>2112</v>
      </c>
      <c r="B79" s="3" t="s">
        <v>119</v>
      </c>
      <c r="C79" s="98">
        <f t="shared" si="0"/>
        <v>0</v>
      </c>
      <c r="D79" s="220"/>
      <c r="E79" s="807"/>
      <c r="F79" s="765">
        <f>D79+E79</f>
        <v>0</v>
      </c>
      <c r="G79" s="220"/>
      <c r="H79" s="103"/>
      <c r="I79" s="221">
        <f>G79+H79</f>
        <v>0</v>
      </c>
      <c r="J79" s="103"/>
      <c r="K79" s="104"/>
      <c r="L79" s="221">
        <f>J79+K79</f>
        <v>0</v>
      </c>
      <c r="M79" s="222"/>
      <c r="N79" s="104"/>
      <c r="O79" s="221">
        <f>M79+N79</f>
        <v>0</v>
      </c>
      <c r="P79" s="223"/>
    </row>
    <row r="80" spans="1:16" ht="24" hidden="1" x14ac:dyDescent="0.2">
      <c r="A80" s="224">
        <v>2120</v>
      </c>
      <c r="B80" s="3" t="s">
        <v>120</v>
      </c>
      <c r="C80" s="98">
        <f t="shared" si="0"/>
        <v>0</v>
      </c>
      <c r="D80" s="225">
        <f t="shared" ref="D80:O80" si="20">SUM(D81:D82)</f>
        <v>0</v>
      </c>
      <c r="E80" s="808">
        <f t="shared" si="20"/>
        <v>0</v>
      </c>
      <c r="F80" s="765">
        <f t="shared" si="20"/>
        <v>0</v>
      </c>
      <c r="G80" s="225">
        <f t="shared" si="20"/>
        <v>0</v>
      </c>
      <c r="H80" s="227">
        <f t="shared" si="20"/>
        <v>0</v>
      </c>
      <c r="I80" s="221">
        <f t="shared" si="20"/>
        <v>0</v>
      </c>
      <c r="J80" s="227">
        <f t="shared" si="20"/>
        <v>0</v>
      </c>
      <c r="K80" s="226">
        <f t="shared" si="20"/>
        <v>0</v>
      </c>
      <c r="L80" s="221">
        <f t="shared" si="20"/>
        <v>0</v>
      </c>
      <c r="M80" s="98">
        <f t="shared" si="20"/>
        <v>0</v>
      </c>
      <c r="N80" s="226">
        <f t="shared" si="20"/>
        <v>0</v>
      </c>
      <c r="O80" s="221">
        <f t="shared" si="20"/>
        <v>0</v>
      </c>
      <c r="P80" s="223"/>
    </row>
    <row r="81" spans="1:16" hidden="1" x14ac:dyDescent="0.2">
      <c r="A81" s="58">
        <v>2121</v>
      </c>
      <c r="B81" s="3" t="s">
        <v>4</v>
      </c>
      <c r="C81" s="98">
        <f t="shared" si="0"/>
        <v>0</v>
      </c>
      <c r="D81" s="220"/>
      <c r="E81" s="807"/>
      <c r="F81" s="765">
        <f>D81+E81</f>
        <v>0</v>
      </c>
      <c r="G81" s="220"/>
      <c r="H81" s="103"/>
      <c r="I81" s="221">
        <f>G81+H81</f>
        <v>0</v>
      </c>
      <c r="J81" s="103"/>
      <c r="K81" s="104"/>
      <c r="L81" s="221">
        <f>J81+K81</f>
        <v>0</v>
      </c>
      <c r="M81" s="222"/>
      <c r="N81" s="104"/>
      <c r="O81" s="221">
        <f>M81+N81</f>
        <v>0</v>
      </c>
      <c r="P81" s="223"/>
    </row>
    <row r="82" spans="1:16" ht="24" hidden="1" x14ac:dyDescent="0.2">
      <c r="A82" s="58">
        <v>2122</v>
      </c>
      <c r="B82" s="3" t="s">
        <v>119</v>
      </c>
      <c r="C82" s="98">
        <f t="shared" si="0"/>
        <v>0</v>
      </c>
      <c r="D82" s="220"/>
      <c r="E82" s="807"/>
      <c r="F82" s="765">
        <f>D82+E82</f>
        <v>0</v>
      </c>
      <c r="G82" s="220"/>
      <c r="H82" s="103"/>
      <c r="I82" s="221">
        <f>G82+H82</f>
        <v>0</v>
      </c>
      <c r="J82" s="103"/>
      <c r="K82" s="104"/>
      <c r="L82" s="221">
        <f>J82+K82</f>
        <v>0</v>
      </c>
      <c r="M82" s="222"/>
      <c r="N82" s="104"/>
      <c r="O82" s="221">
        <f>M82+N82</f>
        <v>0</v>
      </c>
      <c r="P82" s="223"/>
    </row>
    <row r="83" spans="1:16" x14ac:dyDescent="0.2">
      <c r="A83" s="76">
        <v>2200</v>
      </c>
      <c r="B83" s="203" t="s">
        <v>5</v>
      </c>
      <c r="C83" s="77">
        <f t="shared" si="0"/>
        <v>18902</v>
      </c>
      <c r="D83" s="204">
        <f t="shared" ref="D83:O83" si="21">SUM(D84,D89,D95,D103,D112,D116,D122,D128)</f>
        <v>0</v>
      </c>
      <c r="E83" s="802">
        <f t="shared" si="21"/>
        <v>18902</v>
      </c>
      <c r="F83" s="769">
        <f t="shared" si="21"/>
        <v>18902</v>
      </c>
      <c r="G83" s="204">
        <f t="shared" si="21"/>
        <v>0</v>
      </c>
      <c r="H83" s="86">
        <f t="shared" si="21"/>
        <v>0</v>
      </c>
      <c r="I83" s="205">
        <f t="shared" si="21"/>
        <v>0</v>
      </c>
      <c r="J83" s="86">
        <f t="shared" si="21"/>
        <v>0</v>
      </c>
      <c r="K83" s="87">
        <f t="shared" si="21"/>
        <v>0</v>
      </c>
      <c r="L83" s="205">
        <f t="shared" si="21"/>
        <v>0</v>
      </c>
      <c r="M83" s="120">
        <f t="shared" si="21"/>
        <v>0</v>
      </c>
      <c r="N83" s="236">
        <f t="shared" si="21"/>
        <v>0</v>
      </c>
      <c r="O83" s="237">
        <f t="shared" si="21"/>
        <v>0</v>
      </c>
      <c r="P83" s="238"/>
    </row>
    <row r="84" spans="1:16" ht="24" hidden="1" x14ac:dyDescent="0.2">
      <c r="A84" s="210">
        <v>2210</v>
      </c>
      <c r="B84" s="154" t="s">
        <v>6</v>
      </c>
      <c r="C84" s="160">
        <f t="shared" si="0"/>
        <v>0</v>
      </c>
      <c r="D84" s="211">
        <f t="shared" ref="D84:O84" si="22">SUM(D85:D88)</f>
        <v>0</v>
      </c>
      <c r="E84" s="803">
        <f t="shared" si="22"/>
        <v>0</v>
      </c>
      <c r="F84" s="804">
        <f t="shared" si="22"/>
        <v>0</v>
      </c>
      <c r="G84" s="211">
        <f t="shared" si="22"/>
        <v>0</v>
      </c>
      <c r="H84" s="213">
        <f t="shared" si="22"/>
        <v>0</v>
      </c>
      <c r="I84" s="214">
        <f t="shared" si="22"/>
        <v>0</v>
      </c>
      <c r="J84" s="213">
        <f t="shared" si="22"/>
        <v>0</v>
      </c>
      <c r="K84" s="212">
        <f t="shared" si="22"/>
        <v>0</v>
      </c>
      <c r="L84" s="214">
        <f t="shared" si="22"/>
        <v>0</v>
      </c>
      <c r="M84" s="160">
        <f t="shared" si="22"/>
        <v>0</v>
      </c>
      <c r="N84" s="212">
        <f t="shared" si="22"/>
        <v>0</v>
      </c>
      <c r="O84" s="214">
        <f t="shared" si="22"/>
        <v>0</v>
      </c>
      <c r="P84" s="215"/>
    </row>
    <row r="85" spans="1:16" ht="24" hidden="1" x14ac:dyDescent="0.2">
      <c r="A85" s="49">
        <v>2211</v>
      </c>
      <c r="B85" s="1" t="s">
        <v>7</v>
      </c>
      <c r="C85" s="89">
        <f t="shared" ref="C85:C148" si="23">F85+I85+L85+O85</f>
        <v>0</v>
      </c>
      <c r="D85" s="216"/>
      <c r="E85" s="805"/>
      <c r="F85" s="806">
        <f>D85+E85</f>
        <v>0</v>
      </c>
      <c r="G85" s="216"/>
      <c r="H85" s="94"/>
      <c r="I85" s="217">
        <f>G85+H85</f>
        <v>0</v>
      </c>
      <c r="J85" s="94"/>
      <c r="K85" s="95"/>
      <c r="L85" s="217">
        <f>J85+K85</f>
        <v>0</v>
      </c>
      <c r="M85" s="218"/>
      <c r="N85" s="95"/>
      <c r="O85" s="217">
        <f>M85+N85</f>
        <v>0</v>
      </c>
      <c r="P85" s="219"/>
    </row>
    <row r="86" spans="1:16" ht="36" hidden="1" x14ac:dyDescent="0.2">
      <c r="A86" s="58">
        <v>2212</v>
      </c>
      <c r="B86" s="3" t="s">
        <v>85</v>
      </c>
      <c r="C86" s="98">
        <f t="shared" si="23"/>
        <v>0</v>
      </c>
      <c r="D86" s="220"/>
      <c r="E86" s="807"/>
      <c r="F86" s="765">
        <f>D86+E86</f>
        <v>0</v>
      </c>
      <c r="G86" s="220"/>
      <c r="H86" s="103"/>
      <c r="I86" s="221">
        <f>G86+H86</f>
        <v>0</v>
      </c>
      <c r="J86" s="103"/>
      <c r="K86" s="104"/>
      <c r="L86" s="221">
        <f>J86+K86</f>
        <v>0</v>
      </c>
      <c r="M86" s="222"/>
      <c r="N86" s="104"/>
      <c r="O86" s="221">
        <f>M86+N86</f>
        <v>0</v>
      </c>
      <c r="P86" s="223"/>
    </row>
    <row r="87" spans="1:16" ht="24" hidden="1" x14ac:dyDescent="0.2">
      <c r="A87" s="58">
        <v>2214</v>
      </c>
      <c r="B87" s="3" t="s">
        <v>8</v>
      </c>
      <c r="C87" s="98">
        <f t="shared" si="23"/>
        <v>0</v>
      </c>
      <c r="D87" s="220"/>
      <c r="E87" s="807"/>
      <c r="F87" s="765">
        <f>D87+E87</f>
        <v>0</v>
      </c>
      <c r="G87" s="220"/>
      <c r="H87" s="103"/>
      <c r="I87" s="221">
        <f>G87+H87</f>
        <v>0</v>
      </c>
      <c r="J87" s="103"/>
      <c r="K87" s="104"/>
      <c r="L87" s="221">
        <f>J87+K87</f>
        <v>0</v>
      </c>
      <c r="M87" s="222"/>
      <c r="N87" s="104"/>
      <c r="O87" s="221">
        <f>M87+N87</f>
        <v>0</v>
      </c>
      <c r="P87" s="223"/>
    </row>
    <row r="88" spans="1:16" hidden="1" x14ac:dyDescent="0.2">
      <c r="A88" s="58">
        <v>2219</v>
      </c>
      <c r="B88" s="3" t="s">
        <v>9</v>
      </c>
      <c r="C88" s="98">
        <f t="shared" si="23"/>
        <v>0</v>
      </c>
      <c r="D88" s="220"/>
      <c r="E88" s="807"/>
      <c r="F88" s="765">
        <f>D88+E88</f>
        <v>0</v>
      </c>
      <c r="G88" s="220"/>
      <c r="H88" s="103"/>
      <c r="I88" s="221">
        <f>G88+H88</f>
        <v>0</v>
      </c>
      <c r="J88" s="103"/>
      <c r="K88" s="104"/>
      <c r="L88" s="221">
        <f>J88+K88</f>
        <v>0</v>
      </c>
      <c r="M88" s="222"/>
      <c r="N88" s="104"/>
      <c r="O88" s="221">
        <f>M88+N88</f>
        <v>0</v>
      </c>
      <c r="P88" s="223"/>
    </row>
    <row r="89" spans="1:16" ht="24" hidden="1" x14ac:dyDescent="0.2">
      <c r="A89" s="224">
        <v>2220</v>
      </c>
      <c r="B89" s="3" t="s">
        <v>10</v>
      </c>
      <c r="C89" s="98">
        <f t="shared" si="23"/>
        <v>0</v>
      </c>
      <c r="D89" s="225">
        <f t="shared" ref="D89:O89" si="24">SUM(D90:D94)</f>
        <v>0</v>
      </c>
      <c r="E89" s="808">
        <f t="shared" si="24"/>
        <v>0</v>
      </c>
      <c r="F89" s="765">
        <f t="shared" si="24"/>
        <v>0</v>
      </c>
      <c r="G89" s="225">
        <f t="shared" si="24"/>
        <v>0</v>
      </c>
      <c r="H89" s="227">
        <f t="shared" si="24"/>
        <v>0</v>
      </c>
      <c r="I89" s="221">
        <f t="shared" si="24"/>
        <v>0</v>
      </c>
      <c r="J89" s="227">
        <f t="shared" si="24"/>
        <v>0</v>
      </c>
      <c r="K89" s="226">
        <f t="shared" si="24"/>
        <v>0</v>
      </c>
      <c r="L89" s="221">
        <f t="shared" si="24"/>
        <v>0</v>
      </c>
      <c r="M89" s="98">
        <f t="shared" si="24"/>
        <v>0</v>
      </c>
      <c r="N89" s="226">
        <f t="shared" si="24"/>
        <v>0</v>
      </c>
      <c r="O89" s="221">
        <f t="shared" si="24"/>
        <v>0</v>
      </c>
      <c r="P89" s="223"/>
    </row>
    <row r="90" spans="1:16" ht="24" hidden="1" x14ac:dyDescent="0.2">
      <c r="A90" s="58">
        <v>2221</v>
      </c>
      <c r="B90" s="3" t="s">
        <v>131</v>
      </c>
      <c r="C90" s="98">
        <f t="shared" si="23"/>
        <v>0</v>
      </c>
      <c r="D90" s="220"/>
      <c r="E90" s="807"/>
      <c r="F90" s="765">
        <f>D90+E90</f>
        <v>0</v>
      </c>
      <c r="G90" s="220"/>
      <c r="H90" s="103"/>
      <c r="I90" s="221">
        <f>G90+H90</f>
        <v>0</v>
      </c>
      <c r="J90" s="103"/>
      <c r="K90" s="104"/>
      <c r="L90" s="221">
        <f>J90+K90</f>
        <v>0</v>
      </c>
      <c r="M90" s="222"/>
      <c r="N90" s="104"/>
      <c r="O90" s="221">
        <f>M90+N90</f>
        <v>0</v>
      </c>
      <c r="P90" s="223"/>
    </row>
    <row r="91" spans="1:16" hidden="1" x14ac:dyDescent="0.2">
      <c r="A91" s="58">
        <v>2222</v>
      </c>
      <c r="B91" s="3" t="s">
        <v>11</v>
      </c>
      <c r="C91" s="98">
        <f t="shared" si="23"/>
        <v>0</v>
      </c>
      <c r="D91" s="220"/>
      <c r="E91" s="807"/>
      <c r="F91" s="765">
        <f>D91+E91</f>
        <v>0</v>
      </c>
      <c r="G91" s="220"/>
      <c r="H91" s="103"/>
      <c r="I91" s="221">
        <f>G91+H91</f>
        <v>0</v>
      </c>
      <c r="J91" s="103"/>
      <c r="K91" s="104"/>
      <c r="L91" s="221">
        <f>J91+K91</f>
        <v>0</v>
      </c>
      <c r="M91" s="222"/>
      <c r="N91" s="104"/>
      <c r="O91" s="221">
        <f>M91+N91</f>
        <v>0</v>
      </c>
      <c r="P91" s="223"/>
    </row>
    <row r="92" spans="1:16" hidden="1" x14ac:dyDescent="0.2">
      <c r="A92" s="58">
        <v>2223</v>
      </c>
      <c r="B92" s="3" t="s">
        <v>12</v>
      </c>
      <c r="C92" s="98">
        <f t="shared" si="23"/>
        <v>0</v>
      </c>
      <c r="D92" s="220"/>
      <c r="E92" s="807"/>
      <c r="F92" s="765">
        <f>D92+E92</f>
        <v>0</v>
      </c>
      <c r="G92" s="220"/>
      <c r="H92" s="103"/>
      <c r="I92" s="221">
        <f>G92+H92</f>
        <v>0</v>
      </c>
      <c r="J92" s="103"/>
      <c r="K92" s="104"/>
      <c r="L92" s="221">
        <f>J92+K92</f>
        <v>0</v>
      </c>
      <c r="M92" s="222"/>
      <c r="N92" s="104"/>
      <c r="O92" s="221">
        <f>M92+N92</f>
        <v>0</v>
      </c>
      <c r="P92" s="223"/>
    </row>
    <row r="93" spans="1:16" ht="48" hidden="1" x14ac:dyDescent="0.2">
      <c r="A93" s="58">
        <v>2224</v>
      </c>
      <c r="B93" s="3" t="s">
        <v>222</v>
      </c>
      <c r="C93" s="98">
        <f t="shared" si="23"/>
        <v>0</v>
      </c>
      <c r="D93" s="220"/>
      <c r="E93" s="807"/>
      <c r="F93" s="765">
        <f>D93+E93</f>
        <v>0</v>
      </c>
      <c r="G93" s="220"/>
      <c r="H93" s="103"/>
      <c r="I93" s="221">
        <f>G93+H93</f>
        <v>0</v>
      </c>
      <c r="J93" s="103"/>
      <c r="K93" s="104"/>
      <c r="L93" s="221">
        <f>J93+K93</f>
        <v>0</v>
      </c>
      <c r="M93" s="222"/>
      <c r="N93" s="104"/>
      <c r="O93" s="221">
        <f>M93+N93</f>
        <v>0</v>
      </c>
      <c r="P93" s="223"/>
    </row>
    <row r="94" spans="1:16" ht="24" hidden="1" x14ac:dyDescent="0.2">
      <c r="A94" s="58">
        <v>2229</v>
      </c>
      <c r="B94" s="3" t="s">
        <v>13</v>
      </c>
      <c r="C94" s="98">
        <f t="shared" si="23"/>
        <v>0</v>
      </c>
      <c r="D94" s="220"/>
      <c r="E94" s="807"/>
      <c r="F94" s="765">
        <f>D94+E94</f>
        <v>0</v>
      </c>
      <c r="G94" s="220"/>
      <c r="H94" s="103"/>
      <c r="I94" s="221">
        <f>G94+H94</f>
        <v>0</v>
      </c>
      <c r="J94" s="103"/>
      <c r="K94" s="104"/>
      <c r="L94" s="221">
        <f>J94+K94</f>
        <v>0</v>
      </c>
      <c r="M94" s="222"/>
      <c r="N94" s="104"/>
      <c r="O94" s="221">
        <f>M94+N94</f>
        <v>0</v>
      </c>
      <c r="P94" s="223"/>
    </row>
    <row r="95" spans="1:16" ht="36" hidden="1" x14ac:dyDescent="0.2">
      <c r="A95" s="224">
        <v>2230</v>
      </c>
      <c r="B95" s="3" t="s">
        <v>14</v>
      </c>
      <c r="C95" s="98">
        <f t="shared" si="23"/>
        <v>0</v>
      </c>
      <c r="D95" s="225">
        <f t="shared" ref="D95:O95" si="25">SUM(D96:D102)</f>
        <v>0</v>
      </c>
      <c r="E95" s="808">
        <f t="shared" si="25"/>
        <v>0</v>
      </c>
      <c r="F95" s="765">
        <f t="shared" si="25"/>
        <v>0</v>
      </c>
      <c r="G95" s="225">
        <f t="shared" si="25"/>
        <v>0</v>
      </c>
      <c r="H95" s="227">
        <f t="shared" si="25"/>
        <v>0</v>
      </c>
      <c r="I95" s="221">
        <f t="shared" si="25"/>
        <v>0</v>
      </c>
      <c r="J95" s="227">
        <f t="shared" si="25"/>
        <v>0</v>
      </c>
      <c r="K95" s="226">
        <f t="shared" si="25"/>
        <v>0</v>
      </c>
      <c r="L95" s="221">
        <f t="shared" si="25"/>
        <v>0</v>
      </c>
      <c r="M95" s="98">
        <f t="shared" si="25"/>
        <v>0</v>
      </c>
      <c r="N95" s="226">
        <f t="shared" si="25"/>
        <v>0</v>
      </c>
      <c r="O95" s="221">
        <f t="shared" si="25"/>
        <v>0</v>
      </c>
      <c r="P95" s="223"/>
    </row>
    <row r="96" spans="1:16" ht="24" hidden="1" x14ac:dyDescent="0.2">
      <c r="A96" s="58">
        <v>2231</v>
      </c>
      <c r="B96" s="3" t="s">
        <v>121</v>
      </c>
      <c r="C96" s="98">
        <f t="shared" si="23"/>
        <v>0</v>
      </c>
      <c r="D96" s="220"/>
      <c r="E96" s="807"/>
      <c r="F96" s="765">
        <f t="shared" ref="F96:F102" si="26">D96+E96</f>
        <v>0</v>
      </c>
      <c r="G96" s="220"/>
      <c r="H96" s="103"/>
      <c r="I96" s="221">
        <f t="shared" ref="I96:I102" si="27">G96+H96</f>
        <v>0</v>
      </c>
      <c r="J96" s="103"/>
      <c r="K96" s="104"/>
      <c r="L96" s="221">
        <f t="shared" ref="L96:L102" si="28">J96+K96</f>
        <v>0</v>
      </c>
      <c r="M96" s="222"/>
      <c r="N96" s="104"/>
      <c r="O96" s="221">
        <f t="shared" ref="O96:O102" si="29">M96+N96</f>
        <v>0</v>
      </c>
      <c r="P96" s="223"/>
    </row>
    <row r="97" spans="1:16" ht="24.75" hidden="1" customHeight="1" x14ac:dyDescent="0.2">
      <c r="A97" s="58">
        <v>2232</v>
      </c>
      <c r="B97" s="3" t="s">
        <v>90</v>
      </c>
      <c r="C97" s="98">
        <f t="shared" si="23"/>
        <v>0</v>
      </c>
      <c r="D97" s="220"/>
      <c r="E97" s="807"/>
      <c r="F97" s="765">
        <f t="shared" si="26"/>
        <v>0</v>
      </c>
      <c r="G97" s="220"/>
      <c r="H97" s="103"/>
      <c r="I97" s="221">
        <f t="shared" si="27"/>
        <v>0</v>
      </c>
      <c r="J97" s="103"/>
      <c r="K97" s="104"/>
      <c r="L97" s="221">
        <f t="shared" si="28"/>
        <v>0</v>
      </c>
      <c r="M97" s="222"/>
      <c r="N97" s="104"/>
      <c r="O97" s="221">
        <f t="shared" si="29"/>
        <v>0</v>
      </c>
      <c r="P97" s="223"/>
    </row>
    <row r="98" spans="1:16" ht="24" hidden="1" x14ac:dyDescent="0.2">
      <c r="A98" s="49">
        <v>2233</v>
      </c>
      <c r="B98" s="1" t="s">
        <v>15</v>
      </c>
      <c r="C98" s="89">
        <f t="shared" si="23"/>
        <v>0</v>
      </c>
      <c r="D98" s="216"/>
      <c r="E98" s="805"/>
      <c r="F98" s="806">
        <f t="shared" si="26"/>
        <v>0</v>
      </c>
      <c r="G98" s="216"/>
      <c r="H98" s="94"/>
      <c r="I98" s="217">
        <f t="shared" si="27"/>
        <v>0</v>
      </c>
      <c r="J98" s="94"/>
      <c r="K98" s="95"/>
      <c r="L98" s="217">
        <f t="shared" si="28"/>
        <v>0</v>
      </c>
      <c r="M98" s="218"/>
      <c r="N98" s="95"/>
      <c r="O98" s="217">
        <f t="shared" si="29"/>
        <v>0</v>
      </c>
      <c r="P98" s="219"/>
    </row>
    <row r="99" spans="1:16" ht="36" hidden="1" x14ac:dyDescent="0.2">
      <c r="A99" s="58">
        <v>2234</v>
      </c>
      <c r="B99" s="3" t="s">
        <v>16</v>
      </c>
      <c r="C99" s="98">
        <f t="shared" si="23"/>
        <v>0</v>
      </c>
      <c r="D99" s="220"/>
      <c r="E99" s="807"/>
      <c r="F99" s="765">
        <f t="shared" si="26"/>
        <v>0</v>
      </c>
      <c r="G99" s="220"/>
      <c r="H99" s="103"/>
      <c r="I99" s="221">
        <f t="shared" si="27"/>
        <v>0</v>
      </c>
      <c r="J99" s="103"/>
      <c r="K99" s="104"/>
      <c r="L99" s="221">
        <f t="shared" si="28"/>
        <v>0</v>
      </c>
      <c r="M99" s="222"/>
      <c r="N99" s="104"/>
      <c r="O99" s="221">
        <f t="shared" si="29"/>
        <v>0</v>
      </c>
      <c r="P99" s="223"/>
    </row>
    <row r="100" spans="1:16" ht="24" hidden="1" x14ac:dyDescent="0.2">
      <c r="A100" s="58">
        <v>2235</v>
      </c>
      <c r="B100" s="3" t="s">
        <v>122</v>
      </c>
      <c r="C100" s="98">
        <f t="shared" si="23"/>
        <v>0</v>
      </c>
      <c r="D100" s="220"/>
      <c r="E100" s="807"/>
      <c r="F100" s="765">
        <f t="shared" si="26"/>
        <v>0</v>
      </c>
      <c r="G100" s="220"/>
      <c r="H100" s="103"/>
      <c r="I100" s="221">
        <f t="shared" si="27"/>
        <v>0</v>
      </c>
      <c r="J100" s="103"/>
      <c r="K100" s="104"/>
      <c r="L100" s="221">
        <f t="shared" si="28"/>
        <v>0</v>
      </c>
      <c r="M100" s="222"/>
      <c r="N100" s="104"/>
      <c r="O100" s="221">
        <f t="shared" si="29"/>
        <v>0</v>
      </c>
      <c r="P100" s="223"/>
    </row>
    <row r="101" spans="1:16" hidden="1" x14ac:dyDescent="0.2">
      <c r="A101" s="58">
        <v>2236</v>
      </c>
      <c r="B101" s="3" t="s">
        <v>17</v>
      </c>
      <c r="C101" s="98">
        <f t="shared" si="23"/>
        <v>0</v>
      </c>
      <c r="D101" s="220"/>
      <c r="E101" s="807"/>
      <c r="F101" s="765">
        <f t="shared" si="26"/>
        <v>0</v>
      </c>
      <c r="G101" s="220"/>
      <c r="H101" s="103"/>
      <c r="I101" s="221">
        <f t="shared" si="27"/>
        <v>0</v>
      </c>
      <c r="J101" s="103"/>
      <c r="K101" s="104"/>
      <c r="L101" s="221">
        <f t="shared" si="28"/>
        <v>0</v>
      </c>
      <c r="M101" s="222"/>
      <c r="N101" s="104"/>
      <c r="O101" s="221">
        <f t="shared" si="29"/>
        <v>0</v>
      </c>
      <c r="P101" s="223"/>
    </row>
    <row r="102" spans="1:16" ht="24" hidden="1" x14ac:dyDescent="0.2">
      <c r="A102" s="58">
        <v>2239</v>
      </c>
      <c r="B102" s="3" t="s">
        <v>91</v>
      </c>
      <c r="C102" s="98">
        <f t="shared" si="23"/>
        <v>0</v>
      </c>
      <c r="D102" s="220"/>
      <c r="E102" s="807"/>
      <c r="F102" s="765">
        <f t="shared" si="26"/>
        <v>0</v>
      </c>
      <c r="G102" s="220"/>
      <c r="H102" s="103"/>
      <c r="I102" s="221">
        <f t="shared" si="27"/>
        <v>0</v>
      </c>
      <c r="J102" s="103"/>
      <c r="K102" s="104"/>
      <c r="L102" s="221">
        <f t="shared" si="28"/>
        <v>0</v>
      </c>
      <c r="M102" s="222"/>
      <c r="N102" s="104"/>
      <c r="O102" s="221">
        <f t="shared" si="29"/>
        <v>0</v>
      </c>
      <c r="P102" s="223"/>
    </row>
    <row r="103" spans="1:16" ht="36" x14ac:dyDescent="0.2">
      <c r="A103" s="224">
        <v>2240</v>
      </c>
      <c r="B103" s="3" t="s">
        <v>223</v>
      </c>
      <c r="C103" s="98">
        <f t="shared" si="23"/>
        <v>18902</v>
      </c>
      <c r="D103" s="225">
        <f t="shared" ref="D103:O103" si="30">SUM(D104:D111)</f>
        <v>0</v>
      </c>
      <c r="E103" s="808">
        <f t="shared" si="30"/>
        <v>18902</v>
      </c>
      <c r="F103" s="765">
        <f t="shared" si="30"/>
        <v>18902</v>
      </c>
      <c r="G103" s="225">
        <f t="shared" si="30"/>
        <v>0</v>
      </c>
      <c r="H103" s="227">
        <f t="shared" si="30"/>
        <v>0</v>
      </c>
      <c r="I103" s="221">
        <f t="shared" si="30"/>
        <v>0</v>
      </c>
      <c r="J103" s="227">
        <f t="shared" si="30"/>
        <v>0</v>
      </c>
      <c r="K103" s="226">
        <f t="shared" si="30"/>
        <v>0</v>
      </c>
      <c r="L103" s="221">
        <f t="shared" si="30"/>
        <v>0</v>
      </c>
      <c r="M103" s="98">
        <f t="shared" si="30"/>
        <v>0</v>
      </c>
      <c r="N103" s="226">
        <f t="shared" si="30"/>
        <v>0</v>
      </c>
      <c r="O103" s="221">
        <f t="shared" si="30"/>
        <v>0</v>
      </c>
      <c r="P103" s="223"/>
    </row>
    <row r="104" spans="1:16" hidden="1" x14ac:dyDescent="0.2">
      <c r="A104" s="58">
        <v>2241</v>
      </c>
      <c r="B104" s="3" t="s">
        <v>92</v>
      </c>
      <c r="C104" s="98">
        <f t="shared" si="23"/>
        <v>0</v>
      </c>
      <c r="D104" s="220"/>
      <c r="E104" s="807"/>
      <c r="F104" s="765">
        <f t="shared" ref="F104:F111" si="31">D104+E104</f>
        <v>0</v>
      </c>
      <c r="G104" s="220"/>
      <c r="H104" s="103"/>
      <c r="I104" s="221">
        <f t="shared" ref="I104:I111" si="32">G104+H104</f>
        <v>0</v>
      </c>
      <c r="J104" s="103"/>
      <c r="K104" s="104"/>
      <c r="L104" s="221">
        <f t="shared" ref="L104:L111" si="33">J104+K104</f>
        <v>0</v>
      </c>
      <c r="M104" s="222"/>
      <c r="N104" s="104"/>
      <c r="O104" s="221">
        <f t="shared" ref="O104:O111" si="34">M104+N104</f>
        <v>0</v>
      </c>
      <c r="P104" s="223"/>
    </row>
    <row r="105" spans="1:16" ht="24" hidden="1" x14ac:dyDescent="0.2">
      <c r="A105" s="58">
        <v>2242</v>
      </c>
      <c r="B105" s="3" t="s">
        <v>18</v>
      </c>
      <c r="C105" s="98">
        <f t="shared" si="23"/>
        <v>0</v>
      </c>
      <c r="D105" s="220"/>
      <c r="E105" s="807"/>
      <c r="F105" s="765">
        <f t="shared" si="31"/>
        <v>0</v>
      </c>
      <c r="G105" s="220"/>
      <c r="H105" s="103"/>
      <c r="I105" s="221">
        <f t="shared" si="32"/>
        <v>0</v>
      </c>
      <c r="J105" s="103"/>
      <c r="K105" s="104"/>
      <c r="L105" s="221">
        <f t="shared" si="33"/>
        <v>0</v>
      </c>
      <c r="M105" s="222"/>
      <c r="N105" s="104"/>
      <c r="O105" s="221">
        <f t="shared" si="34"/>
        <v>0</v>
      </c>
      <c r="P105" s="223"/>
    </row>
    <row r="106" spans="1:16" ht="24" hidden="1" x14ac:dyDescent="0.2">
      <c r="A106" s="58">
        <v>2243</v>
      </c>
      <c r="B106" s="3" t="s">
        <v>19</v>
      </c>
      <c r="C106" s="98">
        <f t="shared" si="23"/>
        <v>0</v>
      </c>
      <c r="D106" s="220"/>
      <c r="E106" s="807"/>
      <c r="F106" s="765">
        <f t="shared" si="31"/>
        <v>0</v>
      </c>
      <c r="G106" s="220"/>
      <c r="H106" s="103"/>
      <c r="I106" s="221">
        <f t="shared" si="32"/>
        <v>0</v>
      </c>
      <c r="J106" s="103"/>
      <c r="K106" s="104"/>
      <c r="L106" s="221">
        <f t="shared" si="33"/>
        <v>0</v>
      </c>
      <c r="M106" s="222"/>
      <c r="N106" s="104"/>
      <c r="O106" s="221">
        <f t="shared" si="34"/>
        <v>0</v>
      </c>
      <c r="P106" s="223"/>
    </row>
    <row r="107" spans="1:16" x14ac:dyDescent="0.2">
      <c r="A107" s="58">
        <v>2244</v>
      </c>
      <c r="B107" s="3" t="s">
        <v>123</v>
      </c>
      <c r="C107" s="98">
        <f t="shared" si="23"/>
        <v>18902</v>
      </c>
      <c r="D107" s="220"/>
      <c r="E107" s="807">
        <v>18902</v>
      </c>
      <c r="F107" s="765">
        <f t="shared" si="31"/>
        <v>18902</v>
      </c>
      <c r="G107" s="220"/>
      <c r="H107" s="103"/>
      <c r="I107" s="221">
        <f t="shared" si="32"/>
        <v>0</v>
      </c>
      <c r="J107" s="103"/>
      <c r="K107" s="104"/>
      <c r="L107" s="221">
        <f t="shared" si="33"/>
        <v>0</v>
      </c>
      <c r="M107" s="222"/>
      <c r="N107" s="104"/>
      <c r="O107" s="221">
        <f t="shared" si="34"/>
        <v>0</v>
      </c>
      <c r="P107" s="223"/>
    </row>
    <row r="108" spans="1:16" ht="24" hidden="1" x14ac:dyDescent="0.2">
      <c r="A108" s="58">
        <v>2246</v>
      </c>
      <c r="B108" s="3" t="s">
        <v>93</v>
      </c>
      <c r="C108" s="98">
        <f t="shared" si="23"/>
        <v>0</v>
      </c>
      <c r="D108" s="220"/>
      <c r="E108" s="807"/>
      <c r="F108" s="765">
        <f t="shared" si="31"/>
        <v>0</v>
      </c>
      <c r="G108" s="220"/>
      <c r="H108" s="103"/>
      <c r="I108" s="221">
        <f t="shared" si="32"/>
        <v>0</v>
      </c>
      <c r="J108" s="103"/>
      <c r="K108" s="104"/>
      <c r="L108" s="221">
        <f t="shared" si="33"/>
        <v>0</v>
      </c>
      <c r="M108" s="222"/>
      <c r="N108" s="104"/>
      <c r="O108" s="221">
        <f t="shared" si="34"/>
        <v>0</v>
      </c>
      <c r="P108" s="223"/>
    </row>
    <row r="109" spans="1:16" hidden="1" x14ac:dyDescent="0.2">
      <c r="A109" s="58">
        <v>2247</v>
      </c>
      <c r="B109" s="3" t="s">
        <v>94</v>
      </c>
      <c r="C109" s="98">
        <f t="shared" si="23"/>
        <v>0</v>
      </c>
      <c r="D109" s="220"/>
      <c r="E109" s="807"/>
      <c r="F109" s="765">
        <f t="shared" si="31"/>
        <v>0</v>
      </c>
      <c r="G109" s="220"/>
      <c r="H109" s="103"/>
      <c r="I109" s="221">
        <f t="shared" si="32"/>
        <v>0</v>
      </c>
      <c r="J109" s="103"/>
      <c r="K109" s="104"/>
      <c r="L109" s="221">
        <f t="shared" si="33"/>
        <v>0</v>
      </c>
      <c r="M109" s="222"/>
      <c r="N109" s="104"/>
      <c r="O109" s="221">
        <f t="shared" si="34"/>
        <v>0</v>
      </c>
      <c r="P109" s="223"/>
    </row>
    <row r="110" spans="1:16" ht="24" hidden="1" x14ac:dyDescent="0.2">
      <c r="A110" s="58">
        <v>2248</v>
      </c>
      <c r="B110" s="3" t="s">
        <v>224</v>
      </c>
      <c r="C110" s="98">
        <f t="shared" si="23"/>
        <v>0</v>
      </c>
      <c r="D110" s="220"/>
      <c r="E110" s="807"/>
      <c r="F110" s="765">
        <f t="shared" si="31"/>
        <v>0</v>
      </c>
      <c r="G110" s="220"/>
      <c r="H110" s="103"/>
      <c r="I110" s="221">
        <f t="shared" si="32"/>
        <v>0</v>
      </c>
      <c r="J110" s="103"/>
      <c r="K110" s="104"/>
      <c r="L110" s="221">
        <f t="shared" si="33"/>
        <v>0</v>
      </c>
      <c r="M110" s="222"/>
      <c r="N110" s="104"/>
      <c r="O110" s="221">
        <f t="shared" si="34"/>
        <v>0</v>
      </c>
      <c r="P110" s="223"/>
    </row>
    <row r="111" spans="1:16" ht="24" hidden="1" x14ac:dyDescent="0.2">
      <c r="A111" s="58">
        <v>2249</v>
      </c>
      <c r="B111" s="3" t="s">
        <v>20</v>
      </c>
      <c r="C111" s="98">
        <f t="shared" si="23"/>
        <v>0</v>
      </c>
      <c r="D111" s="220"/>
      <c r="E111" s="807"/>
      <c r="F111" s="765">
        <f t="shared" si="31"/>
        <v>0</v>
      </c>
      <c r="G111" s="220"/>
      <c r="H111" s="103"/>
      <c r="I111" s="221">
        <f t="shared" si="32"/>
        <v>0</v>
      </c>
      <c r="J111" s="103"/>
      <c r="K111" s="104"/>
      <c r="L111" s="221">
        <f t="shared" si="33"/>
        <v>0</v>
      </c>
      <c r="M111" s="222"/>
      <c r="N111" s="104"/>
      <c r="O111" s="221">
        <f t="shared" si="34"/>
        <v>0</v>
      </c>
      <c r="P111" s="223"/>
    </row>
    <row r="112" spans="1:16" hidden="1" x14ac:dyDescent="0.2">
      <c r="A112" s="224">
        <v>2250</v>
      </c>
      <c r="B112" s="3" t="s">
        <v>21</v>
      </c>
      <c r="C112" s="98">
        <f t="shared" si="23"/>
        <v>0</v>
      </c>
      <c r="D112" s="225">
        <f t="shared" ref="D112:O112" si="35">SUM(D113:D115)</f>
        <v>0</v>
      </c>
      <c r="E112" s="808">
        <f t="shared" si="35"/>
        <v>0</v>
      </c>
      <c r="F112" s="765">
        <f t="shared" si="35"/>
        <v>0</v>
      </c>
      <c r="G112" s="225">
        <f t="shared" si="35"/>
        <v>0</v>
      </c>
      <c r="H112" s="227">
        <f t="shared" si="35"/>
        <v>0</v>
      </c>
      <c r="I112" s="221">
        <f t="shared" si="35"/>
        <v>0</v>
      </c>
      <c r="J112" s="227">
        <f t="shared" si="35"/>
        <v>0</v>
      </c>
      <c r="K112" s="226">
        <f t="shared" si="35"/>
        <v>0</v>
      </c>
      <c r="L112" s="221">
        <f t="shared" si="35"/>
        <v>0</v>
      </c>
      <c r="M112" s="98">
        <f t="shared" si="35"/>
        <v>0</v>
      </c>
      <c r="N112" s="226">
        <f t="shared" si="35"/>
        <v>0</v>
      </c>
      <c r="O112" s="221">
        <f t="shared" si="35"/>
        <v>0</v>
      </c>
      <c r="P112" s="223"/>
    </row>
    <row r="113" spans="1:16" hidden="1" x14ac:dyDescent="0.2">
      <c r="A113" s="58">
        <v>2251</v>
      </c>
      <c r="B113" s="3" t="s">
        <v>22</v>
      </c>
      <c r="C113" s="98">
        <f t="shared" si="23"/>
        <v>0</v>
      </c>
      <c r="D113" s="220"/>
      <c r="E113" s="807"/>
      <c r="F113" s="765">
        <f>D113+E113</f>
        <v>0</v>
      </c>
      <c r="G113" s="220"/>
      <c r="H113" s="103"/>
      <c r="I113" s="221">
        <f>G113+H113</f>
        <v>0</v>
      </c>
      <c r="J113" s="103"/>
      <c r="K113" s="104"/>
      <c r="L113" s="221">
        <f>J113+K113</f>
        <v>0</v>
      </c>
      <c r="M113" s="222"/>
      <c r="N113" s="104"/>
      <c r="O113" s="221">
        <f>M113+N113</f>
        <v>0</v>
      </c>
      <c r="P113" s="223"/>
    </row>
    <row r="114" spans="1:16" ht="24" hidden="1" x14ac:dyDescent="0.2">
      <c r="A114" s="58">
        <v>2252</v>
      </c>
      <c r="B114" s="3" t="s">
        <v>23</v>
      </c>
      <c r="C114" s="98">
        <f t="shared" si="23"/>
        <v>0</v>
      </c>
      <c r="D114" s="220"/>
      <c r="E114" s="807"/>
      <c r="F114" s="765">
        <f>D114+E114</f>
        <v>0</v>
      </c>
      <c r="G114" s="220"/>
      <c r="H114" s="103"/>
      <c r="I114" s="221">
        <f>G114+H114</f>
        <v>0</v>
      </c>
      <c r="J114" s="103"/>
      <c r="K114" s="104"/>
      <c r="L114" s="221">
        <f>J114+K114</f>
        <v>0</v>
      </c>
      <c r="M114" s="222"/>
      <c r="N114" s="104"/>
      <c r="O114" s="221">
        <f>M114+N114</f>
        <v>0</v>
      </c>
      <c r="P114" s="223"/>
    </row>
    <row r="115" spans="1:16" ht="24" hidden="1" x14ac:dyDescent="0.2">
      <c r="A115" s="58">
        <v>2259</v>
      </c>
      <c r="B115" s="3" t="s">
        <v>24</v>
      </c>
      <c r="C115" s="98">
        <f t="shared" si="23"/>
        <v>0</v>
      </c>
      <c r="D115" s="220"/>
      <c r="E115" s="807"/>
      <c r="F115" s="765">
        <f>D115+E115</f>
        <v>0</v>
      </c>
      <c r="G115" s="220"/>
      <c r="H115" s="103"/>
      <c r="I115" s="221">
        <f>G115+H115</f>
        <v>0</v>
      </c>
      <c r="J115" s="103"/>
      <c r="K115" s="104"/>
      <c r="L115" s="221">
        <f>J115+K115</f>
        <v>0</v>
      </c>
      <c r="M115" s="222"/>
      <c r="N115" s="104"/>
      <c r="O115" s="221">
        <f>M115+N115</f>
        <v>0</v>
      </c>
      <c r="P115" s="223"/>
    </row>
    <row r="116" spans="1:16" hidden="1" x14ac:dyDescent="0.2">
      <c r="A116" s="224">
        <v>2260</v>
      </c>
      <c r="B116" s="3" t="s">
        <v>25</v>
      </c>
      <c r="C116" s="98">
        <f t="shared" si="23"/>
        <v>0</v>
      </c>
      <c r="D116" s="225">
        <f t="shared" ref="D116:O116" si="36">SUM(D117:D121)</f>
        <v>0</v>
      </c>
      <c r="E116" s="808">
        <f t="shared" si="36"/>
        <v>0</v>
      </c>
      <c r="F116" s="765">
        <f t="shared" si="36"/>
        <v>0</v>
      </c>
      <c r="G116" s="225">
        <f t="shared" si="36"/>
        <v>0</v>
      </c>
      <c r="H116" s="227">
        <f t="shared" si="36"/>
        <v>0</v>
      </c>
      <c r="I116" s="221">
        <f t="shared" si="36"/>
        <v>0</v>
      </c>
      <c r="J116" s="227">
        <f t="shared" si="36"/>
        <v>0</v>
      </c>
      <c r="K116" s="226">
        <f t="shared" si="36"/>
        <v>0</v>
      </c>
      <c r="L116" s="221">
        <f t="shared" si="36"/>
        <v>0</v>
      </c>
      <c r="M116" s="98">
        <f t="shared" si="36"/>
        <v>0</v>
      </c>
      <c r="N116" s="226">
        <f t="shared" si="36"/>
        <v>0</v>
      </c>
      <c r="O116" s="221">
        <f t="shared" si="36"/>
        <v>0</v>
      </c>
      <c r="P116" s="223"/>
    </row>
    <row r="117" spans="1:16" hidden="1" x14ac:dyDescent="0.2">
      <c r="A117" s="58">
        <v>2261</v>
      </c>
      <c r="B117" s="3" t="s">
        <v>26</v>
      </c>
      <c r="C117" s="98">
        <f t="shared" si="23"/>
        <v>0</v>
      </c>
      <c r="D117" s="220"/>
      <c r="E117" s="807"/>
      <c r="F117" s="765">
        <f>D117+E117</f>
        <v>0</v>
      </c>
      <c r="G117" s="220"/>
      <c r="H117" s="103"/>
      <c r="I117" s="221">
        <f>G117+H117</f>
        <v>0</v>
      </c>
      <c r="J117" s="103"/>
      <c r="K117" s="104"/>
      <c r="L117" s="221">
        <f>J117+K117</f>
        <v>0</v>
      </c>
      <c r="M117" s="222"/>
      <c r="N117" s="104"/>
      <c r="O117" s="221">
        <f>M117+N117</f>
        <v>0</v>
      </c>
      <c r="P117" s="223"/>
    </row>
    <row r="118" spans="1:16" hidden="1" x14ac:dyDescent="0.2">
      <c r="A118" s="58">
        <v>2262</v>
      </c>
      <c r="B118" s="3" t="s">
        <v>27</v>
      </c>
      <c r="C118" s="98">
        <f t="shared" si="23"/>
        <v>0</v>
      </c>
      <c r="D118" s="220"/>
      <c r="E118" s="807"/>
      <c r="F118" s="765">
        <f>D118+E118</f>
        <v>0</v>
      </c>
      <c r="G118" s="220"/>
      <c r="H118" s="103"/>
      <c r="I118" s="221">
        <f>G118+H118</f>
        <v>0</v>
      </c>
      <c r="J118" s="103"/>
      <c r="K118" s="104"/>
      <c r="L118" s="221">
        <f>J118+K118</f>
        <v>0</v>
      </c>
      <c r="M118" s="222"/>
      <c r="N118" s="104"/>
      <c r="O118" s="221">
        <f>M118+N118</f>
        <v>0</v>
      </c>
      <c r="P118" s="223"/>
    </row>
    <row r="119" spans="1:16" hidden="1" x14ac:dyDescent="0.2">
      <c r="A119" s="58">
        <v>2263</v>
      </c>
      <c r="B119" s="3" t="s">
        <v>28</v>
      </c>
      <c r="C119" s="98">
        <f t="shared" si="23"/>
        <v>0</v>
      </c>
      <c r="D119" s="220"/>
      <c r="E119" s="807"/>
      <c r="F119" s="765">
        <f>D119+E119</f>
        <v>0</v>
      </c>
      <c r="G119" s="220"/>
      <c r="H119" s="103"/>
      <c r="I119" s="221">
        <f>G119+H119</f>
        <v>0</v>
      </c>
      <c r="J119" s="103"/>
      <c r="K119" s="104"/>
      <c r="L119" s="221">
        <f>J119+K119</f>
        <v>0</v>
      </c>
      <c r="M119" s="222"/>
      <c r="N119" s="104"/>
      <c r="O119" s="221">
        <f>M119+N119</f>
        <v>0</v>
      </c>
      <c r="P119" s="223"/>
    </row>
    <row r="120" spans="1:16" ht="24" hidden="1" x14ac:dyDescent="0.2">
      <c r="A120" s="58">
        <v>2264</v>
      </c>
      <c r="B120" s="3" t="s">
        <v>225</v>
      </c>
      <c r="C120" s="98">
        <f t="shared" si="23"/>
        <v>0</v>
      </c>
      <c r="D120" s="220"/>
      <c r="E120" s="807"/>
      <c r="F120" s="765">
        <f>D120+E120</f>
        <v>0</v>
      </c>
      <c r="G120" s="220"/>
      <c r="H120" s="103"/>
      <c r="I120" s="221">
        <f>G120+H120</f>
        <v>0</v>
      </c>
      <c r="J120" s="103"/>
      <c r="K120" s="104"/>
      <c r="L120" s="221">
        <f>J120+K120</f>
        <v>0</v>
      </c>
      <c r="M120" s="222"/>
      <c r="N120" s="104"/>
      <c r="O120" s="221">
        <f>M120+N120</f>
        <v>0</v>
      </c>
      <c r="P120" s="223"/>
    </row>
    <row r="121" spans="1:16" hidden="1" x14ac:dyDescent="0.2">
      <c r="A121" s="58">
        <v>2269</v>
      </c>
      <c r="B121" s="3" t="s">
        <v>29</v>
      </c>
      <c r="C121" s="98">
        <f t="shared" si="23"/>
        <v>0</v>
      </c>
      <c r="D121" s="220"/>
      <c r="E121" s="807"/>
      <c r="F121" s="765">
        <f>D121+E121</f>
        <v>0</v>
      </c>
      <c r="G121" s="220"/>
      <c r="H121" s="103"/>
      <c r="I121" s="221">
        <f>G121+H121</f>
        <v>0</v>
      </c>
      <c r="J121" s="103"/>
      <c r="K121" s="104"/>
      <c r="L121" s="221">
        <f>J121+K121</f>
        <v>0</v>
      </c>
      <c r="M121" s="222"/>
      <c r="N121" s="104"/>
      <c r="O121" s="221">
        <f>M121+N121</f>
        <v>0</v>
      </c>
      <c r="P121" s="223"/>
    </row>
    <row r="122" spans="1:16" hidden="1" x14ac:dyDescent="0.2">
      <c r="A122" s="224">
        <v>2270</v>
      </c>
      <c r="B122" s="3" t="s">
        <v>30</v>
      </c>
      <c r="C122" s="98">
        <f t="shared" si="23"/>
        <v>0</v>
      </c>
      <c r="D122" s="225">
        <f t="shared" ref="D122:O122" si="37">SUM(D123:D127)</f>
        <v>0</v>
      </c>
      <c r="E122" s="808">
        <f t="shared" si="37"/>
        <v>0</v>
      </c>
      <c r="F122" s="765">
        <f t="shared" si="37"/>
        <v>0</v>
      </c>
      <c r="G122" s="225">
        <f t="shared" si="37"/>
        <v>0</v>
      </c>
      <c r="H122" s="227">
        <f t="shared" si="37"/>
        <v>0</v>
      </c>
      <c r="I122" s="221">
        <f t="shared" si="37"/>
        <v>0</v>
      </c>
      <c r="J122" s="227">
        <f t="shared" si="37"/>
        <v>0</v>
      </c>
      <c r="K122" s="226">
        <f t="shared" si="37"/>
        <v>0</v>
      </c>
      <c r="L122" s="221">
        <f t="shared" si="37"/>
        <v>0</v>
      </c>
      <c r="M122" s="98">
        <f t="shared" si="37"/>
        <v>0</v>
      </c>
      <c r="N122" s="226">
        <f t="shared" si="37"/>
        <v>0</v>
      </c>
      <c r="O122" s="221">
        <f t="shared" si="37"/>
        <v>0</v>
      </c>
      <c r="P122" s="223"/>
    </row>
    <row r="123" spans="1:16" hidden="1" x14ac:dyDescent="0.2">
      <c r="A123" s="58">
        <v>2272</v>
      </c>
      <c r="B123" s="2" t="s">
        <v>226</v>
      </c>
      <c r="C123" s="98">
        <f t="shared" si="23"/>
        <v>0</v>
      </c>
      <c r="D123" s="220"/>
      <c r="E123" s="807"/>
      <c r="F123" s="765">
        <f>D123+E123</f>
        <v>0</v>
      </c>
      <c r="G123" s="220"/>
      <c r="H123" s="103"/>
      <c r="I123" s="221">
        <f>G123+H123</f>
        <v>0</v>
      </c>
      <c r="J123" s="103"/>
      <c r="K123" s="104"/>
      <c r="L123" s="221">
        <f>J123+K123</f>
        <v>0</v>
      </c>
      <c r="M123" s="222"/>
      <c r="N123" s="104"/>
      <c r="O123" s="221">
        <f>M123+N123</f>
        <v>0</v>
      </c>
      <c r="P123" s="223"/>
    </row>
    <row r="124" spans="1:16" ht="24" hidden="1" x14ac:dyDescent="0.2">
      <c r="A124" s="58">
        <v>2274</v>
      </c>
      <c r="B124" s="239" t="s">
        <v>132</v>
      </c>
      <c r="C124" s="98">
        <f t="shared" si="23"/>
        <v>0</v>
      </c>
      <c r="D124" s="220"/>
      <c r="E124" s="807"/>
      <c r="F124" s="765">
        <f>D124+E124</f>
        <v>0</v>
      </c>
      <c r="G124" s="220"/>
      <c r="H124" s="103"/>
      <c r="I124" s="221">
        <f>G124+H124</f>
        <v>0</v>
      </c>
      <c r="J124" s="103"/>
      <c r="K124" s="104"/>
      <c r="L124" s="221">
        <f>J124+K124</f>
        <v>0</v>
      </c>
      <c r="M124" s="222"/>
      <c r="N124" s="104"/>
      <c r="O124" s="221">
        <f>M124+N124</f>
        <v>0</v>
      </c>
      <c r="P124" s="223"/>
    </row>
    <row r="125" spans="1:16" ht="24" hidden="1" x14ac:dyDescent="0.2">
      <c r="A125" s="58">
        <v>2275</v>
      </c>
      <c r="B125" s="3" t="s">
        <v>31</v>
      </c>
      <c r="C125" s="98">
        <f t="shared" si="23"/>
        <v>0</v>
      </c>
      <c r="D125" s="220"/>
      <c r="E125" s="807"/>
      <c r="F125" s="765">
        <f>D125+E125</f>
        <v>0</v>
      </c>
      <c r="G125" s="220"/>
      <c r="H125" s="103"/>
      <c r="I125" s="221">
        <f>G125+H125</f>
        <v>0</v>
      </c>
      <c r="J125" s="103"/>
      <c r="K125" s="104"/>
      <c r="L125" s="221">
        <f>J125+K125</f>
        <v>0</v>
      </c>
      <c r="M125" s="222"/>
      <c r="N125" s="104"/>
      <c r="O125" s="221">
        <f>M125+N125</f>
        <v>0</v>
      </c>
      <c r="P125" s="223"/>
    </row>
    <row r="126" spans="1:16" ht="36" hidden="1" x14ac:dyDescent="0.2">
      <c r="A126" s="58">
        <v>2276</v>
      </c>
      <c r="B126" s="3" t="s">
        <v>95</v>
      </c>
      <c r="C126" s="98">
        <f t="shared" si="23"/>
        <v>0</v>
      </c>
      <c r="D126" s="220"/>
      <c r="E126" s="807"/>
      <c r="F126" s="765">
        <f>D126+E126</f>
        <v>0</v>
      </c>
      <c r="G126" s="220"/>
      <c r="H126" s="103"/>
      <c r="I126" s="221">
        <f>G126+H126</f>
        <v>0</v>
      </c>
      <c r="J126" s="103"/>
      <c r="K126" s="104"/>
      <c r="L126" s="221">
        <f>J126+K126</f>
        <v>0</v>
      </c>
      <c r="M126" s="222"/>
      <c r="N126" s="104"/>
      <c r="O126" s="221">
        <f>M126+N126</f>
        <v>0</v>
      </c>
      <c r="P126" s="223"/>
    </row>
    <row r="127" spans="1:16" ht="24" hidden="1" x14ac:dyDescent="0.2">
      <c r="A127" s="58">
        <v>2279</v>
      </c>
      <c r="B127" s="3" t="s">
        <v>32</v>
      </c>
      <c r="C127" s="98">
        <f t="shared" si="23"/>
        <v>0</v>
      </c>
      <c r="D127" s="220"/>
      <c r="E127" s="807"/>
      <c r="F127" s="765">
        <f>D127+E127</f>
        <v>0</v>
      </c>
      <c r="G127" s="220"/>
      <c r="H127" s="103"/>
      <c r="I127" s="221">
        <f>G127+H127</f>
        <v>0</v>
      </c>
      <c r="J127" s="103"/>
      <c r="K127" s="104"/>
      <c r="L127" s="221">
        <f>J127+K127</f>
        <v>0</v>
      </c>
      <c r="M127" s="222"/>
      <c r="N127" s="104"/>
      <c r="O127" s="221">
        <f>M127+N127</f>
        <v>0</v>
      </c>
      <c r="P127" s="223"/>
    </row>
    <row r="128" spans="1:16" ht="24" hidden="1" x14ac:dyDescent="0.2">
      <c r="A128" s="1114">
        <v>2280</v>
      </c>
      <c r="B128" s="1" t="s">
        <v>227</v>
      </c>
      <c r="C128" s="89">
        <f t="shared" si="23"/>
        <v>0</v>
      </c>
      <c r="D128" s="233">
        <f t="shared" ref="D128:O128" si="38">SUM(D129)</f>
        <v>0</v>
      </c>
      <c r="E128" s="810">
        <f t="shared" si="38"/>
        <v>0</v>
      </c>
      <c r="F128" s="806">
        <f t="shared" si="38"/>
        <v>0</v>
      </c>
      <c r="G128" s="233">
        <f t="shared" si="38"/>
        <v>0</v>
      </c>
      <c r="H128" s="235">
        <f t="shared" si="38"/>
        <v>0</v>
      </c>
      <c r="I128" s="217">
        <f t="shared" si="38"/>
        <v>0</v>
      </c>
      <c r="J128" s="235">
        <f t="shared" si="38"/>
        <v>0</v>
      </c>
      <c r="K128" s="234">
        <f t="shared" si="38"/>
        <v>0</v>
      </c>
      <c r="L128" s="217">
        <f t="shared" si="38"/>
        <v>0</v>
      </c>
      <c r="M128" s="98">
        <f t="shared" si="38"/>
        <v>0</v>
      </c>
      <c r="N128" s="226">
        <f t="shared" si="38"/>
        <v>0</v>
      </c>
      <c r="O128" s="221">
        <f t="shared" si="38"/>
        <v>0</v>
      </c>
      <c r="P128" s="223"/>
    </row>
    <row r="129" spans="1:16" ht="24" hidden="1" x14ac:dyDescent="0.2">
      <c r="A129" s="58">
        <v>2283</v>
      </c>
      <c r="B129" s="3" t="s">
        <v>228</v>
      </c>
      <c r="C129" s="98">
        <f t="shared" si="23"/>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23"/>
        <v>0</v>
      </c>
      <c r="D130" s="204">
        <f t="shared" ref="D130:O130" si="39">SUM(D131,D136,D140,D141,D144,D151,D159,D160,D163)</f>
        <v>0</v>
      </c>
      <c r="E130" s="802">
        <f t="shared" si="39"/>
        <v>0</v>
      </c>
      <c r="F130" s="769">
        <f t="shared" si="39"/>
        <v>0</v>
      </c>
      <c r="G130" s="204">
        <f t="shared" si="39"/>
        <v>0</v>
      </c>
      <c r="H130" s="86">
        <f t="shared" si="39"/>
        <v>0</v>
      </c>
      <c r="I130" s="205">
        <f t="shared" si="39"/>
        <v>0</v>
      </c>
      <c r="J130" s="86">
        <f t="shared" si="39"/>
        <v>0</v>
      </c>
      <c r="K130" s="87">
        <f t="shared" si="39"/>
        <v>0</v>
      </c>
      <c r="L130" s="205">
        <f t="shared" si="39"/>
        <v>0</v>
      </c>
      <c r="M130" s="77">
        <f t="shared" si="39"/>
        <v>0</v>
      </c>
      <c r="N130" s="87">
        <f t="shared" si="39"/>
        <v>0</v>
      </c>
      <c r="O130" s="205">
        <f t="shared" si="39"/>
        <v>0</v>
      </c>
      <c r="P130" s="232"/>
    </row>
    <row r="131" spans="1:16" ht="24" hidden="1" x14ac:dyDescent="0.2">
      <c r="A131" s="1114">
        <v>2310</v>
      </c>
      <c r="B131" s="1" t="s">
        <v>124</v>
      </c>
      <c r="C131" s="89">
        <f t="shared" si="23"/>
        <v>0</v>
      </c>
      <c r="D131" s="233">
        <f t="shared" ref="D131:O131" si="40">SUM(D132:D135)</f>
        <v>0</v>
      </c>
      <c r="E131" s="810">
        <f t="shared" si="40"/>
        <v>0</v>
      </c>
      <c r="F131" s="806">
        <f t="shared" si="40"/>
        <v>0</v>
      </c>
      <c r="G131" s="233">
        <f t="shared" si="40"/>
        <v>0</v>
      </c>
      <c r="H131" s="235">
        <f t="shared" si="40"/>
        <v>0</v>
      </c>
      <c r="I131" s="217">
        <f t="shared" si="40"/>
        <v>0</v>
      </c>
      <c r="J131" s="235">
        <f t="shared" si="40"/>
        <v>0</v>
      </c>
      <c r="K131" s="234">
        <f t="shared" si="40"/>
        <v>0</v>
      </c>
      <c r="L131" s="217">
        <f t="shared" si="40"/>
        <v>0</v>
      </c>
      <c r="M131" s="89">
        <f t="shared" si="40"/>
        <v>0</v>
      </c>
      <c r="N131" s="234">
        <f t="shared" si="40"/>
        <v>0</v>
      </c>
      <c r="O131" s="217">
        <f t="shared" si="40"/>
        <v>0</v>
      </c>
      <c r="P131" s="219"/>
    </row>
    <row r="132" spans="1:16" hidden="1" x14ac:dyDescent="0.2">
      <c r="A132" s="58">
        <v>2311</v>
      </c>
      <c r="B132" s="3" t="s">
        <v>34</v>
      </c>
      <c r="C132" s="98">
        <f t="shared" si="23"/>
        <v>0</v>
      </c>
      <c r="D132" s="220"/>
      <c r="E132" s="807"/>
      <c r="F132" s="765">
        <f>D132+E132</f>
        <v>0</v>
      </c>
      <c r="G132" s="220"/>
      <c r="H132" s="103"/>
      <c r="I132" s="221">
        <f>G132+H132</f>
        <v>0</v>
      </c>
      <c r="J132" s="103"/>
      <c r="K132" s="104"/>
      <c r="L132" s="221">
        <f>J132+K132</f>
        <v>0</v>
      </c>
      <c r="M132" s="222"/>
      <c r="N132" s="104"/>
      <c r="O132" s="221">
        <f>M132+N132</f>
        <v>0</v>
      </c>
      <c r="P132" s="223"/>
    </row>
    <row r="133" spans="1:16" hidden="1" x14ac:dyDescent="0.2">
      <c r="A133" s="58">
        <v>2312</v>
      </c>
      <c r="B133" s="3" t="s">
        <v>35</v>
      </c>
      <c r="C133" s="98">
        <f t="shared" si="23"/>
        <v>0</v>
      </c>
      <c r="D133" s="220"/>
      <c r="E133" s="807"/>
      <c r="F133" s="765">
        <f>D133+E133</f>
        <v>0</v>
      </c>
      <c r="G133" s="220"/>
      <c r="H133" s="103"/>
      <c r="I133" s="221">
        <f>G133+H133</f>
        <v>0</v>
      </c>
      <c r="J133" s="103"/>
      <c r="K133" s="104"/>
      <c r="L133" s="221">
        <f>J133+K133</f>
        <v>0</v>
      </c>
      <c r="M133" s="222"/>
      <c r="N133" s="104"/>
      <c r="O133" s="221">
        <f>M133+N133</f>
        <v>0</v>
      </c>
      <c r="P133" s="223"/>
    </row>
    <row r="134" spans="1:16" hidden="1" x14ac:dyDescent="0.2">
      <c r="A134" s="58">
        <v>2313</v>
      </c>
      <c r="B134" s="3" t="s">
        <v>36</v>
      </c>
      <c r="C134" s="98">
        <f t="shared" si="23"/>
        <v>0</v>
      </c>
      <c r="D134" s="220"/>
      <c r="E134" s="807"/>
      <c r="F134" s="765">
        <f>D134+E134</f>
        <v>0</v>
      </c>
      <c r="G134" s="220"/>
      <c r="H134" s="103"/>
      <c r="I134" s="221">
        <f>G134+H134</f>
        <v>0</v>
      </c>
      <c r="J134" s="103"/>
      <c r="K134" s="104"/>
      <c r="L134" s="221">
        <f>J134+K134</f>
        <v>0</v>
      </c>
      <c r="M134" s="222"/>
      <c r="N134" s="104"/>
      <c r="O134" s="221">
        <f>M134+N134</f>
        <v>0</v>
      </c>
      <c r="P134" s="223"/>
    </row>
    <row r="135" spans="1:16" ht="36" hidden="1" customHeight="1" x14ac:dyDescent="0.2">
      <c r="A135" s="58">
        <v>2314</v>
      </c>
      <c r="B135" s="3" t="s">
        <v>133</v>
      </c>
      <c r="C135" s="98">
        <f t="shared" si="23"/>
        <v>0</v>
      </c>
      <c r="D135" s="220"/>
      <c r="E135" s="807"/>
      <c r="F135" s="765">
        <f>D135+E135</f>
        <v>0</v>
      </c>
      <c r="G135" s="220"/>
      <c r="H135" s="103"/>
      <c r="I135" s="221">
        <f>G135+H135</f>
        <v>0</v>
      </c>
      <c r="J135" s="103"/>
      <c r="K135" s="104"/>
      <c r="L135" s="221">
        <f>J135+K135</f>
        <v>0</v>
      </c>
      <c r="M135" s="222"/>
      <c r="N135" s="104"/>
      <c r="O135" s="221">
        <f>M135+N135</f>
        <v>0</v>
      </c>
      <c r="P135" s="223"/>
    </row>
    <row r="136" spans="1:16" hidden="1" x14ac:dyDescent="0.2">
      <c r="A136" s="224">
        <v>2320</v>
      </c>
      <c r="B136" s="3" t="s">
        <v>37</v>
      </c>
      <c r="C136" s="98">
        <f t="shared" si="23"/>
        <v>0</v>
      </c>
      <c r="D136" s="225">
        <f t="shared" ref="D136:O136" si="41">SUM(D137:D139)</f>
        <v>0</v>
      </c>
      <c r="E136" s="808">
        <f t="shared" si="41"/>
        <v>0</v>
      </c>
      <c r="F136" s="765">
        <f t="shared" si="41"/>
        <v>0</v>
      </c>
      <c r="G136" s="225">
        <f t="shared" si="41"/>
        <v>0</v>
      </c>
      <c r="H136" s="227">
        <f t="shared" si="41"/>
        <v>0</v>
      </c>
      <c r="I136" s="221">
        <f t="shared" si="41"/>
        <v>0</v>
      </c>
      <c r="J136" s="227">
        <f t="shared" si="41"/>
        <v>0</v>
      </c>
      <c r="K136" s="226">
        <f t="shared" si="41"/>
        <v>0</v>
      </c>
      <c r="L136" s="221">
        <f t="shared" si="41"/>
        <v>0</v>
      </c>
      <c r="M136" s="98">
        <f t="shared" si="41"/>
        <v>0</v>
      </c>
      <c r="N136" s="226">
        <f t="shared" si="41"/>
        <v>0</v>
      </c>
      <c r="O136" s="221">
        <f t="shared" si="41"/>
        <v>0</v>
      </c>
      <c r="P136" s="223"/>
    </row>
    <row r="137" spans="1:16" hidden="1" x14ac:dyDescent="0.2">
      <c r="A137" s="58">
        <v>2321</v>
      </c>
      <c r="B137" s="3" t="s">
        <v>38</v>
      </c>
      <c r="C137" s="98">
        <f t="shared" si="23"/>
        <v>0</v>
      </c>
      <c r="D137" s="220"/>
      <c r="E137" s="807"/>
      <c r="F137" s="765">
        <f>D137+E137</f>
        <v>0</v>
      </c>
      <c r="G137" s="220"/>
      <c r="H137" s="103"/>
      <c r="I137" s="221">
        <f>G137+H137</f>
        <v>0</v>
      </c>
      <c r="J137" s="103"/>
      <c r="K137" s="104"/>
      <c r="L137" s="221">
        <f>J137+K137</f>
        <v>0</v>
      </c>
      <c r="M137" s="222"/>
      <c r="N137" s="104"/>
      <c r="O137" s="221">
        <f>M137+N137</f>
        <v>0</v>
      </c>
      <c r="P137" s="223"/>
    </row>
    <row r="138" spans="1:16" hidden="1" x14ac:dyDescent="0.2">
      <c r="A138" s="58">
        <v>2322</v>
      </c>
      <c r="B138" s="3" t="s">
        <v>39</v>
      </c>
      <c r="C138" s="98">
        <f t="shared" si="23"/>
        <v>0</v>
      </c>
      <c r="D138" s="220"/>
      <c r="E138" s="807"/>
      <c r="F138" s="765">
        <f>D138+E138</f>
        <v>0</v>
      </c>
      <c r="G138" s="220"/>
      <c r="H138" s="103"/>
      <c r="I138" s="221">
        <f>G138+H138</f>
        <v>0</v>
      </c>
      <c r="J138" s="103"/>
      <c r="K138" s="104"/>
      <c r="L138" s="221">
        <f>J138+K138</f>
        <v>0</v>
      </c>
      <c r="M138" s="222"/>
      <c r="N138" s="104"/>
      <c r="O138" s="221">
        <f>M138+N138</f>
        <v>0</v>
      </c>
      <c r="P138" s="223"/>
    </row>
    <row r="139" spans="1:16" ht="10.5" hidden="1" customHeight="1" x14ac:dyDescent="0.2">
      <c r="A139" s="58">
        <v>2329</v>
      </c>
      <c r="B139" s="3" t="s">
        <v>40</v>
      </c>
      <c r="C139" s="98">
        <f t="shared" si="23"/>
        <v>0</v>
      </c>
      <c r="D139" s="220"/>
      <c r="E139" s="807"/>
      <c r="F139" s="765">
        <f>D139+E139</f>
        <v>0</v>
      </c>
      <c r="G139" s="220"/>
      <c r="H139" s="103"/>
      <c r="I139" s="221">
        <f>G139+H139</f>
        <v>0</v>
      </c>
      <c r="J139" s="103"/>
      <c r="K139" s="104"/>
      <c r="L139" s="221">
        <f>J139+K139</f>
        <v>0</v>
      </c>
      <c r="M139" s="222"/>
      <c r="N139" s="104"/>
      <c r="O139" s="221">
        <f>M139+N139</f>
        <v>0</v>
      </c>
      <c r="P139" s="223"/>
    </row>
    <row r="140" spans="1:16" hidden="1" x14ac:dyDescent="0.2">
      <c r="A140" s="224">
        <v>2330</v>
      </c>
      <c r="B140" s="3" t="s">
        <v>41</v>
      </c>
      <c r="C140" s="98">
        <f t="shared" si="23"/>
        <v>0</v>
      </c>
      <c r="D140" s="220"/>
      <c r="E140" s="807"/>
      <c r="F140" s="765">
        <f>D140+E140</f>
        <v>0</v>
      </c>
      <c r="G140" s="220"/>
      <c r="H140" s="103"/>
      <c r="I140" s="221">
        <f>G140+H140</f>
        <v>0</v>
      </c>
      <c r="J140" s="103"/>
      <c r="K140" s="104"/>
      <c r="L140" s="221">
        <f>J140+K140</f>
        <v>0</v>
      </c>
      <c r="M140" s="222"/>
      <c r="N140" s="104"/>
      <c r="O140" s="221">
        <f>M140+N140</f>
        <v>0</v>
      </c>
      <c r="P140" s="223"/>
    </row>
    <row r="141" spans="1:16" ht="48" hidden="1" x14ac:dyDescent="0.2">
      <c r="A141" s="224">
        <v>2340</v>
      </c>
      <c r="B141" s="3" t="s">
        <v>229</v>
      </c>
      <c r="C141" s="98">
        <f t="shared" si="23"/>
        <v>0</v>
      </c>
      <c r="D141" s="225">
        <f t="shared" ref="D141:O141" si="42">SUM(D142:D143)</f>
        <v>0</v>
      </c>
      <c r="E141" s="808">
        <f t="shared" si="42"/>
        <v>0</v>
      </c>
      <c r="F141" s="765">
        <f t="shared" si="42"/>
        <v>0</v>
      </c>
      <c r="G141" s="225">
        <f t="shared" si="42"/>
        <v>0</v>
      </c>
      <c r="H141" s="227">
        <f t="shared" si="42"/>
        <v>0</v>
      </c>
      <c r="I141" s="221">
        <f t="shared" si="42"/>
        <v>0</v>
      </c>
      <c r="J141" s="227">
        <f t="shared" si="42"/>
        <v>0</v>
      </c>
      <c r="K141" s="226">
        <f t="shared" si="42"/>
        <v>0</v>
      </c>
      <c r="L141" s="221">
        <f t="shared" si="42"/>
        <v>0</v>
      </c>
      <c r="M141" s="98">
        <f t="shared" si="42"/>
        <v>0</v>
      </c>
      <c r="N141" s="226">
        <f t="shared" si="42"/>
        <v>0</v>
      </c>
      <c r="O141" s="221">
        <f t="shared" si="42"/>
        <v>0</v>
      </c>
      <c r="P141" s="223"/>
    </row>
    <row r="142" spans="1:16" hidden="1" x14ac:dyDescent="0.2">
      <c r="A142" s="58">
        <v>2341</v>
      </c>
      <c r="B142" s="3" t="s">
        <v>42</v>
      </c>
      <c r="C142" s="98">
        <f t="shared" si="23"/>
        <v>0</v>
      </c>
      <c r="D142" s="220"/>
      <c r="E142" s="807"/>
      <c r="F142" s="765">
        <f>D142+E142</f>
        <v>0</v>
      </c>
      <c r="G142" s="220"/>
      <c r="H142" s="103"/>
      <c r="I142" s="221">
        <f>G142+H142</f>
        <v>0</v>
      </c>
      <c r="J142" s="103"/>
      <c r="K142" s="104"/>
      <c r="L142" s="221">
        <f>J142+K142</f>
        <v>0</v>
      </c>
      <c r="M142" s="222"/>
      <c r="N142" s="104"/>
      <c r="O142" s="221">
        <f>M142+N142</f>
        <v>0</v>
      </c>
      <c r="P142" s="223"/>
    </row>
    <row r="143" spans="1:16" ht="24" hidden="1" x14ac:dyDescent="0.2">
      <c r="A143" s="58">
        <v>2344</v>
      </c>
      <c r="B143" s="3" t="s">
        <v>43</v>
      </c>
      <c r="C143" s="98">
        <f t="shared" si="23"/>
        <v>0</v>
      </c>
      <c r="D143" s="220"/>
      <c r="E143" s="807"/>
      <c r="F143" s="765">
        <f>D143+E143</f>
        <v>0</v>
      </c>
      <c r="G143" s="220"/>
      <c r="H143" s="103"/>
      <c r="I143" s="221">
        <f>G143+H143</f>
        <v>0</v>
      </c>
      <c r="J143" s="103"/>
      <c r="K143" s="104"/>
      <c r="L143" s="221">
        <f>J143+K143</f>
        <v>0</v>
      </c>
      <c r="M143" s="222"/>
      <c r="N143" s="104"/>
      <c r="O143" s="221">
        <f>M143+N143</f>
        <v>0</v>
      </c>
      <c r="P143" s="223"/>
    </row>
    <row r="144" spans="1:16" ht="24" hidden="1" x14ac:dyDescent="0.2">
      <c r="A144" s="210">
        <v>2350</v>
      </c>
      <c r="B144" s="154" t="s">
        <v>44</v>
      </c>
      <c r="C144" s="160">
        <f t="shared" si="23"/>
        <v>0</v>
      </c>
      <c r="D144" s="211">
        <f t="shared" ref="D144:O144" si="43">SUM(D145:D150)</f>
        <v>0</v>
      </c>
      <c r="E144" s="803">
        <f t="shared" si="43"/>
        <v>0</v>
      </c>
      <c r="F144" s="804">
        <f t="shared" si="43"/>
        <v>0</v>
      </c>
      <c r="G144" s="211">
        <f t="shared" si="43"/>
        <v>0</v>
      </c>
      <c r="H144" s="213">
        <f t="shared" si="43"/>
        <v>0</v>
      </c>
      <c r="I144" s="214">
        <f t="shared" si="43"/>
        <v>0</v>
      </c>
      <c r="J144" s="213">
        <f t="shared" si="43"/>
        <v>0</v>
      </c>
      <c r="K144" s="212">
        <f t="shared" si="43"/>
        <v>0</v>
      </c>
      <c r="L144" s="214">
        <f t="shared" si="43"/>
        <v>0</v>
      </c>
      <c r="M144" s="160">
        <f t="shared" si="43"/>
        <v>0</v>
      </c>
      <c r="N144" s="212">
        <f t="shared" si="43"/>
        <v>0</v>
      </c>
      <c r="O144" s="214">
        <f t="shared" si="43"/>
        <v>0</v>
      </c>
      <c r="P144" s="215"/>
    </row>
    <row r="145" spans="1:16" hidden="1" x14ac:dyDescent="0.2">
      <c r="A145" s="49">
        <v>2351</v>
      </c>
      <c r="B145" s="1" t="s">
        <v>45</v>
      </c>
      <c r="C145" s="89">
        <f t="shared" si="23"/>
        <v>0</v>
      </c>
      <c r="D145" s="216"/>
      <c r="E145" s="805"/>
      <c r="F145" s="806">
        <f t="shared" ref="F145:F150" si="44">D145+E145</f>
        <v>0</v>
      </c>
      <c r="G145" s="216"/>
      <c r="H145" s="94"/>
      <c r="I145" s="217">
        <f t="shared" ref="I145:I150" si="45">G145+H145</f>
        <v>0</v>
      </c>
      <c r="J145" s="94"/>
      <c r="K145" s="95"/>
      <c r="L145" s="217">
        <f t="shared" ref="L145:L150" si="46">J145+K145</f>
        <v>0</v>
      </c>
      <c r="M145" s="218"/>
      <c r="N145" s="95"/>
      <c r="O145" s="217">
        <f t="shared" ref="O145:O150" si="47">M145+N145</f>
        <v>0</v>
      </c>
      <c r="P145" s="219"/>
    </row>
    <row r="146" spans="1:16" hidden="1" x14ac:dyDescent="0.2">
      <c r="A146" s="58">
        <v>2352</v>
      </c>
      <c r="B146" s="3" t="s">
        <v>46</v>
      </c>
      <c r="C146" s="98">
        <f t="shared" si="23"/>
        <v>0</v>
      </c>
      <c r="D146" s="220"/>
      <c r="E146" s="807"/>
      <c r="F146" s="765">
        <f t="shared" si="44"/>
        <v>0</v>
      </c>
      <c r="G146" s="220"/>
      <c r="H146" s="103"/>
      <c r="I146" s="221">
        <f t="shared" si="45"/>
        <v>0</v>
      </c>
      <c r="J146" s="103"/>
      <c r="K146" s="104"/>
      <c r="L146" s="221">
        <f t="shared" si="46"/>
        <v>0</v>
      </c>
      <c r="M146" s="222"/>
      <c r="N146" s="104"/>
      <c r="O146" s="221">
        <f t="shared" si="47"/>
        <v>0</v>
      </c>
      <c r="P146" s="223"/>
    </row>
    <row r="147" spans="1:16" ht="24" hidden="1" x14ac:dyDescent="0.2">
      <c r="A147" s="58">
        <v>2353</v>
      </c>
      <c r="B147" s="3" t="s">
        <v>47</v>
      </c>
      <c r="C147" s="98">
        <f t="shared" si="23"/>
        <v>0</v>
      </c>
      <c r="D147" s="220"/>
      <c r="E147" s="807"/>
      <c r="F147" s="765">
        <f t="shared" si="44"/>
        <v>0</v>
      </c>
      <c r="G147" s="220"/>
      <c r="H147" s="103"/>
      <c r="I147" s="221">
        <f t="shared" si="45"/>
        <v>0</v>
      </c>
      <c r="J147" s="103"/>
      <c r="K147" s="104"/>
      <c r="L147" s="221">
        <f t="shared" si="46"/>
        <v>0</v>
      </c>
      <c r="M147" s="222"/>
      <c r="N147" s="104"/>
      <c r="O147" s="221">
        <f t="shared" si="47"/>
        <v>0</v>
      </c>
      <c r="P147" s="223"/>
    </row>
    <row r="148" spans="1:16" ht="24" hidden="1" x14ac:dyDescent="0.2">
      <c r="A148" s="58">
        <v>2354</v>
      </c>
      <c r="B148" s="3" t="s">
        <v>48</v>
      </c>
      <c r="C148" s="98">
        <f t="shared" si="23"/>
        <v>0</v>
      </c>
      <c r="D148" s="220"/>
      <c r="E148" s="807"/>
      <c r="F148" s="765">
        <f t="shared" si="44"/>
        <v>0</v>
      </c>
      <c r="G148" s="220"/>
      <c r="H148" s="103"/>
      <c r="I148" s="221">
        <f t="shared" si="45"/>
        <v>0</v>
      </c>
      <c r="J148" s="103"/>
      <c r="K148" s="104"/>
      <c r="L148" s="221">
        <f t="shared" si="46"/>
        <v>0</v>
      </c>
      <c r="M148" s="222"/>
      <c r="N148" s="104"/>
      <c r="O148" s="221">
        <f t="shared" si="47"/>
        <v>0</v>
      </c>
      <c r="P148" s="223"/>
    </row>
    <row r="149" spans="1:16" ht="24" hidden="1" x14ac:dyDescent="0.2">
      <c r="A149" s="58">
        <v>2355</v>
      </c>
      <c r="B149" s="3" t="s">
        <v>49</v>
      </c>
      <c r="C149" s="98">
        <f t="shared" ref="C149:C212" si="48">F149+I149+L149+O149</f>
        <v>0</v>
      </c>
      <c r="D149" s="220"/>
      <c r="E149" s="807"/>
      <c r="F149" s="765">
        <f t="shared" si="44"/>
        <v>0</v>
      </c>
      <c r="G149" s="220"/>
      <c r="H149" s="103"/>
      <c r="I149" s="221">
        <f t="shared" si="45"/>
        <v>0</v>
      </c>
      <c r="J149" s="103"/>
      <c r="K149" s="104"/>
      <c r="L149" s="221">
        <f t="shared" si="46"/>
        <v>0</v>
      </c>
      <c r="M149" s="222"/>
      <c r="N149" s="104"/>
      <c r="O149" s="221">
        <f t="shared" si="47"/>
        <v>0</v>
      </c>
      <c r="P149" s="223"/>
    </row>
    <row r="150" spans="1:16" ht="24" hidden="1" x14ac:dyDescent="0.2">
      <c r="A150" s="58">
        <v>2359</v>
      </c>
      <c r="B150" s="3" t="s">
        <v>50</v>
      </c>
      <c r="C150" s="98">
        <f t="shared" si="48"/>
        <v>0</v>
      </c>
      <c r="D150" s="220"/>
      <c r="E150" s="807"/>
      <c r="F150" s="765">
        <f t="shared" si="44"/>
        <v>0</v>
      </c>
      <c r="G150" s="220"/>
      <c r="H150" s="103"/>
      <c r="I150" s="221">
        <f t="shared" si="45"/>
        <v>0</v>
      </c>
      <c r="J150" s="103"/>
      <c r="K150" s="104"/>
      <c r="L150" s="221">
        <f t="shared" si="46"/>
        <v>0</v>
      </c>
      <c r="M150" s="222"/>
      <c r="N150" s="104"/>
      <c r="O150" s="221">
        <f t="shared" si="47"/>
        <v>0</v>
      </c>
      <c r="P150" s="223"/>
    </row>
    <row r="151" spans="1:16" ht="24.75" hidden="1" customHeight="1" x14ac:dyDescent="0.2">
      <c r="A151" s="224">
        <v>2360</v>
      </c>
      <c r="B151" s="3" t="s">
        <v>51</v>
      </c>
      <c r="C151" s="98">
        <f t="shared" si="48"/>
        <v>0</v>
      </c>
      <c r="D151" s="225">
        <f t="shared" ref="D151:O151" si="49">SUM(D152:D158)</f>
        <v>0</v>
      </c>
      <c r="E151" s="808">
        <f t="shared" si="49"/>
        <v>0</v>
      </c>
      <c r="F151" s="765">
        <f t="shared" si="49"/>
        <v>0</v>
      </c>
      <c r="G151" s="225">
        <f t="shared" si="49"/>
        <v>0</v>
      </c>
      <c r="H151" s="227">
        <f t="shared" si="49"/>
        <v>0</v>
      </c>
      <c r="I151" s="221">
        <f t="shared" si="49"/>
        <v>0</v>
      </c>
      <c r="J151" s="227">
        <f t="shared" si="49"/>
        <v>0</v>
      </c>
      <c r="K151" s="226">
        <f t="shared" si="49"/>
        <v>0</v>
      </c>
      <c r="L151" s="221">
        <f t="shared" si="49"/>
        <v>0</v>
      </c>
      <c r="M151" s="98">
        <f t="shared" si="49"/>
        <v>0</v>
      </c>
      <c r="N151" s="226">
        <f t="shared" si="49"/>
        <v>0</v>
      </c>
      <c r="O151" s="221">
        <f t="shared" si="49"/>
        <v>0</v>
      </c>
      <c r="P151" s="223"/>
    </row>
    <row r="152" spans="1:16" hidden="1" x14ac:dyDescent="0.2">
      <c r="A152" s="57">
        <v>2361</v>
      </c>
      <c r="B152" s="3" t="s">
        <v>52</v>
      </c>
      <c r="C152" s="98">
        <f t="shared" si="48"/>
        <v>0</v>
      </c>
      <c r="D152" s="220"/>
      <c r="E152" s="807"/>
      <c r="F152" s="765">
        <f t="shared" ref="F152:F159" si="50">D152+E152</f>
        <v>0</v>
      </c>
      <c r="G152" s="220"/>
      <c r="H152" s="103"/>
      <c r="I152" s="221">
        <f t="shared" ref="I152:I159" si="51">G152+H152</f>
        <v>0</v>
      </c>
      <c r="J152" s="103"/>
      <c r="K152" s="104"/>
      <c r="L152" s="221">
        <f t="shared" ref="L152:L159" si="52">J152+K152</f>
        <v>0</v>
      </c>
      <c r="M152" s="222"/>
      <c r="N152" s="104"/>
      <c r="O152" s="221">
        <f t="shared" ref="O152:O159" si="53">M152+N152</f>
        <v>0</v>
      </c>
      <c r="P152" s="223"/>
    </row>
    <row r="153" spans="1:16" ht="24" hidden="1" x14ac:dyDescent="0.2">
      <c r="A153" s="57">
        <v>2362</v>
      </c>
      <c r="B153" s="3" t="s">
        <v>53</v>
      </c>
      <c r="C153" s="98">
        <f t="shared" si="48"/>
        <v>0</v>
      </c>
      <c r="D153" s="220"/>
      <c r="E153" s="807"/>
      <c r="F153" s="765">
        <f t="shared" si="50"/>
        <v>0</v>
      </c>
      <c r="G153" s="220"/>
      <c r="H153" s="103"/>
      <c r="I153" s="221">
        <f t="shared" si="51"/>
        <v>0</v>
      </c>
      <c r="J153" s="103"/>
      <c r="K153" s="104"/>
      <c r="L153" s="221">
        <f t="shared" si="52"/>
        <v>0</v>
      </c>
      <c r="M153" s="222"/>
      <c r="N153" s="104"/>
      <c r="O153" s="221">
        <f t="shared" si="53"/>
        <v>0</v>
      </c>
      <c r="P153" s="223"/>
    </row>
    <row r="154" spans="1:16" hidden="1" x14ac:dyDescent="0.2">
      <c r="A154" s="57">
        <v>2363</v>
      </c>
      <c r="B154" s="3" t="s">
        <v>54</v>
      </c>
      <c r="C154" s="98">
        <f t="shared" si="48"/>
        <v>0</v>
      </c>
      <c r="D154" s="220"/>
      <c r="E154" s="807"/>
      <c r="F154" s="765">
        <f t="shared" si="50"/>
        <v>0</v>
      </c>
      <c r="G154" s="220"/>
      <c r="H154" s="103"/>
      <c r="I154" s="221">
        <f t="shared" si="51"/>
        <v>0</v>
      </c>
      <c r="J154" s="103"/>
      <c r="K154" s="104"/>
      <c r="L154" s="221">
        <f t="shared" si="52"/>
        <v>0</v>
      </c>
      <c r="M154" s="222"/>
      <c r="N154" s="104"/>
      <c r="O154" s="221">
        <f t="shared" si="53"/>
        <v>0</v>
      </c>
      <c r="P154" s="223"/>
    </row>
    <row r="155" spans="1:16" hidden="1" x14ac:dyDescent="0.2">
      <c r="A155" s="57">
        <v>2364</v>
      </c>
      <c r="B155" s="3" t="s">
        <v>96</v>
      </c>
      <c r="C155" s="98">
        <f t="shared" si="48"/>
        <v>0</v>
      </c>
      <c r="D155" s="220"/>
      <c r="E155" s="807"/>
      <c r="F155" s="765">
        <f t="shared" si="50"/>
        <v>0</v>
      </c>
      <c r="G155" s="220"/>
      <c r="H155" s="103"/>
      <c r="I155" s="221">
        <f t="shared" si="51"/>
        <v>0</v>
      </c>
      <c r="J155" s="103"/>
      <c r="K155" s="104"/>
      <c r="L155" s="221">
        <f t="shared" si="52"/>
        <v>0</v>
      </c>
      <c r="M155" s="222"/>
      <c r="N155" s="104"/>
      <c r="O155" s="221">
        <f t="shared" si="53"/>
        <v>0</v>
      </c>
      <c r="P155" s="223"/>
    </row>
    <row r="156" spans="1:16" ht="12.75" hidden="1" customHeight="1" x14ac:dyDescent="0.2">
      <c r="A156" s="57">
        <v>2365</v>
      </c>
      <c r="B156" s="3" t="s">
        <v>55</v>
      </c>
      <c r="C156" s="98">
        <f t="shared" si="48"/>
        <v>0</v>
      </c>
      <c r="D156" s="220"/>
      <c r="E156" s="807"/>
      <c r="F156" s="765">
        <f t="shared" si="50"/>
        <v>0</v>
      </c>
      <c r="G156" s="220"/>
      <c r="H156" s="103"/>
      <c r="I156" s="221">
        <f t="shared" si="51"/>
        <v>0</v>
      </c>
      <c r="J156" s="103"/>
      <c r="K156" s="104"/>
      <c r="L156" s="221">
        <f t="shared" si="52"/>
        <v>0</v>
      </c>
      <c r="M156" s="222"/>
      <c r="N156" s="104"/>
      <c r="O156" s="221">
        <f t="shared" si="53"/>
        <v>0</v>
      </c>
      <c r="P156" s="223"/>
    </row>
    <row r="157" spans="1:16" ht="36" hidden="1" x14ac:dyDescent="0.2">
      <c r="A157" s="57">
        <v>2366</v>
      </c>
      <c r="B157" s="3" t="s">
        <v>103</v>
      </c>
      <c r="C157" s="98">
        <f t="shared" si="48"/>
        <v>0</v>
      </c>
      <c r="D157" s="220"/>
      <c r="E157" s="807"/>
      <c r="F157" s="765">
        <f t="shared" si="50"/>
        <v>0</v>
      </c>
      <c r="G157" s="220"/>
      <c r="H157" s="103"/>
      <c r="I157" s="221">
        <f t="shared" si="51"/>
        <v>0</v>
      </c>
      <c r="J157" s="103"/>
      <c r="K157" s="104"/>
      <c r="L157" s="221">
        <f t="shared" si="52"/>
        <v>0</v>
      </c>
      <c r="M157" s="222"/>
      <c r="N157" s="104"/>
      <c r="O157" s="221">
        <f t="shared" si="53"/>
        <v>0</v>
      </c>
      <c r="P157" s="223"/>
    </row>
    <row r="158" spans="1:16" ht="48" hidden="1" x14ac:dyDescent="0.2">
      <c r="A158" s="57">
        <v>2369</v>
      </c>
      <c r="B158" s="3" t="s">
        <v>97</v>
      </c>
      <c r="C158" s="98">
        <f t="shared" si="48"/>
        <v>0</v>
      </c>
      <c r="D158" s="220"/>
      <c r="E158" s="807"/>
      <c r="F158" s="765">
        <f t="shared" si="50"/>
        <v>0</v>
      </c>
      <c r="G158" s="220"/>
      <c r="H158" s="103"/>
      <c r="I158" s="221">
        <f t="shared" si="51"/>
        <v>0</v>
      </c>
      <c r="J158" s="103"/>
      <c r="K158" s="104"/>
      <c r="L158" s="221">
        <f t="shared" si="52"/>
        <v>0</v>
      </c>
      <c r="M158" s="222"/>
      <c r="N158" s="104"/>
      <c r="O158" s="221">
        <f t="shared" si="53"/>
        <v>0</v>
      </c>
      <c r="P158" s="223"/>
    </row>
    <row r="159" spans="1:16" hidden="1" x14ac:dyDescent="0.2">
      <c r="A159" s="210">
        <v>2370</v>
      </c>
      <c r="B159" s="154" t="s">
        <v>56</v>
      </c>
      <c r="C159" s="160">
        <f t="shared" si="48"/>
        <v>0</v>
      </c>
      <c r="D159" s="228"/>
      <c r="E159" s="809"/>
      <c r="F159" s="804">
        <f t="shared" si="50"/>
        <v>0</v>
      </c>
      <c r="G159" s="228"/>
      <c r="H159" s="230"/>
      <c r="I159" s="214">
        <f t="shared" si="51"/>
        <v>0</v>
      </c>
      <c r="J159" s="230"/>
      <c r="K159" s="229"/>
      <c r="L159" s="214">
        <f t="shared" si="52"/>
        <v>0</v>
      </c>
      <c r="M159" s="231"/>
      <c r="N159" s="229"/>
      <c r="O159" s="214">
        <f t="shared" si="53"/>
        <v>0</v>
      </c>
      <c r="P159" s="215"/>
    </row>
    <row r="160" spans="1:16" hidden="1" x14ac:dyDescent="0.2">
      <c r="A160" s="210">
        <v>2380</v>
      </c>
      <c r="B160" s="154" t="s">
        <v>57</v>
      </c>
      <c r="C160" s="160">
        <f t="shared" si="48"/>
        <v>0</v>
      </c>
      <c r="D160" s="211">
        <f t="shared" ref="D160:O160" si="54">SUM(D161:D162)</f>
        <v>0</v>
      </c>
      <c r="E160" s="803">
        <f t="shared" si="54"/>
        <v>0</v>
      </c>
      <c r="F160" s="804">
        <f t="shared" si="54"/>
        <v>0</v>
      </c>
      <c r="G160" s="211">
        <f t="shared" si="54"/>
        <v>0</v>
      </c>
      <c r="H160" s="213">
        <f t="shared" si="54"/>
        <v>0</v>
      </c>
      <c r="I160" s="214">
        <f t="shared" si="54"/>
        <v>0</v>
      </c>
      <c r="J160" s="213">
        <f t="shared" si="54"/>
        <v>0</v>
      </c>
      <c r="K160" s="212">
        <f t="shared" si="54"/>
        <v>0</v>
      </c>
      <c r="L160" s="214">
        <f t="shared" si="54"/>
        <v>0</v>
      </c>
      <c r="M160" s="160">
        <f t="shared" si="54"/>
        <v>0</v>
      </c>
      <c r="N160" s="212">
        <f t="shared" si="54"/>
        <v>0</v>
      </c>
      <c r="O160" s="214">
        <f t="shared" si="54"/>
        <v>0</v>
      </c>
      <c r="P160" s="215"/>
    </row>
    <row r="161" spans="1:16" hidden="1" x14ac:dyDescent="0.2">
      <c r="A161" s="48">
        <v>2381</v>
      </c>
      <c r="B161" s="1" t="s">
        <v>58</v>
      </c>
      <c r="C161" s="89">
        <f t="shared" si="48"/>
        <v>0</v>
      </c>
      <c r="D161" s="216"/>
      <c r="E161" s="805"/>
      <c r="F161" s="806">
        <f>D161+E161</f>
        <v>0</v>
      </c>
      <c r="G161" s="216"/>
      <c r="H161" s="94"/>
      <c r="I161" s="217">
        <f>G161+H161</f>
        <v>0</v>
      </c>
      <c r="J161" s="94"/>
      <c r="K161" s="95"/>
      <c r="L161" s="217">
        <f>J161+K161</f>
        <v>0</v>
      </c>
      <c r="M161" s="218"/>
      <c r="N161" s="95"/>
      <c r="O161" s="217">
        <f>M161+N161</f>
        <v>0</v>
      </c>
      <c r="P161" s="219"/>
    </row>
    <row r="162" spans="1:16" ht="24" hidden="1" x14ac:dyDescent="0.2">
      <c r="A162" s="57">
        <v>2389</v>
      </c>
      <c r="B162" s="3" t="s">
        <v>59</v>
      </c>
      <c r="C162" s="98">
        <f t="shared" si="48"/>
        <v>0</v>
      </c>
      <c r="D162" s="220"/>
      <c r="E162" s="807"/>
      <c r="F162" s="765">
        <f>D162+E162</f>
        <v>0</v>
      </c>
      <c r="G162" s="220"/>
      <c r="H162" s="103"/>
      <c r="I162" s="221">
        <f>G162+H162</f>
        <v>0</v>
      </c>
      <c r="J162" s="103"/>
      <c r="K162" s="104"/>
      <c r="L162" s="221">
        <f>J162+K162</f>
        <v>0</v>
      </c>
      <c r="M162" s="222"/>
      <c r="N162" s="104"/>
      <c r="O162" s="221">
        <f>M162+N162</f>
        <v>0</v>
      </c>
      <c r="P162" s="223"/>
    </row>
    <row r="163" spans="1:16" hidden="1" x14ac:dyDescent="0.2">
      <c r="A163" s="210">
        <v>2390</v>
      </c>
      <c r="B163" s="154" t="s">
        <v>60</v>
      </c>
      <c r="C163" s="160">
        <f t="shared" si="48"/>
        <v>0</v>
      </c>
      <c r="D163" s="228"/>
      <c r="E163" s="809"/>
      <c r="F163" s="804">
        <f>D163+E163</f>
        <v>0</v>
      </c>
      <c r="G163" s="228"/>
      <c r="H163" s="230"/>
      <c r="I163" s="214">
        <f>G163+H163</f>
        <v>0</v>
      </c>
      <c r="J163" s="230"/>
      <c r="K163" s="229"/>
      <c r="L163" s="214">
        <f>J163+K163</f>
        <v>0</v>
      </c>
      <c r="M163" s="231"/>
      <c r="N163" s="229"/>
      <c r="O163" s="214">
        <f>M163+N163</f>
        <v>0</v>
      </c>
      <c r="P163" s="215"/>
    </row>
    <row r="164" spans="1:16" hidden="1" x14ac:dyDescent="0.2">
      <c r="A164" s="76">
        <v>2400</v>
      </c>
      <c r="B164" s="203" t="s">
        <v>230</v>
      </c>
      <c r="C164" s="77">
        <f t="shared" si="48"/>
        <v>0</v>
      </c>
      <c r="D164" s="240"/>
      <c r="E164" s="811"/>
      <c r="F164" s="769">
        <f>D164+E164</f>
        <v>0</v>
      </c>
      <c r="G164" s="240"/>
      <c r="H164" s="242"/>
      <c r="I164" s="205">
        <f>G164+H164</f>
        <v>0</v>
      </c>
      <c r="J164" s="242"/>
      <c r="K164" s="241"/>
      <c r="L164" s="205">
        <f>J164+K164</f>
        <v>0</v>
      </c>
      <c r="M164" s="243"/>
      <c r="N164" s="241"/>
      <c r="O164" s="205">
        <f>M164+N164</f>
        <v>0</v>
      </c>
      <c r="P164" s="232"/>
    </row>
    <row r="165" spans="1:16" ht="24" hidden="1" x14ac:dyDescent="0.2">
      <c r="A165" s="76">
        <v>2500</v>
      </c>
      <c r="B165" s="203" t="s">
        <v>231</v>
      </c>
      <c r="C165" s="77">
        <f t="shared" si="48"/>
        <v>0</v>
      </c>
      <c r="D165" s="204">
        <f>SUM(D166,D171)</f>
        <v>0</v>
      </c>
      <c r="E165" s="802">
        <f t="shared" ref="E165:O165" si="55">SUM(E166,E171)</f>
        <v>0</v>
      </c>
      <c r="F165" s="769">
        <f t="shared" si="55"/>
        <v>0</v>
      </c>
      <c r="G165" s="204">
        <f t="shared" si="55"/>
        <v>0</v>
      </c>
      <c r="H165" s="86">
        <f t="shared" si="55"/>
        <v>0</v>
      </c>
      <c r="I165" s="205">
        <f t="shared" si="55"/>
        <v>0</v>
      </c>
      <c r="J165" s="86">
        <f t="shared" si="55"/>
        <v>0</v>
      </c>
      <c r="K165" s="87">
        <f t="shared" si="55"/>
        <v>0</v>
      </c>
      <c r="L165" s="205">
        <f t="shared" si="55"/>
        <v>0</v>
      </c>
      <c r="M165" s="206">
        <f t="shared" si="55"/>
        <v>0</v>
      </c>
      <c r="N165" s="207">
        <f t="shared" si="55"/>
        <v>0</v>
      </c>
      <c r="O165" s="208">
        <f t="shared" si="55"/>
        <v>0</v>
      </c>
      <c r="P165" s="209"/>
    </row>
    <row r="166" spans="1:16" ht="16.5" hidden="1" customHeight="1" x14ac:dyDescent="0.2">
      <c r="A166" s="1114">
        <v>2510</v>
      </c>
      <c r="B166" s="1" t="s">
        <v>232</v>
      </c>
      <c r="C166" s="89">
        <f t="shared" si="48"/>
        <v>0</v>
      </c>
      <c r="D166" s="233">
        <f>SUM(D167:D170)</f>
        <v>0</v>
      </c>
      <c r="E166" s="810">
        <f t="shared" ref="E166:O166" si="56">SUM(E167:E170)</f>
        <v>0</v>
      </c>
      <c r="F166" s="806">
        <f t="shared" si="56"/>
        <v>0</v>
      </c>
      <c r="G166" s="233">
        <f t="shared" si="56"/>
        <v>0</v>
      </c>
      <c r="H166" s="235">
        <f t="shared" si="56"/>
        <v>0</v>
      </c>
      <c r="I166" s="217">
        <f t="shared" si="56"/>
        <v>0</v>
      </c>
      <c r="J166" s="235">
        <f t="shared" si="56"/>
        <v>0</v>
      </c>
      <c r="K166" s="234">
        <f t="shared" si="56"/>
        <v>0</v>
      </c>
      <c r="L166" s="217">
        <f t="shared" si="56"/>
        <v>0</v>
      </c>
      <c r="M166" s="109">
        <f t="shared" si="56"/>
        <v>0</v>
      </c>
      <c r="N166" s="244">
        <f t="shared" si="56"/>
        <v>0</v>
      </c>
      <c r="O166" s="245">
        <f t="shared" si="56"/>
        <v>0</v>
      </c>
      <c r="P166" s="246"/>
    </row>
    <row r="167" spans="1:16" ht="24" hidden="1" x14ac:dyDescent="0.2">
      <c r="A167" s="58">
        <v>2512</v>
      </c>
      <c r="B167" s="3" t="s">
        <v>233</v>
      </c>
      <c r="C167" s="98">
        <f t="shared" si="48"/>
        <v>0</v>
      </c>
      <c r="D167" s="220"/>
      <c r="E167" s="807"/>
      <c r="F167" s="765">
        <f t="shared" ref="F167:F172" si="57">D167+E167</f>
        <v>0</v>
      </c>
      <c r="G167" s="220"/>
      <c r="H167" s="103"/>
      <c r="I167" s="221">
        <f t="shared" ref="I167:I172" si="58">G167+H167</f>
        <v>0</v>
      </c>
      <c r="J167" s="103"/>
      <c r="K167" s="104"/>
      <c r="L167" s="221">
        <f t="shared" ref="L167:L172" si="59">J167+K167</f>
        <v>0</v>
      </c>
      <c r="M167" s="222"/>
      <c r="N167" s="104"/>
      <c r="O167" s="221">
        <f t="shared" ref="O167:O172" si="60">M167+N167</f>
        <v>0</v>
      </c>
      <c r="P167" s="223"/>
    </row>
    <row r="168" spans="1:16" ht="36" hidden="1" x14ac:dyDescent="0.2">
      <c r="A168" s="58">
        <v>2513</v>
      </c>
      <c r="B168" s="3" t="s">
        <v>234</v>
      </c>
      <c r="C168" s="98">
        <f t="shared" si="48"/>
        <v>0</v>
      </c>
      <c r="D168" s="220"/>
      <c r="E168" s="807"/>
      <c r="F168" s="765">
        <f t="shared" si="57"/>
        <v>0</v>
      </c>
      <c r="G168" s="220"/>
      <c r="H168" s="103"/>
      <c r="I168" s="221">
        <f t="shared" si="58"/>
        <v>0</v>
      </c>
      <c r="J168" s="103"/>
      <c r="K168" s="104"/>
      <c r="L168" s="221">
        <f t="shared" si="59"/>
        <v>0</v>
      </c>
      <c r="M168" s="222"/>
      <c r="N168" s="104"/>
      <c r="O168" s="221">
        <f t="shared" si="60"/>
        <v>0</v>
      </c>
      <c r="P168" s="223"/>
    </row>
    <row r="169" spans="1:16" ht="24" hidden="1" x14ac:dyDescent="0.2">
      <c r="A169" s="58">
        <v>2515</v>
      </c>
      <c r="B169" s="3" t="s">
        <v>235</v>
      </c>
      <c r="C169" s="98">
        <f t="shared" si="48"/>
        <v>0</v>
      </c>
      <c r="D169" s="220"/>
      <c r="E169" s="807"/>
      <c r="F169" s="765">
        <f t="shared" si="57"/>
        <v>0</v>
      </c>
      <c r="G169" s="220"/>
      <c r="H169" s="103"/>
      <c r="I169" s="221">
        <f t="shared" si="58"/>
        <v>0</v>
      </c>
      <c r="J169" s="103"/>
      <c r="K169" s="104"/>
      <c r="L169" s="221">
        <f t="shared" si="59"/>
        <v>0</v>
      </c>
      <c r="M169" s="222"/>
      <c r="N169" s="104"/>
      <c r="O169" s="221">
        <f t="shared" si="60"/>
        <v>0</v>
      </c>
      <c r="P169" s="223"/>
    </row>
    <row r="170" spans="1:16" ht="24" hidden="1" x14ac:dyDescent="0.2">
      <c r="A170" s="58">
        <v>2519</v>
      </c>
      <c r="B170" s="3" t="s">
        <v>236</v>
      </c>
      <c r="C170" s="98">
        <f t="shared" si="48"/>
        <v>0</v>
      </c>
      <c r="D170" s="220"/>
      <c r="E170" s="807"/>
      <c r="F170" s="765">
        <f t="shared" si="57"/>
        <v>0</v>
      </c>
      <c r="G170" s="220"/>
      <c r="H170" s="103"/>
      <c r="I170" s="221">
        <f t="shared" si="58"/>
        <v>0</v>
      </c>
      <c r="J170" s="103"/>
      <c r="K170" s="104"/>
      <c r="L170" s="221">
        <f t="shared" si="59"/>
        <v>0</v>
      </c>
      <c r="M170" s="222"/>
      <c r="N170" s="104"/>
      <c r="O170" s="221">
        <f t="shared" si="60"/>
        <v>0</v>
      </c>
      <c r="P170" s="223"/>
    </row>
    <row r="171" spans="1:16" ht="24" hidden="1" x14ac:dyDescent="0.2">
      <c r="A171" s="224">
        <v>2520</v>
      </c>
      <c r="B171" s="3" t="s">
        <v>237</v>
      </c>
      <c r="C171" s="98">
        <f t="shared" si="48"/>
        <v>0</v>
      </c>
      <c r="D171" s="220"/>
      <c r="E171" s="807"/>
      <c r="F171" s="765">
        <f t="shared" si="57"/>
        <v>0</v>
      </c>
      <c r="G171" s="220"/>
      <c r="H171" s="103"/>
      <c r="I171" s="221">
        <f t="shared" si="58"/>
        <v>0</v>
      </c>
      <c r="J171" s="103"/>
      <c r="K171" s="104"/>
      <c r="L171" s="221">
        <f t="shared" si="59"/>
        <v>0</v>
      </c>
      <c r="M171" s="222"/>
      <c r="N171" s="104"/>
      <c r="O171" s="221">
        <f t="shared" si="60"/>
        <v>0</v>
      </c>
      <c r="P171" s="223"/>
    </row>
    <row r="172" spans="1:16" s="247" customFormat="1" ht="36" hidden="1" customHeight="1" x14ac:dyDescent="0.2">
      <c r="A172" s="23">
        <v>2800</v>
      </c>
      <c r="B172" s="1" t="s">
        <v>238</v>
      </c>
      <c r="C172" s="89">
        <f t="shared" si="48"/>
        <v>0</v>
      </c>
      <c r="D172" s="51"/>
      <c r="E172" s="762"/>
      <c r="F172" s="763">
        <f t="shared" si="57"/>
        <v>0</v>
      </c>
      <c r="G172" s="51"/>
      <c r="H172" s="53"/>
      <c r="I172" s="54">
        <f t="shared" si="58"/>
        <v>0</v>
      </c>
      <c r="J172" s="53"/>
      <c r="K172" s="52"/>
      <c r="L172" s="54">
        <f t="shared" si="59"/>
        <v>0</v>
      </c>
      <c r="M172" s="55"/>
      <c r="N172" s="52"/>
      <c r="O172" s="54">
        <f t="shared" si="60"/>
        <v>0</v>
      </c>
      <c r="P172" s="56"/>
    </row>
    <row r="173" spans="1:16" hidden="1" x14ac:dyDescent="0.2">
      <c r="A173" s="196">
        <v>3000</v>
      </c>
      <c r="B173" s="196" t="s">
        <v>98</v>
      </c>
      <c r="C173" s="197">
        <f t="shared" si="48"/>
        <v>0</v>
      </c>
      <c r="D173" s="198">
        <f t="shared" ref="D173:O173" si="61">SUM(D174,D184)</f>
        <v>0</v>
      </c>
      <c r="E173" s="800">
        <f t="shared" si="61"/>
        <v>0</v>
      </c>
      <c r="F173" s="801">
        <f t="shared" si="61"/>
        <v>0</v>
      </c>
      <c r="G173" s="198">
        <f t="shared" si="61"/>
        <v>0</v>
      </c>
      <c r="H173" s="200">
        <f t="shared" si="61"/>
        <v>0</v>
      </c>
      <c r="I173" s="201">
        <f t="shared" si="61"/>
        <v>0</v>
      </c>
      <c r="J173" s="200">
        <f t="shared" si="61"/>
        <v>0</v>
      </c>
      <c r="K173" s="199">
        <f t="shared" si="61"/>
        <v>0</v>
      </c>
      <c r="L173" s="201">
        <f t="shared" si="61"/>
        <v>0</v>
      </c>
      <c r="M173" s="197">
        <f t="shared" si="61"/>
        <v>0</v>
      </c>
      <c r="N173" s="199">
        <f t="shared" si="61"/>
        <v>0</v>
      </c>
      <c r="O173" s="201">
        <f t="shared" si="61"/>
        <v>0</v>
      </c>
      <c r="P173" s="202"/>
    </row>
    <row r="174" spans="1:16" ht="24" hidden="1" x14ac:dyDescent="0.2">
      <c r="A174" s="76">
        <v>3200</v>
      </c>
      <c r="B174" s="248" t="s">
        <v>239</v>
      </c>
      <c r="C174" s="77">
        <f t="shared" si="48"/>
        <v>0</v>
      </c>
      <c r="D174" s="204">
        <f>SUM(D175,D179)</f>
        <v>0</v>
      </c>
      <c r="E174" s="802">
        <f t="shared" ref="E174:O174" si="62">SUM(E175,E179)</f>
        <v>0</v>
      </c>
      <c r="F174" s="769">
        <f t="shared" si="62"/>
        <v>0</v>
      </c>
      <c r="G174" s="204">
        <f t="shared" si="62"/>
        <v>0</v>
      </c>
      <c r="H174" s="86">
        <f t="shared" si="62"/>
        <v>0</v>
      </c>
      <c r="I174" s="205">
        <f t="shared" si="62"/>
        <v>0</v>
      </c>
      <c r="J174" s="86">
        <f t="shared" si="62"/>
        <v>0</v>
      </c>
      <c r="K174" s="87">
        <f t="shared" si="62"/>
        <v>0</v>
      </c>
      <c r="L174" s="205">
        <f t="shared" si="62"/>
        <v>0</v>
      </c>
      <c r="M174" s="206">
        <f t="shared" si="62"/>
        <v>0</v>
      </c>
      <c r="N174" s="207">
        <f t="shared" si="62"/>
        <v>0</v>
      </c>
      <c r="O174" s="208">
        <f t="shared" si="62"/>
        <v>0</v>
      </c>
      <c r="P174" s="209"/>
    </row>
    <row r="175" spans="1:16" ht="36" hidden="1" x14ac:dyDescent="0.2">
      <c r="A175" s="1114">
        <v>3260</v>
      </c>
      <c r="B175" s="1" t="s">
        <v>240</v>
      </c>
      <c r="C175" s="89">
        <f t="shared" si="48"/>
        <v>0</v>
      </c>
      <c r="D175" s="233">
        <f t="shared" ref="D175:O175" si="63">SUM(D176:D178)</f>
        <v>0</v>
      </c>
      <c r="E175" s="810">
        <f t="shared" si="63"/>
        <v>0</v>
      </c>
      <c r="F175" s="806">
        <f t="shared" si="63"/>
        <v>0</v>
      </c>
      <c r="G175" s="233">
        <f t="shared" si="63"/>
        <v>0</v>
      </c>
      <c r="H175" s="235">
        <f t="shared" si="63"/>
        <v>0</v>
      </c>
      <c r="I175" s="217">
        <f t="shared" si="63"/>
        <v>0</v>
      </c>
      <c r="J175" s="235">
        <f t="shared" si="63"/>
        <v>0</v>
      </c>
      <c r="K175" s="234">
        <f t="shared" si="63"/>
        <v>0</v>
      </c>
      <c r="L175" s="217">
        <f t="shared" si="63"/>
        <v>0</v>
      </c>
      <c r="M175" s="89">
        <f t="shared" si="63"/>
        <v>0</v>
      </c>
      <c r="N175" s="234">
        <f t="shared" si="63"/>
        <v>0</v>
      </c>
      <c r="O175" s="217">
        <f t="shared" si="63"/>
        <v>0</v>
      </c>
      <c r="P175" s="219"/>
    </row>
    <row r="176" spans="1:16" ht="24" hidden="1" x14ac:dyDescent="0.2">
      <c r="A176" s="58">
        <v>3261</v>
      </c>
      <c r="B176" s="3" t="s">
        <v>241</v>
      </c>
      <c r="C176" s="98">
        <f t="shared" si="48"/>
        <v>0</v>
      </c>
      <c r="D176" s="220"/>
      <c r="E176" s="807"/>
      <c r="F176" s="765">
        <f>D176+E176</f>
        <v>0</v>
      </c>
      <c r="G176" s="220"/>
      <c r="H176" s="103"/>
      <c r="I176" s="221">
        <f>G176+H176</f>
        <v>0</v>
      </c>
      <c r="J176" s="103"/>
      <c r="K176" s="104"/>
      <c r="L176" s="221">
        <f>J176+K176</f>
        <v>0</v>
      </c>
      <c r="M176" s="222"/>
      <c r="N176" s="104"/>
      <c r="O176" s="221">
        <f>M176+N176</f>
        <v>0</v>
      </c>
      <c r="P176" s="223"/>
    </row>
    <row r="177" spans="1:16" ht="36" hidden="1" x14ac:dyDescent="0.2">
      <c r="A177" s="58">
        <v>3262</v>
      </c>
      <c r="B177" s="3" t="s">
        <v>242</v>
      </c>
      <c r="C177" s="98">
        <f t="shared" si="48"/>
        <v>0</v>
      </c>
      <c r="D177" s="220"/>
      <c r="E177" s="807"/>
      <c r="F177" s="765">
        <f>D177+E177</f>
        <v>0</v>
      </c>
      <c r="G177" s="220"/>
      <c r="H177" s="103"/>
      <c r="I177" s="221">
        <f>G177+H177</f>
        <v>0</v>
      </c>
      <c r="J177" s="103"/>
      <c r="K177" s="104"/>
      <c r="L177" s="221">
        <f>J177+K177</f>
        <v>0</v>
      </c>
      <c r="M177" s="222"/>
      <c r="N177" s="104"/>
      <c r="O177" s="221">
        <f>M177+N177</f>
        <v>0</v>
      </c>
      <c r="P177" s="223"/>
    </row>
    <row r="178" spans="1:16" ht="24" hidden="1" x14ac:dyDescent="0.2">
      <c r="A178" s="58">
        <v>3263</v>
      </c>
      <c r="B178" s="3" t="s">
        <v>243</v>
      </c>
      <c r="C178" s="98">
        <f t="shared" si="48"/>
        <v>0</v>
      </c>
      <c r="D178" s="220"/>
      <c r="E178" s="807"/>
      <c r="F178" s="765">
        <f>D178+E178</f>
        <v>0</v>
      </c>
      <c r="G178" s="220"/>
      <c r="H178" s="103"/>
      <c r="I178" s="221">
        <f>G178+H178</f>
        <v>0</v>
      </c>
      <c r="J178" s="103"/>
      <c r="K178" s="104"/>
      <c r="L178" s="221">
        <f>J178+K178</f>
        <v>0</v>
      </c>
      <c r="M178" s="222"/>
      <c r="N178" s="104"/>
      <c r="O178" s="221">
        <f>M178+N178</f>
        <v>0</v>
      </c>
      <c r="P178" s="223"/>
    </row>
    <row r="179" spans="1:16" ht="84" hidden="1" x14ac:dyDescent="0.2">
      <c r="A179" s="1114">
        <v>3290</v>
      </c>
      <c r="B179" s="1" t="s">
        <v>244</v>
      </c>
      <c r="C179" s="249">
        <f t="shared" si="48"/>
        <v>0</v>
      </c>
      <c r="D179" s="233">
        <f>SUM(D180:D183)</f>
        <v>0</v>
      </c>
      <c r="E179" s="810">
        <f t="shared" ref="E179:O179" si="64">SUM(E180:E183)</f>
        <v>0</v>
      </c>
      <c r="F179" s="806">
        <f t="shared" si="64"/>
        <v>0</v>
      </c>
      <c r="G179" s="233">
        <f t="shared" si="64"/>
        <v>0</v>
      </c>
      <c r="H179" s="235">
        <f t="shared" si="64"/>
        <v>0</v>
      </c>
      <c r="I179" s="217">
        <f t="shared" si="64"/>
        <v>0</v>
      </c>
      <c r="J179" s="235">
        <f t="shared" si="64"/>
        <v>0</v>
      </c>
      <c r="K179" s="234">
        <f t="shared" si="64"/>
        <v>0</v>
      </c>
      <c r="L179" s="217">
        <f t="shared" si="64"/>
        <v>0</v>
      </c>
      <c r="M179" s="249">
        <f t="shared" si="64"/>
        <v>0</v>
      </c>
      <c r="N179" s="250">
        <f t="shared" si="64"/>
        <v>0</v>
      </c>
      <c r="O179" s="251">
        <f t="shared" si="64"/>
        <v>0</v>
      </c>
      <c r="P179" s="252"/>
    </row>
    <row r="180" spans="1:16" ht="72" hidden="1" x14ac:dyDescent="0.2">
      <c r="A180" s="58">
        <v>3291</v>
      </c>
      <c r="B180" s="3" t="s">
        <v>99</v>
      </c>
      <c r="C180" s="98">
        <f t="shared" si="48"/>
        <v>0</v>
      </c>
      <c r="D180" s="220"/>
      <c r="E180" s="807"/>
      <c r="F180" s="765">
        <f>D180+E180</f>
        <v>0</v>
      </c>
      <c r="G180" s="220"/>
      <c r="H180" s="103"/>
      <c r="I180" s="221">
        <f>G180+H180</f>
        <v>0</v>
      </c>
      <c r="J180" s="103"/>
      <c r="K180" s="104"/>
      <c r="L180" s="221">
        <f>J180+K180</f>
        <v>0</v>
      </c>
      <c r="M180" s="222"/>
      <c r="N180" s="104"/>
      <c r="O180" s="221">
        <f>M180+N180</f>
        <v>0</v>
      </c>
      <c r="P180" s="223"/>
    </row>
    <row r="181" spans="1:16" ht="72" hidden="1" x14ac:dyDescent="0.2">
      <c r="A181" s="58">
        <v>3292</v>
      </c>
      <c r="B181" s="3" t="s">
        <v>125</v>
      </c>
      <c r="C181" s="98">
        <f t="shared" si="48"/>
        <v>0</v>
      </c>
      <c r="D181" s="220"/>
      <c r="E181" s="807"/>
      <c r="F181" s="765">
        <f>D181+E181</f>
        <v>0</v>
      </c>
      <c r="G181" s="220"/>
      <c r="H181" s="103"/>
      <c r="I181" s="221">
        <f>G181+H181</f>
        <v>0</v>
      </c>
      <c r="J181" s="103"/>
      <c r="K181" s="104"/>
      <c r="L181" s="221">
        <f>J181+K181</f>
        <v>0</v>
      </c>
      <c r="M181" s="222"/>
      <c r="N181" s="104"/>
      <c r="O181" s="221">
        <f>M181+N181</f>
        <v>0</v>
      </c>
      <c r="P181" s="223"/>
    </row>
    <row r="182" spans="1:16" ht="72" hidden="1" x14ac:dyDescent="0.2">
      <c r="A182" s="58">
        <v>3293</v>
      </c>
      <c r="B182" s="3" t="s">
        <v>126</v>
      </c>
      <c r="C182" s="98">
        <f t="shared" si="48"/>
        <v>0</v>
      </c>
      <c r="D182" s="220"/>
      <c r="E182" s="807"/>
      <c r="F182" s="765">
        <f>D182+E182</f>
        <v>0</v>
      </c>
      <c r="G182" s="220"/>
      <c r="H182" s="103"/>
      <c r="I182" s="221">
        <f>G182+H182</f>
        <v>0</v>
      </c>
      <c r="J182" s="103"/>
      <c r="K182" s="104"/>
      <c r="L182" s="221">
        <f>J182+K182</f>
        <v>0</v>
      </c>
      <c r="M182" s="222"/>
      <c r="N182" s="104"/>
      <c r="O182" s="221">
        <f>M182+N182</f>
        <v>0</v>
      </c>
      <c r="P182" s="223"/>
    </row>
    <row r="183" spans="1:16" ht="60" hidden="1" x14ac:dyDescent="0.2">
      <c r="A183" s="253">
        <v>3294</v>
      </c>
      <c r="B183" s="3" t="s">
        <v>100</v>
      </c>
      <c r="C183" s="249">
        <f t="shared" si="48"/>
        <v>0</v>
      </c>
      <c r="D183" s="254"/>
      <c r="E183" s="812"/>
      <c r="F183" s="813">
        <f>D183+E183</f>
        <v>0</v>
      </c>
      <c r="G183" s="254"/>
      <c r="H183" s="256"/>
      <c r="I183" s="251">
        <f>G183+H183</f>
        <v>0</v>
      </c>
      <c r="J183" s="256"/>
      <c r="K183" s="255"/>
      <c r="L183" s="251">
        <f>J183+K183</f>
        <v>0</v>
      </c>
      <c r="M183" s="257"/>
      <c r="N183" s="255"/>
      <c r="O183" s="251">
        <f>M183+N183</f>
        <v>0</v>
      </c>
      <c r="P183" s="252"/>
    </row>
    <row r="184" spans="1:16" ht="48" hidden="1" x14ac:dyDescent="0.2">
      <c r="A184" s="258">
        <v>3300</v>
      </c>
      <c r="B184" s="248" t="s">
        <v>245</v>
      </c>
      <c r="C184" s="206">
        <f t="shared" si="48"/>
        <v>0</v>
      </c>
      <c r="D184" s="259">
        <f>SUM(D185:D186)</f>
        <v>0</v>
      </c>
      <c r="E184" s="814">
        <f t="shared" ref="E184:O184" si="65">SUM(E185:E186)</f>
        <v>0</v>
      </c>
      <c r="F184" s="815">
        <f t="shared" si="65"/>
        <v>0</v>
      </c>
      <c r="G184" s="259">
        <f t="shared" si="65"/>
        <v>0</v>
      </c>
      <c r="H184" s="260">
        <f t="shared" si="65"/>
        <v>0</v>
      </c>
      <c r="I184" s="208">
        <f t="shared" si="65"/>
        <v>0</v>
      </c>
      <c r="J184" s="260">
        <f t="shared" si="65"/>
        <v>0</v>
      </c>
      <c r="K184" s="207">
        <f t="shared" si="65"/>
        <v>0</v>
      </c>
      <c r="L184" s="208">
        <f t="shared" si="65"/>
        <v>0</v>
      </c>
      <c r="M184" s="206">
        <f t="shared" si="65"/>
        <v>0</v>
      </c>
      <c r="N184" s="207">
        <f t="shared" si="65"/>
        <v>0</v>
      </c>
      <c r="O184" s="208">
        <f t="shared" si="65"/>
        <v>0</v>
      </c>
      <c r="P184" s="209"/>
    </row>
    <row r="185" spans="1:16" ht="48" hidden="1" x14ac:dyDescent="0.2">
      <c r="A185" s="153">
        <v>3310</v>
      </c>
      <c r="B185" s="154" t="s">
        <v>246</v>
      </c>
      <c r="C185" s="160">
        <f t="shared" si="48"/>
        <v>0</v>
      </c>
      <c r="D185" s="228"/>
      <c r="E185" s="809"/>
      <c r="F185" s="804">
        <f>D185+E185</f>
        <v>0</v>
      </c>
      <c r="G185" s="228"/>
      <c r="H185" s="230"/>
      <c r="I185" s="214">
        <f>G185+H185</f>
        <v>0</v>
      </c>
      <c r="J185" s="230"/>
      <c r="K185" s="229"/>
      <c r="L185" s="214">
        <f>J185+K185</f>
        <v>0</v>
      </c>
      <c r="M185" s="231"/>
      <c r="N185" s="229"/>
      <c r="O185" s="214">
        <f>M185+N185</f>
        <v>0</v>
      </c>
      <c r="P185" s="215"/>
    </row>
    <row r="186" spans="1:16" ht="48.75" hidden="1" customHeight="1" x14ac:dyDescent="0.2">
      <c r="A186" s="49">
        <v>3320</v>
      </c>
      <c r="B186" s="1" t="s">
        <v>247</v>
      </c>
      <c r="C186" s="89">
        <f t="shared" si="48"/>
        <v>0</v>
      </c>
      <c r="D186" s="216"/>
      <c r="E186" s="805"/>
      <c r="F186" s="806">
        <f>D186+E186</f>
        <v>0</v>
      </c>
      <c r="G186" s="216"/>
      <c r="H186" s="94"/>
      <c r="I186" s="217">
        <f>G186+H186</f>
        <v>0</v>
      </c>
      <c r="J186" s="94"/>
      <c r="K186" s="95"/>
      <c r="L186" s="217">
        <f>J186+K186</f>
        <v>0</v>
      </c>
      <c r="M186" s="218"/>
      <c r="N186" s="95"/>
      <c r="O186" s="217">
        <f>M186+N186</f>
        <v>0</v>
      </c>
      <c r="P186" s="219"/>
    </row>
    <row r="187" spans="1:16" hidden="1" x14ac:dyDescent="0.2">
      <c r="A187" s="261">
        <v>4000</v>
      </c>
      <c r="B187" s="196" t="s">
        <v>248</v>
      </c>
      <c r="C187" s="197">
        <f t="shared" si="48"/>
        <v>0</v>
      </c>
      <c r="D187" s="198">
        <f t="shared" ref="D187:O187" si="66">SUM(D188,D191)</f>
        <v>0</v>
      </c>
      <c r="E187" s="800">
        <f t="shared" si="66"/>
        <v>0</v>
      </c>
      <c r="F187" s="801">
        <f t="shared" si="66"/>
        <v>0</v>
      </c>
      <c r="G187" s="198">
        <f t="shared" si="66"/>
        <v>0</v>
      </c>
      <c r="H187" s="200">
        <f t="shared" si="66"/>
        <v>0</v>
      </c>
      <c r="I187" s="201">
        <f t="shared" si="66"/>
        <v>0</v>
      </c>
      <c r="J187" s="200">
        <f t="shared" si="66"/>
        <v>0</v>
      </c>
      <c r="K187" s="199">
        <f t="shared" si="66"/>
        <v>0</v>
      </c>
      <c r="L187" s="201">
        <f t="shared" si="66"/>
        <v>0</v>
      </c>
      <c r="M187" s="197">
        <f t="shared" si="66"/>
        <v>0</v>
      </c>
      <c r="N187" s="199">
        <f t="shared" si="66"/>
        <v>0</v>
      </c>
      <c r="O187" s="201">
        <f t="shared" si="66"/>
        <v>0</v>
      </c>
      <c r="P187" s="202"/>
    </row>
    <row r="188" spans="1:16" ht="24" hidden="1" x14ac:dyDescent="0.2">
      <c r="A188" s="262">
        <v>4200</v>
      </c>
      <c r="B188" s="203" t="s">
        <v>249</v>
      </c>
      <c r="C188" s="77">
        <f t="shared" si="48"/>
        <v>0</v>
      </c>
      <c r="D188" s="204">
        <f t="shared" ref="D188:O188" si="67">SUM(D189,D190)</f>
        <v>0</v>
      </c>
      <c r="E188" s="802">
        <f t="shared" si="67"/>
        <v>0</v>
      </c>
      <c r="F188" s="769">
        <f t="shared" si="67"/>
        <v>0</v>
      </c>
      <c r="G188" s="204">
        <f t="shared" si="67"/>
        <v>0</v>
      </c>
      <c r="H188" s="86">
        <f t="shared" si="67"/>
        <v>0</v>
      </c>
      <c r="I188" s="205">
        <f t="shared" si="67"/>
        <v>0</v>
      </c>
      <c r="J188" s="86">
        <f t="shared" si="67"/>
        <v>0</v>
      </c>
      <c r="K188" s="87">
        <f t="shared" si="67"/>
        <v>0</v>
      </c>
      <c r="L188" s="205">
        <f t="shared" si="67"/>
        <v>0</v>
      </c>
      <c r="M188" s="77">
        <f t="shared" si="67"/>
        <v>0</v>
      </c>
      <c r="N188" s="87">
        <f t="shared" si="67"/>
        <v>0</v>
      </c>
      <c r="O188" s="205">
        <f t="shared" si="67"/>
        <v>0</v>
      </c>
      <c r="P188" s="232"/>
    </row>
    <row r="189" spans="1:16" ht="36" hidden="1" x14ac:dyDescent="0.2">
      <c r="A189" s="1114">
        <v>4240</v>
      </c>
      <c r="B189" s="1" t="s">
        <v>250</v>
      </c>
      <c r="C189" s="89">
        <f t="shared" si="48"/>
        <v>0</v>
      </c>
      <c r="D189" s="216"/>
      <c r="E189" s="805"/>
      <c r="F189" s="806">
        <f>D189+E189</f>
        <v>0</v>
      </c>
      <c r="G189" s="216"/>
      <c r="H189" s="94"/>
      <c r="I189" s="217">
        <f>G189+H189</f>
        <v>0</v>
      </c>
      <c r="J189" s="94"/>
      <c r="K189" s="95"/>
      <c r="L189" s="217">
        <f>J189+K189</f>
        <v>0</v>
      </c>
      <c r="M189" s="218"/>
      <c r="N189" s="95"/>
      <c r="O189" s="217">
        <f>M189+N189</f>
        <v>0</v>
      </c>
      <c r="P189" s="219"/>
    </row>
    <row r="190" spans="1:16" ht="24" hidden="1" x14ac:dyDescent="0.2">
      <c r="A190" s="224">
        <v>4250</v>
      </c>
      <c r="B190" s="3" t="s">
        <v>251</v>
      </c>
      <c r="C190" s="98">
        <f t="shared" si="48"/>
        <v>0</v>
      </c>
      <c r="D190" s="220"/>
      <c r="E190" s="807"/>
      <c r="F190" s="765">
        <f>D190+E190</f>
        <v>0</v>
      </c>
      <c r="G190" s="220"/>
      <c r="H190" s="103"/>
      <c r="I190" s="221">
        <f>G190+H190</f>
        <v>0</v>
      </c>
      <c r="J190" s="103"/>
      <c r="K190" s="104"/>
      <c r="L190" s="221">
        <f>J190+K190</f>
        <v>0</v>
      </c>
      <c r="M190" s="222"/>
      <c r="N190" s="104"/>
      <c r="O190" s="221">
        <f>M190+N190</f>
        <v>0</v>
      </c>
      <c r="P190" s="223"/>
    </row>
    <row r="191" spans="1:16" hidden="1" x14ac:dyDescent="0.2">
      <c r="A191" s="76">
        <v>4300</v>
      </c>
      <c r="B191" s="203" t="s">
        <v>252</v>
      </c>
      <c r="C191" s="77">
        <f t="shared" si="48"/>
        <v>0</v>
      </c>
      <c r="D191" s="204">
        <f t="shared" ref="D191:O191" si="68">SUM(D192)</f>
        <v>0</v>
      </c>
      <c r="E191" s="802">
        <f t="shared" si="68"/>
        <v>0</v>
      </c>
      <c r="F191" s="769">
        <f t="shared" si="68"/>
        <v>0</v>
      </c>
      <c r="G191" s="204">
        <f t="shared" si="68"/>
        <v>0</v>
      </c>
      <c r="H191" s="86">
        <f t="shared" si="68"/>
        <v>0</v>
      </c>
      <c r="I191" s="205">
        <f t="shared" si="68"/>
        <v>0</v>
      </c>
      <c r="J191" s="86">
        <f t="shared" si="68"/>
        <v>0</v>
      </c>
      <c r="K191" s="87">
        <f t="shared" si="68"/>
        <v>0</v>
      </c>
      <c r="L191" s="205">
        <f t="shared" si="68"/>
        <v>0</v>
      </c>
      <c r="M191" s="77">
        <f t="shared" si="68"/>
        <v>0</v>
      </c>
      <c r="N191" s="87">
        <f t="shared" si="68"/>
        <v>0</v>
      </c>
      <c r="O191" s="205">
        <f t="shared" si="68"/>
        <v>0</v>
      </c>
      <c r="P191" s="232"/>
    </row>
    <row r="192" spans="1:16" ht="24" hidden="1" x14ac:dyDescent="0.2">
      <c r="A192" s="1114">
        <v>4310</v>
      </c>
      <c r="B192" s="1" t="s">
        <v>253</v>
      </c>
      <c r="C192" s="89">
        <f t="shared" si="48"/>
        <v>0</v>
      </c>
      <c r="D192" s="233">
        <f t="shared" ref="D192:O192" si="69">SUM(D193:D193)</f>
        <v>0</v>
      </c>
      <c r="E192" s="810">
        <f t="shared" si="69"/>
        <v>0</v>
      </c>
      <c r="F192" s="806">
        <f t="shared" si="69"/>
        <v>0</v>
      </c>
      <c r="G192" s="233">
        <f t="shared" si="69"/>
        <v>0</v>
      </c>
      <c r="H192" s="235">
        <f t="shared" si="69"/>
        <v>0</v>
      </c>
      <c r="I192" s="217">
        <f t="shared" si="69"/>
        <v>0</v>
      </c>
      <c r="J192" s="235">
        <f t="shared" si="69"/>
        <v>0</v>
      </c>
      <c r="K192" s="234">
        <f t="shared" si="69"/>
        <v>0</v>
      </c>
      <c r="L192" s="217">
        <f t="shared" si="69"/>
        <v>0</v>
      </c>
      <c r="M192" s="89">
        <f t="shared" si="69"/>
        <v>0</v>
      </c>
      <c r="N192" s="234">
        <f t="shared" si="69"/>
        <v>0</v>
      </c>
      <c r="O192" s="217">
        <f t="shared" si="69"/>
        <v>0</v>
      </c>
      <c r="P192" s="219"/>
    </row>
    <row r="193" spans="1:16" ht="36" hidden="1" x14ac:dyDescent="0.2">
      <c r="A193" s="58">
        <v>4311</v>
      </c>
      <c r="B193" s="3" t="s">
        <v>254</v>
      </c>
      <c r="C193" s="98">
        <f t="shared" si="48"/>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48"/>
        <v>0</v>
      </c>
      <c r="D194" s="190">
        <f t="shared" ref="D194:O194" si="70">SUM(D195,D230,D269)</f>
        <v>0</v>
      </c>
      <c r="E194" s="798">
        <f t="shared" si="70"/>
        <v>0</v>
      </c>
      <c r="F194" s="799">
        <f t="shared" si="70"/>
        <v>0</v>
      </c>
      <c r="G194" s="190">
        <f t="shared" si="70"/>
        <v>0</v>
      </c>
      <c r="H194" s="192">
        <f t="shared" si="70"/>
        <v>0</v>
      </c>
      <c r="I194" s="193">
        <f t="shared" si="70"/>
        <v>0</v>
      </c>
      <c r="J194" s="192">
        <f t="shared" si="70"/>
        <v>0</v>
      </c>
      <c r="K194" s="191">
        <f t="shared" si="70"/>
        <v>0</v>
      </c>
      <c r="L194" s="193">
        <f t="shared" si="70"/>
        <v>0</v>
      </c>
      <c r="M194" s="264">
        <f t="shared" si="70"/>
        <v>0</v>
      </c>
      <c r="N194" s="265">
        <f t="shared" si="70"/>
        <v>0</v>
      </c>
      <c r="O194" s="266">
        <f t="shared" si="70"/>
        <v>0</v>
      </c>
      <c r="P194" s="267"/>
    </row>
    <row r="195" spans="1:16" hidden="1" x14ac:dyDescent="0.2">
      <c r="A195" s="196">
        <v>5000</v>
      </c>
      <c r="B195" s="196" t="s">
        <v>61</v>
      </c>
      <c r="C195" s="197">
        <f t="shared" si="48"/>
        <v>0</v>
      </c>
      <c r="D195" s="198">
        <f t="shared" ref="D195:O195" si="71">D196+D204</f>
        <v>0</v>
      </c>
      <c r="E195" s="800">
        <f t="shared" si="71"/>
        <v>0</v>
      </c>
      <c r="F195" s="801">
        <f t="shared" si="71"/>
        <v>0</v>
      </c>
      <c r="G195" s="198">
        <f t="shared" si="71"/>
        <v>0</v>
      </c>
      <c r="H195" s="200">
        <f t="shared" si="71"/>
        <v>0</v>
      </c>
      <c r="I195" s="201">
        <f t="shared" si="71"/>
        <v>0</v>
      </c>
      <c r="J195" s="200">
        <f t="shared" si="71"/>
        <v>0</v>
      </c>
      <c r="K195" s="199">
        <f t="shared" si="71"/>
        <v>0</v>
      </c>
      <c r="L195" s="201">
        <f t="shared" si="71"/>
        <v>0</v>
      </c>
      <c r="M195" s="197">
        <f t="shared" si="71"/>
        <v>0</v>
      </c>
      <c r="N195" s="199">
        <f t="shared" si="71"/>
        <v>0</v>
      </c>
      <c r="O195" s="201">
        <f t="shared" si="71"/>
        <v>0</v>
      </c>
      <c r="P195" s="202"/>
    </row>
    <row r="196" spans="1:16" hidden="1" x14ac:dyDescent="0.2">
      <c r="A196" s="76">
        <v>5100</v>
      </c>
      <c r="B196" s="203" t="s">
        <v>62</v>
      </c>
      <c r="C196" s="77">
        <f t="shared" si="48"/>
        <v>0</v>
      </c>
      <c r="D196" s="204">
        <f t="shared" ref="D196:O196" si="72">D197+D198+D201+D202+D203</f>
        <v>0</v>
      </c>
      <c r="E196" s="802">
        <f t="shared" si="72"/>
        <v>0</v>
      </c>
      <c r="F196" s="769">
        <f t="shared" si="72"/>
        <v>0</v>
      </c>
      <c r="G196" s="204">
        <f t="shared" si="72"/>
        <v>0</v>
      </c>
      <c r="H196" s="86">
        <f t="shared" si="72"/>
        <v>0</v>
      </c>
      <c r="I196" s="205">
        <f t="shared" si="72"/>
        <v>0</v>
      </c>
      <c r="J196" s="86">
        <f t="shared" si="72"/>
        <v>0</v>
      </c>
      <c r="K196" s="87">
        <f t="shared" si="72"/>
        <v>0</v>
      </c>
      <c r="L196" s="205">
        <f t="shared" si="72"/>
        <v>0</v>
      </c>
      <c r="M196" s="77">
        <f t="shared" si="72"/>
        <v>0</v>
      </c>
      <c r="N196" s="87">
        <f t="shared" si="72"/>
        <v>0</v>
      </c>
      <c r="O196" s="205">
        <f t="shared" si="72"/>
        <v>0</v>
      </c>
      <c r="P196" s="232"/>
    </row>
    <row r="197" spans="1:16" hidden="1" x14ac:dyDescent="0.2">
      <c r="A197" s="1114">
        <v>5110</v>
      </c>
      <c r="B197" s="1" t="s">
        <v>63</v>
      </c>
      <c r="C197" s="89">
        <f t="shared" si="48"/>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48"/>
        <v>0</v>
      </c>
      <c r="D198" s="225">
        <f t="shared" ref="D198:O198" si="73">D199+D200</f>
        <v>0</v>
      </c>
      <c r="E198" s="808">
        <f t="shared" si="73"/>
        <v>0</v>
      </c>
      <c r="F198" s="765">
        <f t="shared" si="73"/>
        <v>0</v>
      </c>
      <c r="G198" s="225">
        <f t="shared" si="73"/>
        <v>0</v>
      </c>
      <c r="H198" s="227">
        <f t="shared" si="73"/>
        <v>0</v>
      </c>
      <c r="I198" s="221">
        <f t="shared" si="73"/>
        <v>0</v>
      </c>
      <c r="J198" s="227">
        <f t="shared" si="73"/>
        <v>0</v>
      </c>
      <c r="K198" s="226">
        <f t="shared" si="73"/>
        <v>0</v>
      </c>
      <c r="L198" s="221">
        <f t="shared" si="73"/>
        <v>0</v>
      </c>
      <c r="M198" s="98">
        <f t="shared" si="73"/>
        <v>0</v>
      </c>
      <c r="N198" s="226">
        <f t="shared" si="73"/>
        <v>0</v>
      </c>
      <c r="O198" s="221">
        <f t="shared" si="73"/>
        <v>0</v>
      </c>
      <c r="P198" s="223"/>
    </row>
    <row r="199" spans="1:16" hidden="1" x14ac:dyDescent="0.2">
      <c r="A199" s="58">
        <v>5121</v>
      </c>
      <c r="B199" s="3" t="s">
        <v>65</v>
      </c>
      <c r="C199" s="98">
        <f t="shared" si="48"/>
        <v>0</v>
      </c>
      <c r="D199" s="220"/>
      <c r="E199" s="807"/>
      <c r="F199" s="765">
        <f>D199+E199</f>
        <v>0</v>
      </c>
      <c r="G199" s="220"/>
      <c r="H199" s="103"/>
      <c r="I199" s="221">
        <f>G199+H199</f>
        <v>0</v>
      </c>
      <c r="J199" s="103"/>
      <c r="K199" s="104"/>
      <c r="L199" s="221">
        <f>J199+K199</f>
        <v>0</v>
      </c>
      <c r="M199" s="222"/>
      <c r="N199" s="104"/>
      <c r="O199" s="221">
        <f>M199+N199</f>
        <v>0</v>
      </c>
      <c r="P199" s="223"/>
    </row>
    <row r="200" spans="1:16" ht="24" hidden="1" x14ac:dyDescent="0.2">
      <c r="A200" s="58">
        <v>5129</v>
      </c>
      <c r="B200" s="3" t="s">
        <v>66</v>
      </c>
      <c r="C200" s="98">
        <f t="shared" si="48"/>
        <v>0</v>
      </c>
      <c r="D200" s="220"/>
      <c r="E200" s="807"/>
      <c r="F200" s="765">
        <f>D200+E200</f>
        <v>0</v>
      </c>
      <c r="G200" s="220"/>
      <c r="H200" s="103"/>
      <c r="I200" s="221">
        <f>G200+H200</f>
        <v>0</v>
      </c>
      <c r="J200" s="103"/>
      <c r="K200" s="104"/>
      <c r="L200" s="221">
        <f>J200+K200</f>
        <v>0</v>
      </c>
      <c r="M200" s="222"/>
      <c r="N200" s="104"/>
      <c r="O200" s="221">
        <f>M200+N200</f>
        <v>0</v>
      </c>
      <c r="P200" s="223"/>
    </row>
    <row r="201" spans="1:16" hidden="1" x14ac:dyDescent="0.2">
      <c r="A201" s="224">
        <v>5130</v>
      </c>
      <c r="B201" s="3" t="s">
        <v>256</v>
      </c>
      <c r="C201" s="98">
        <f t="shared" si="48"/>
        <v>0</v>
      </c>
      <c r="D201" s="220"/>
      <c r="E201" s="807"/>
      <c r="F201" s="765">
        <f>D201+E201</f>
        <v>0</v>
      </c>
      <c r="G201" s="220"/>
      <c r="H201" s="103"/>
      <c r="I201" s="221">
        <f>G201+H201</f>
        <v>0</v>
      </c>
      <c r="J201" s="103"/>
      <c r="K201" s="104"/>
      <c r="L201" s="221">
        <f>J201+K201</f>
        <v>0</v>
      </c>
      <c r="M201" s="222"/>
      <c r="N201" s="104"/>
      <c r="O201" s="221">
        <f>M201+N201</f>
        <v>0</v>
      </c>
      <c r="P201" s="223"/>
    </row>
    <row r="202" spans="1:16" hidden="1" x14ac:dyDescent="0.2">
      <c r="A202" s="224">
        <v>5140</v>
      </c>
      <c r="B202" s="3" t="s">
        <v>257</v>
      </c>
      <c r="C202" s="98">
        <f t="shared" si="48"/>
        <v>0</v>
      </c>
      <c r="D202" s="220"/>
      <c r="E202" s="807"/>
      <c r="F202" s="765">
        <f>D202+E202</f>
        <v>0</v>
      </c>
      <c r="G202" s="220"/>
      <c r="H202" s="103"/>
      <c r="I202" s="221">
        <f>G202+H202</f>
        <v>0</v>
      </c>
      <c r="J202" s="103"/>
      <c r="K202" s="104"/>
      <c r="L202" s="221">
        <f>J202+K202</f>
        <v>0</v>
      </c>
      <c r="M202" s="222"/>
      <c r="N202" s="104"/>
      <c r="O202" s="221">
        <f>M202+N202</f>
        <v>0</v>
      </c>
      <c r="P202" s="223"/>
    </row>
    <row r="203" spans="1:16" ht="24" hidden="1" x14ac:dyDescent="0.2">
      <c r="A203" s="224">
        <v>5170</v>
      </c>
      <c r="B203" s="3" t="s">
        <v>258</v>
      </c>
      <c r="C203" s="98">
        <f t="shared" si="48"/>
        <v>0</v>
      </c>
      <c r="D203" s="220"/>
      <c r="E203" s="807"/>
      <c r="F203" s="765">
        <f>D203+E203</f>
        <v>0</v>
      </c>
      <c r="G203" s="220"/>
      <c r="H203" s="103"/>
      <c r="I203" s="221">
        <f>G203+H203</f>
        <v>0</v>
      </c>
      <c r="J203" s="103"/>
      <c r="K203" s="104"/>
      <c r="L203" s="221">
        <f>J203+K203</f>
        <v>0</v>
      </c>
      <c r="M203" s="222"/>
      <c r="N203" s="104"/>
      <c r="O203" s="221">
        <f>M203+N203</f>
        <v>0</v>
      </c>
      <c r="P203" s="223"/>
    </row>
    <row r="204" spans="1:16" hidden="1" x14ac:dyDescent="0.2">
      <c r="A204" s="76">
        <v>5200</v>
      </c>
      <c r="B204" s="203" t="s">
        <v>67</v>
      </c>
      <c r="C204" s="77">
        <f t="shared" si="48"/>
        <v>0</v>
      </c>
      <c r="D204" s="204">
        <f t="shared" ref="D204:O204" si="74">D205+D215+D216+D225+D226+D227+D229</f>
        <v>0</v>
      </c>
      <c r="E204" s="802">
        <f t="shared" si="74"/>
        <v>0</v>
      </c>
      <c r="F204" s="769">
        <f t="shared" si="74"/>
        <v>0</v>
      </c>
      <c r="G204" s="204">
        <f t="shared" si="74"/>
        <v>0</v>
      </c>
      <c r="H204" s="86">
        <f t="shared" si="74"/>
        <v>0</v>
      </c>
      <c r="I204" s="205">
        <f t="shared" si="74"/>
        <v>0</v>
      </c>
      <c r="J204" s="86">
        <f t="shared" si="74"/>
        <v>0</v>
      </c>
      <c r="K204" s="87">
        <f t="shared" si="74"/>
        <v>0</v>
      </c>
      <c r="L204" s="205">
        <f t="shared" si="74"/>
        <v>0</v>
      </c>
      <c r="M204" s="77">
        <f t="shared" si="74"/>
        <v>0</v>
      </c>
      <c r="N204" s="87">
        <f t="shared" si="74"/>
        <v>0</v>
      </c>
      <c r="O204" s="205">
        <f t="shared" si="74"/>
        <v>0</v>
      </c>
      <c r="P204" s="232"/>
    </row>
    <row r="205" spans="1:16" hidden="1" x14ac:dyDescent="0.2">
      <c r="A205" s="210">
        <v>5210</v>
      </c>
      <c r="B205" s="154" t="s">
        <v>259</v>
      </c>
      <c r="C205" s="160">
        <f t="shared" si="48"/>
        <v>0</v>
      </c>
      <c r="D205" s="211">
        <f t="shared" ref="D205:O205" si="75">SUM(D206:D214)</f>
        <v>0</v>
      </c>
      <c r="E205" s="803">
        <f t="shared" si="75"/>
        <v>0</v>
      </c>
      <c r="F205" s="804">
        <f t="shared" si="75"/>
        <v>0</v>
      </c>
      <c r="G205" s="211">
        <f t="shared" si="75"/>
        <v>0</v>
      </c>
      <c r="H205" s="213">
        <f t="shared" si="75"/>
        <v>0</v>
      </c>
      <c r="I205" s="214">
        <f t="shared" si="75"/>
        <v>0</v>
      </c>
      <c r="J205" s="213">
        <f t="shared" si="75"/>
        <v>0</v>
      </c>
      <c r="K205" s="212">
        <f t="shared" si="75"/>
        <v>0</v>
      </c>
      <c r="L205" s="214">
        <f t="shared" si="75"/>
        <v>0</v>
      </c>
      <c r="M205" s="160">
        <f t="shared" si="75"/>
        <v>0</v>
      </c>
      <c r="N205" s="212">
        <f t="shared" si="75"/>
        <v>0</v>
      </c>
      <c r="O205" s="214">
        <f t="shared" si="75"/>
        <v>0</v>
      </c>
      <c r="P205" s="215"/>
    </row>
    <row r="206" spans="1:16" hidden="1" x14ac:dyDescent="0.2">
      <c r="A206" s="49">
        <v>5211</v>
      </c>
      <c r="B206" s="1" t="s">
        <v>260</v>
      </c>
      <c r="C206" s="89">
        <f t="shared" si="48"/>
        <v>0</v>
      </c>
      <c r="D206" s="216"/>
      <c r="E206" s="805"/>
      <c r="F206" s="806">
        <f t="shared" ref="F206:F215" si="76">D206+E206</f>
        <v>0</v>
      </c>
      <c r="G206" s="216"/>
      <c r="H206" s="94"/>
      <c r="I206" s="217">
        <f t="shared" ref="I206:I215" si="77">G206+H206</f>
        <v>0</v>
      </c>
      <c r="J206" s="94"/>
      <c r="K206" s="95"/>
      <c r="L206" s="217">
        <f t="shared" ref="L206:L215" si="78">J206+K206</f>
        <v>0</v>
      </c>
      <c r="M206" s="218"/>
      <c r="N206" s="95"/>
      <c r="O206" s="217">
        <f t="shared" ref="O206:O215" si="79">M206+N206</f>
        <v>0</v>
      </c>
      <c r="P206" s="219"/>
    </row>
    <row r="207" spans="1:16" hidden="1" x14ac:dyDescent="0.2">
      <c r="A207" s="58">
        <v>5212</v>
      </c>
      <c r="B207" s="3" t="s">
        <v>261</v>
      </c>
      <c r="C207" s="98">
        <f t="shared" si="48"/>
        <v>0</v>
      </c>
      <c r="D207" s="220"/>
      <c r="E207" s="807"/>
      <c r="F207" s="765">
        <f t="shared" si="76"/>
        <v>0</v>
      </c>
      <c r="G207" s="220"/>
      <c r="H207" s="103"/>
      <c r="I207" s="221">
        <f t="shared" si="77"/>
        <v>0</v>
      </c>
      <c r="J207" s="103"/>
      <c r="K207" s="104"/>
      <c r="L207" s="221">
        <f t="shared" si="78"/>
        <v>0</v>
      </c>
      <c r="M207" s="222"/>
      <c r="N207" s="104"/>
      <c r="O207" s="221">
        <f t="shared" si="79"/>
        <v>0</v>
      </c>
      <c r="P207" s="223"/>
    </row>
    <row r="208" spans="1:16" hidden="1" x14ac:dyDescent="0.2">
      <c r="A208" s="58">
        <v>5213</v>
      </c>
      <c r="B208" s="3" t="s">
        <v>262</v>
      </c>
      <c r="C208" s="98">
        <f t="shared" si="48"/>
        <v>0</v>
      </c>
      <c r="D208" s="220"/>
      <c r="E208" s="807"/>
      <c r="F208" s="765">
        <f t="shared" si="76"/>
        <v>0</v>
      </c>
      <c r="G208" s="220"/>
      <c r="H208" s="103"/>
      <c r="I208" s="221">
        <f t="shared" si="77"/>
        <v>0</v>
      </c>
      <c r="J208" s="103"/>
      <c r="K208" s="104"/>
      <c r="L208" s="221">
        <f t="shared" si="78"/>
        <v>0</v>
      </c>
      <c r="M208" s="222"/>
      <c r="N208" s="104"/>
      <c r="O208" s="221">
        <f t="shared" si="79"/>
        <v>0</v>
      </c>
      <c r="P208" s="223"/>
    </row>
    <row r="209" spans="1:16" hidden="1" x14ac:dyDescent="0.2">
      <c r="A209" s="58">
        <v>5214</v>
      </c>
      <c r="B209" s="3" t="s">
        <v>263</v>
      </c>
      <c r="C209" s="98">
        <f t="shared" si="48"/>
        <v>0</v>
      </c>
      <c r="D209" s="220"/>
      <c r="E209" s="807"/>
      <c r="F209" s="765">
        <f t="shared" si="76"/>
        <v>0</v>
      </c>
      <c r="G209" s="220"/>
      <c r="H209" s="103"/>
      <c r="I209" s="221">
        <f t="shared" si="77"/>
        <v>0</v>
      </c>
      <c r="J209" s="103"/>
      <c r="K209" s="104"/>
      <c r="L209" s="221">
        <f t="shared" si="78"/>
        <v>0</v>
      </c>
      <c r="M209" s="222"/>
      <c r="N209" s="104"/>
      <c r="O209" s="221">
        <f t="shared" si="79"/>
        <v>0</v>
      </c>
      <c r="P209" s="223"/>
    </row>
    <row r="210" spans="1:16" hidden="1" x14ac:dyDescent="0.2">
      <c r="A210" s="58">
        <v>5215</v>
      </c>
      <c r="B210" s="3" t="s">
        <v>264</v>
      </c>
      <c r="C210" s="98">
        <f t="shared" si="48"/>
        <v>0</v>
      </c>
      <c r="D210" s="220"/>
      <c r="E210" s="807"/>
      <c r="F210" s="765">
        <f t="shared" si="76"/>
        <v>0</v>
      </c>
      <c r="G210" s="220"/>
      <c r="H210" s="103"/>
      <c r="I210" s="221">
        <f t="shared" si="77"/>
        <v>0</v>
      </c>
      <c r="J210" s="103"/>
      <c r="K210" s="104"/>
      <c r="L210" s="221">
        <f t="shared" si="78"/>
        <v>0</v>
      </c>
      <c r="M210" s="222"/>
      <c r="N210" s="104"/>
      <c r="O210" s="221">
        <f t="shared" si="79"/>
        <v>0</v>
      </c>
      <c r="P210" s="223"/>
    </row>
    <row r="211" spans="1:16" ht="14.25" hidden="1" customHeight="1" x14ac:dyDescent="0.2">
      <c r="A211" s="58">
        <v>5216</v>
      </c>
      <c r="B211" s="3" t="s">
        <v>265</v>
      </c>
      <c r="C211" s="98">
        <f t="shared" si="48"/>
        <v>0</v>
      </c>
      <c r="D211" s="220"/>
      <c r="E211" s="807"/>
      <c r="F211" s="765">
        <f t="shared" si="76"/>
        <v>0</v>
      </c>
      <c r="G211" s="220"/>
      <c r="H211" s="103"/>
      <c r="I211" s="221">
        <f t="shared" si="77"/>
        <v>0</v>
      </c>
      <c r="J211" s="103"/>
      <c r="K211" s="104"/>
      <c r="L211" s="221">
        <f t="shared" si="78"/>
        <v>0</v>
      </c>
      <c r="M211" s="222"/>
      <c r="N211" s="104"/>
      <c r="O211" s="221">
        <f t="shared" si="79"/>
        <v>0</v>
      </c>
      <c r="P211" s="223"/>
    </row>
    <row r="212" spans="1:16" hidden="1" x14ac:dyDescent="0.2">
      <c r="A212" s="58">
        <v>5217</v>
      </c>
      <c r="B212" s="3" t="s">
        <v>266</v>
      </c>
      <c r="C212" s="98">
        <f t="shared" si="48"/>
        <v>0</v>
      </c>
      <c r="D212" s="220"/>
      <c r="E212" s="807"/>
      <c r="F212" s="765">
        <f t="shared" si="76"/>
        <v>0</v>
      </c>
      <c r="G212" s="220"/>
      <c r="H212" s="103"/>
      <c r="I212" s="221">
        <f t="shared" si="77"/>
        <v>0</v>
      </c>
      <c r="J212" s="103"/>
      <c r="K212" s="104"/>
      <c r="L212" s="221">
        <f t="shared" si="78"/>
        <v>0</v>
      </c>
      <c r="M212" s="222"/>
      <c r="N212" s="104"/>
      <c r="O212" s="221">
        <f t="shared" si="79"/>
        <v>0</v>
      </c>
      <c r="P212" s="223"/>
    </row>
    <row r="213" spans="1:16" hidden="1" x14ac:dyDescent="0.2">
      <c r="A213" s="58">
        <v>5218</v>
      </c>
      <c r="B213" s="3" t="s">
        <v>267</v>
      </c>
      <c r="C213" s="98">
        <f t="shared" ref="C213:C276" si="80">F213+I213+L213+O213</f>
        <v>0</v>
      </c>
      <c r="D213" s="220"/>
      <c r="E213" s="807"/>
      <c r="F213" s="765">
        <f t="shared" si="76"/>
        <v>0</v>
      </c>
      <c r="G213" s="220"/>
      <c r="H213" s="103"/>
      <c r="I213" s="221">
        <f t="shared" si="77"/>
        <v>0</v>
      </c>
      <c r="J213" s="103"/>
      <c r="K213" s="104"/>
      <c r="L213" s="221">
        <f t="shared" si="78"/>
        <v>0</v>
      </c>
      <c r="M213" s="222"/>
      <c r="N213" s="104"/>
      <c r="O213" s="221">
        <f t="shared" si="79"/>
        <v>0</v>
      </c>
      <c r="P213" s="223"/>
    </row>
    <row r="214" spans="1:16" hidden="1" x14ac:dyDescent="0.2">
      <c r="A214" s="58">
        <v>5219</v>
      </c>
      <c r="B214" s="3" t="s">
        <v>268</v>
      </c>
      <c r="C214" s="98">
        <f t="shared" si="80"/>
        <v>0</v>
      </c>
      <c r="D214" s="220"/>
      <c r="E214" s="807"/>
      <c r="F214" s="765">
        <f t="shared" si="76"/>
        <v>0</v>
      </c>
      <c r="G214" s="220"/>
      <c r="H214" s="103"/>
      <c r="I214" s="221">
        <f t="shared" si="77"/>
        <v>0</v>
      </c>
      <c r="J214" s="103"/>
      <c r="K214" s="104"/>
      <c r="L214" s="221">
        <f t="shared" si="78"/>
        <v>0</v>
      </c>
      <c r="M214" s="222"/>
      <c r="N214" s="104"/>
      <c r="O214" s="221">
        <f t="shared" si="79"/>
        <v>0</v>
      </c>
      <c r="P214" s="223"/>
    </row>
    <row r="215" spans="1:16" ht="13.5" hidden="1" customHeight="1" x14ac:dyDescent="0.2">
      <c r="A215" s="224">
        <v>5220</v>
      </c>
      <c r="B215" s="3" t="s">
        <v>68</v>
      </c>
      <c r="C215" s="98">
        <f t="shared" si="80"/>
        <v>0</v>
      </c>
      <c r="D215" s="220"/>
      <c r="E215" s="807"/>
      <c r="F215" s="765">
        <f t="shared" si="76"/>
        <v>0</v>
      </c>
      <c r="G215" s="220"/>
      <c r="H215" s="103"/>
      <c r="I215" s="221">
        <f t="shared" si="77"/>
        <v>0</v>
      </c>
      <c r="J215" s="103"/>
      <c r="K215" s="104"/>
      <c r="L215" s="221">
        <f t="shared" si="78"/>
        <v>0</v>
      </c>
      <c r="M215" s="222"/>
      <c r="N215" s="104"/>
      <c r="O215" s="221">
        <f t="shared" si="79"/>
        <v>0</v>
      </c>
      <c r="P215" s="223"/>
    </row>
    <row r="216" spans="1:16" hidden="1" x14ac:dyDescent="0.2">
      <c r="A216" s="224">
        <v>5230</v>
      </c>
      <c r="B216" s="3" t="s">
        <v>69</v>
      </c>
      <c r="C216" s="98">
        <f t="shared" si="80"/>
        <v>0</v>
      </c>
      <c r="D216" s="225">
        <f t="shared" ref="D216:O216" si="81">SUM(D217:D224)</f>
        <v>0</v>
      </c>
      <c r="E216" s="808">
        <f t="shared" si="81"/>
        <v>0</v>
      </c>
      <c r="F216" s="765">
        <f t="shared" si="81"/>
        <v>0</v>
      </c>
      <c r="G216" s="225">
        <f t="shared" si="81"/>
        <v>0</v>
      </c>
      <c r="H216" s="227">
        <f t="shared" si="81"/>
        <v>0</v>
      </c>
      <c r="I216" s="221">
        <f t="shared" si="81"/>
        <v>0</v>
      </c>
      <c r="J216" s="227">
        <f t="shared" si="81"/>
        <v>0</v>
      </c>
      <c r="K216" s="226">
        <f t="shared" si="81"/>
        <v>0</v>
      </c>
      <c r="L216" s="221">
        <f t="shared" si="81"/>
        <v>0</v>
      </c>
      <c r="M216" s="98">
        <f t="shared" si="81"/>
        <v>0</v>
      </c>
      <c r="N216" s="226">
        <f t="shared" si="81"/>
        <v>0</v>
      </c>
      <c r="O216" s="221">
        <f t="shared" si="81"/>
        <v>0</v>
      </c>
      <c r="P216" s="223"/>
    </row>
    <row r="217" spans="1:16" hidden="1" x14ac:dyDescent="0.2">
      <c r="A217" s="58">
        <v>5231</v>
      </c>
      <c r="B217" s="3" t="s">
        <v>70</v>
      </c>
      <c r="C217" s="98">
        <f t="shared" si="80"/>
        <v>0</v>
      </c>
      <c r="D217" s="220"/>
      <c r="E217" s="807"/>
      <c r="F217" s="765">
        <f t="shared" ref="F217:F226" si="82">D217+E217</f>
        <v>0</v>
      </c>
      <c r="G217" s="220"/>
      <c r="H217" s="103"/>
      <c r="I217" s="221">
        <f t="shared" ref="I217:I226" si="83">G217+H217</f>
        <v>0</v>
      </c>
      <c r="J217" s="103"/>
      <c r="K217" s="104"/>
      <c r="L217" s="221">
        <f t="shared" ref="L217:L226" si="84">J217+K217</f>
        <v>0</v>
      </c>
      <c r="M217" s="222"/>
      <c r="N217" s="104"/>
      <c r="O217" s="221">
        <f t="shared" ref="O217:O226" si="85">M217+N217</f>
        <v>0</v>
      </c>
      <c r="P217" s="223"/>
    </row>
    <row r="218" spans="1:16" hidden="1" x14ac:dyDescent="0.2">
      <c r="A218" s="58">
        <v>5232</v>
      </c>
      <c r="B218" s="3" t="s">
        <v>71</v>
      </c>
      <c r="C218" s="98">
        <f t="shared" si="80"/>
        <v>0</v>
      </c>
      <c r="D218" s="220"/>
      <c r="E218" s="807"/>
      <c r="F218" s="765">
        <f t="shared" si="82"/>
        <v>0</v>
      </c>
      <c r="G218" s="220"/>
      <c r="H218" s="103"/>
      <c r="I218" s="221">
        <f t="shared" si="83"/>
        <v>0</v>
      </c>
      <c r="J218" s="103"/>
      <c r="K218" s="104"/>
      <c r="L218" s="221">
        <f t="shared" si="84"/>
        <v>0</v>
      </c>
      <c r="M218" s="222"/>
      <c r="N218" s="104"/>
      <c r="O218" s="221">
        <f t="shared" si="85"/>
        <v>0</v>
      </c>
      <c r="P218" s="223"/>
    </row>
    <row r="219" spans="1:16" hidden="1" x14ac:dyDescent="0.2">
      <c r="A219" s="58">
        <v>5233</v>
      </c>
      <c r="B219" s="3" t="s">
        <v>72</v>
      </c>
      <c r="C219" s="98">
        <f t="shared" si="80"/>
        <v>0</v>
      </c>
      <c r="D219" s="220"/>
      <c r="E219" s="807"/>
      <c r="F219" s="765">
        <f t="shared" si="82"/>
        <v>0</v>
      </c>
      <c r="G219" s="220"/>
      <c r="H219" s="103"/>
      <c r="I219" s="221">
        <f t="shared" si="83"/>
        <v>0</v>
      </c>
      <c r="J219" s="103"/>
      <c r="K219" s="104"/>
      <c r="L219" s="221">
        <f t="shared" si="84"/>
        <v>0</v>
      </c>
      <c r="M219" s="222"/>
      <c r="N219" s="104"/>
      <c r="O219" s="221">
        <f t="shared" si="85"/>
        <v>0</v>
      </c>
      <c r="P219" s="223"/>
    </row>
    <row r="220" spans="1:16" ht="24" hidden="1" x14ac:dyDescent="0.2">
      <c r="A220" s="58">
        <v>5234</v>
      </c>
      <c r="B220" s="3" t="s">
        <v>73</v>
      </c>
      <c r="C220" s="98">
        <f t="shared" si="80"/>
        <v>0</v>
      </c>
      <c r="D220" s="220"/>
      <c r="E220" s="807"/>
      <c r="F220" s="765">
        <f t="shared" si="82"/>
        <v>0</v>
      </c>
      <c r="G220" s="220"/>
      <c r="H220" s="103"/>
      <c r="I220" s="221">
        <f t="shared" si="83"/>
        <v>0</v>
      </c>
      <c r="J220" s="103"/>
      <c r="K220" s="104"/>
      <c r="L220" s="221">
        <f t="shared" si="84"/>
        <v>0</v>
      </c>
      <c r="M220" s="222"/>
      <c r="N220" s="104"/>
      <c r="O220" s="221">
        <f t="shared" si="85"/>
        <v>0</v>
      </c>
      <c r="P220" s="223"/>
    </row>
    <row r="221" spans="1:16" ht="14.25" hidden="1" customHeight="1" x14ac:dyDescent="0.2">
      <c r="A221" s="58">
        <v>5236</v>
      </c>
      <c r="B221" s="3" t="s">
        <v>74</v>
      </c>
      <c r="C221" s="98">
        <f t="shared" si="80"/>
        <v>0</v>
      </c>
      <c r="D221" s="220"/>
      <c r="E221" s="807"/>
      <c r="F221" s="765">
        <f t="shared" si="82"/>
        <v>0</v>
      </c>
      <c r="G221" s="220"/>
      <c r="H221" s="103"/>
      <c r="I221" s="221">
        <f t="shared" si="83"/>
        <v>0</v>
      </c>
      <c r="J221" s="103"/>
      <c r="K221" s="104"/>
      <c r="L221" s="221">
        <f t="shared" si="84"/>
        <v>0</v>
      </c>
      <c r="M221" s="222"/>
      <c r="N221" s="104"/>
      <c r="O221" s="221">
        <f t="shared" si="85"/>
        <v>0</v>
      </c>
      <c r="P221" s="223"/>
    </row>
    <row r="222" spans="1:16" ht="14.25" hidden="1" customHeight="1" x14ac:dyDescent="0.2">
      <c r="A222" s="58">
        <v>5237</v>
      </c>
      <c r="B222" s="3" t="s">
        <v>75</v>
      </c>
      <c r="C222" s="98">
        <f t="shared" si="80"/>
        <v>0</v>
      </c>
      <c r="D222" s="220"/>
      <c r="E222" s="807"/>
      <c r="F222" s="765">
        <f t="shared" si="82"/>
        <v>0</v>
      </c>
      <c r="G222" s="220"/>
      <c r="H222" s="103"/>
      <c r="I222" s="221">
        <f t="shared" si="83"/>
        <v>0</v>
      </c>
      <c r="J222" s="103"/>
      <c r="K222" s="104"/>
      <c r="L222" s="221">
        <f t="shared" si="84"/>
        <v>0</v>
      </c>
      <c r="M222" s="222"/>
      <c r="N222" s="104"/>
      <c r="O222" s="221">
        <f t="shared" si="85"/>
        <v>0</v>
      </c>
      <c r="P222" s="223"/>
    </row>
    <row r="223" spans="1:16" ht="24" hidden="1" x14ac:dyDescent="0.2">
      <c r="A223" s="58">
        <v>5238</v>
      </c>
      <c r="B223" s="3" t="s">
        <v>76</v>
      </c>
      <c r="C223" s="98">
        <f t="shared" si="80"/>
        <v>0</v>
      </c>
      <c r="D223" s="220"/>
      <c r="E223" s="807"/>
      <c r="F223" s="765">
        <f t="shared" si="82"/>
        <v>0</v>
      </c>
      <c r="G223" s="220"/>
      <c r="H223" s="103"/>
      <c r="I223" s="221">
        <f t="shared" si="83"/>
        <v>0</v>
      </c>
      <c r="J223" s="103"/>
      <c r="K223" s="104"/>
      <c r="L223" s="221">
        <f t="shared" si="84"/>
        <v>0</v>
      </c>
      <c r="M223" s="222"/>
      <c r="N223" s="104"/>
      <c r="O223" s="221">
        <f t="shared" si="85"/>
        <v>0</v>
      </c>
      <c r="P223" s="223"/>
    </row>
    <row r="224" spans="1:16" ht="24" hidden="1" x14ac:dyDescent="0.2">
      <c r="A224" s="58">
        <v>5239</v>
      </c>
      <c r="B224" s="3" t="s">
        <v>77</v>
      </c>
      <c r="C224" s="98">
        <f t="shared" si="80"/>
        <v>0</v>
      </c>
      <c r="D224" s="220"/>
      <c r="E224" s="807"/>
      <c r="F224" s="765">
        <f t="shared" si="82"/>
        <v>0</v>
      </c>
      <c r="G224" s="220"/>
      <c r="H224" s="103"/>
      <c r="I224" s="221">
        <f t="shared" si="83"/>
        <v>0</v>
      </c>
      <c r="J224" s="103"/>
      <c r="K224" s="104"/>
      <c r="L224" s="221">
        <f t="shared" si="84"/>
        <v>0</v>
      </c>
      <c r="M224" s="222"/>
      <c r="N224" s="104"/>
      <c r="O224" s="221">
        <f t="shared" si="85"/>
        <v>0</v>
      </c>
      <c r="P224" s="223"/>
    </row>
    <row r="225" spans="1:16" ht="24" hidden="1" x14ac:dyDescent="0.2">
      <c r="A225" s="224">
        <v>5240</v>
      </c>
      <c r="B225" s="3" t="s">
        <v>78</v>
      </c>
      <c r="C225" s="765">
        <f t="shared" si="80"/>
        <v>0</v>
      </c>
      <c r="D225" s="1151"/>
      <c r="E225" s="807"/>
      <c r="F225" s="765">
        <f>D225+E225</f>
        <v>0</v>
      </c>
      <c r="G225" s="220"/>
      <c r="H225" s="103"/>
      <c r="I225" s="221">
        <f t="shared" si="83"/>
        <v>0</v>
      </c>
      <c r="J225" s="103"/>
      <c r="K225" s="104"/>
      <c r="L225" s="221">
        <f t="shared" si="84"/>
        <v>0</v>
      </c>
      <c r="M225" s="222"/>
      <c r="N225" s="104"/>
      <c r="O225" s="221">
        <f t="shared" si="85"/>
        <v>0</v>
      </c>
      <c r="P225" s="897"/>
    </row>
    <row r="226" spans="1:16" hidden="1" x14ac:dyDescent="0.2">
      <c r="A226" s="224">
        <v>5250</v>
      </c>
      <c r="B226" s="3" t="s">
        <v>79</v>
      </c>
      <c r="C226" s="765">
        <f t="shared" si="80"/>
        <v>0</v>
      </c>
      <c r="D226" s="1151"/>
      <c r="E226" s="807"/>
      <c r="F226" s="765">
        <f t="shared" si="82"/>
        <v>0</v>
      </c>
      <c r="G226" s="220"/>
      <c r="H226" s="103"/>
      <c r="I226" s="221">
        <f t="shared" si="83"/>
        <v>0</v>
      </c>
      <c r="J226" s="103"/>
      <c r="K226" s="104"/>
      <c r="L226" s="221">
        <f t="shared" si="84"/>
        <v>0</v>
      </c>
      <c r="M226" s="222"/>
      <c r="N226" s="104"/>
      <c r="O226" s="221">
        <f t="shared" si="85"/>
        <v>0</v>
      </c>
      <c r="P226" s="223"/>
    </row>
    <row r="227" spans="1:16" hidden="1" x14ac:dyDescent="0.2">
      <c r="A227" s="224">
        <v>5260</v>
      </c>
      <c r="B227" s="3" t="s">
        <v>80</v>
      </c>
      <c r="C227" s="98">
        <f t="shared" si="80"/>
        <v>0</v>
      </c>
      <c r="D227" s="225">
        <f t="shared" ref="D227:O227" si="86">SUM(D228)</f>
        <v>0</v>
      </c>
      <c r="E227" s="808">
        <f t="shared" si="86"/>
        <v>0</v>
      </c>
      <c r="F227" s="765">
        <f t="shared" si="86"/>
        <v>0</v>
      </c>
      <c r="G227" s="225">
        <f t="shared" si="86"/>
        <v>0</v>
      </c>
      <c r="H227" s="227">
        <f t="shared" si="86"/>
        <v>0</v>
      </c>
      <c r="I227" s="221">
        <f t="shared" si="86"/>
        <v>0</v>
      </c>
      <c r="J227" s="227">
        <f t="shared" si="86"/>
        <v>0</v>
      </c>
      <c r="K227" s="226">
        <f t="shared" si="86"/>
        <v>0</v>
      </c>
      <c r="L227" s="221">
        <f t="shared" si="86"/>
        <v>0</v>
      </c>
      <c r="M227" s="98">
        <f t="shared" si="86"/>
        <v>0</v>
      </c>
      <c r="N227" s="226">
        <f t="shared" si="86"/>
        <v>0</v>
      </c>
      <c r="O227" s="221">
        <f t="shared" si="86"/>
        <v>0</v>
      </c>
      <c r="P227" s="223"/>
    </row>
    <row r="228" spans="1:16" ht="24" hidden="1" x14ac:dyDescent="0.2">
      <c r="A228" s="58">
        <v>5269</v>
      </c>
      <c r="B228" s="3" t="s">
        <v>81</v>
      </c>
      <c r="C228" s="98">
        <f t="shared" si="80"/>
        <v>0</v>
      </c>
      <c r="D228" s="220"/>
      <c r="E228" s="807"/>
      <c r="F228" s="765">
        <f>D228+E228</f>
        <v>0</v>
      </c>
      <c r="G228" s="220"/>
      <c r="H228" s="103"/>
      <c r="I228" s="221">
        <f>G228+H228</f>
        <v>0</v>
      </c>
      <c r="J228" s="103"/>
      <c r="K228" s="104"/>
      <c r="L228" s="221">
        <f>J228+K228</f>
        <v>0</v>
      </c>
      <c r="M228" s="222"/>
      <c r="N228" s="104"/>
      <c r="O228" s="221">
        <f>M228+N228</f>
        <v>0</v>
      </c>
      <c r="P228" s="223"/>
    </row>
    <row r="229" spans="1:16" ht="24" hidden="1" x14ac:dyDescent="0.2">
      <c r="A229" s="210">
        <v>5270</v>
      </c>
      <c r="B229" s="154" t="s">
        <v>82</v>
      </c>
      <c r="C229" s="160">
        <f t="shared" si="80"/>
        <v>0</v>
      </c>
      <c r="D229" s="228"/>
      <c r="E229" s="809"/>
      <c r="F229" s="804">
        <f>D229+E229</f>
        <v>0</v>
      </c>
      <c r="G229" s="228"/>
      <c r="H229" s="230"/>
      <c r="I229" s="214">
        <f>G229+H229</f>
        <v>0</v>
      </c>
      <c r="J229" s="230"/>
      <c r="K229" s="229"/>
      <c r="L229" s="214">
        <f>J229+K229</f>
        <v>0</v>
      </c>
      <c r="M229" s="231"/>
      <c r="N229" s="229"/>
      <c r="O229" s="214">
        <f>M229+N229</f>
        <v>0</v>
      </c>
      <c r="P229" s="215"/>
    </row>
    <row r="230" spans="1:16" hidden="1" x14ac:dyDescent="0.2">
      <c r="A230" s="196">
        <v>6000</v>
      </c>
      <c r="B230" s="196" t="s">
        <v>130</v>
      </c>
      <c r="C230" s="197">
        <f t="shared" si="80"/>
        <v>0</v>
      </c>
      <c r="D230" s="198">
        <f t="shared" ref="D230:O230" si="87">D231+D251+D259</f>
        <v>0</v>
      </c>
      <c r="E230" s="800">
        <f t="shared" si="87"/>
        <v>0</v>
      </c>
      <c r="F230" s="801">
        <f t="shared" si="87"/>
        <v>0</v>
      </c>
      <c r="G230" s="198">
        <f t="shared" si="87"/>
        <v>0</v>
      </c>
      <c r="H230" s="200">
        <f t="shared" si="87"/>
        <v>0</v>
      </c>
      <c r="I230" s="201">
        <f t="shared" si="87"/>
        <v>0</v>
      </c>
      <c r="J230" s="200">
        <f t="shared" si="87"/>
        <v>0</v>
      </c>
      <c r="K230" s="199">
        <f t="shared" si="87"/>
        <v>0</v>
      </c>
      <c r="L230" s="201">
        <f t="shared" si="87"/>
        <v>0</v>
      </c>
      <c r="M230" s="197">
        <f t="shared" si="87"/>
        <v>0</v>
      </c>
      <c r="N230" s="199">
        <f t="shared" si="87"/>
        <v>0</v>
      </c>
      <c r="O230" s="201">
        <f t="shared" si="87"/>
        <v>0</v>
      </c>
      <c r="P230" s="202"/>
    </row>
    <row r="231" spans="1:16" ht="14.25" hidden="1" customHeight="1" x14ac:dyDescent="0.2">
      <c r="A231" s="258">
        <v>6200</v>
      </c>
      <c r="B231" s="248" t="s">
        <v>138</v>
      </c>
      <c r="C231" s="206">
        <f t="shared" si="80"/>
        <v>0</v>
      </c>
      <c r="D231" s="259">
        <f t="shared" ref="D231:O231" si="88">SUM(D232,D233,D235,D238,D244,D245,D246)</f>
        <v>0</v>
      </c>
      <c r="E231" s="814">
        <f t="shared" si="88"/>
        <v>0</v>
      </c>
      <c r="F231" s="815">
        <f t="shared" si="88"/>
        <v>0</v>
      </c>
      <c r="G231" s="259">
        <f t="shared" si="88"/>
        <v>0</v>
      </c>
      <c r="H231" s="260">
        <f t="shared" si="88"/>
        <v>0</v>
      </c>
      <c r="I231" s="208">
        <f t="shared" si="88"/>
        <v>0</v>
      </c>
      <c r="J231" s="260">
        <f t="shared" si="88"/>
        <v>0</v>
      </c>
      <c r="K231" s="207">
        <f t="shared" si="88"/>
        <v>0</v>
      </c>
      <c r="L231" s="208">
        <f t="shared" si="88"/>
        <v>0</v>
      </c>
      <c r="M231" s="206">
        <f t="shared" si="88"/>
        <v>0</v>
      </c>
      <c r="N231" s="207">
        <f t="shared" si="88"/>
        <v>0</v>
      </c>
      <c r="O231" s="208">
        <f t="shared" si="88"/>
        <v>0</v>
      </c>
      <c r="P231" s="209"/>
    </row>
    <row r="232" spans="1:16" ht="24" hidden="1" x14ac:dyDescent="0.2">
      <c r="A232" s="1114">
        <v>6220</v>
      </c>
      <c r="B232" s="1" t="s">
        <v>269</v>
      </c>
      <c r="C232" s="89">
        <f t="shared" si="80"/>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80"/>
        <v>0</v>
      </c>
      <c r="D233" s="225">
        <f t="shared" ref="D233:O233" si="89">SUM(D234)</f>
        <v>0</v>
      </c>
      <c r="E233" s="808">
        <f t="shared" si="89"/>
        <v>0</v>
      </c>
      <c r="F233" s="765">
        <f t="shared" si="89"/>
        <v>0</v>
      </c>
      <c r="G233" s="225">
        <f t="shared" si="89"/>
        <v>0</v>
      </c>
      <c r="H233" s="227">
        <f t="shared" si="89"/>
        <v>0</v>
      </c>
      <c r="I233" s="221">
        <f t="shared" si="89"/>
        <v>0</v>
      </c>
      <c r="J233" s="227">
        <f t="shared" si="89"/>
        <v>0</v>
      </c>
      <c r="K233" s="226">
        <f t="shared" si="89"/>
        <v>0</v>
      </c>
      <c r="L233" s="221">
        <f t="shared" si="89"/>
        <v>0</v>
      </c>
      <c r="M233" s="98">
        <f t="shared" si="89"/>
        <v>0</v>
      </c>
      <c r="N233" s="226">
        <f t="shared" si="89"/>
        <v>0</v>
      </c>
      <c r="O233" s="221">
        <f t="shared" si="89"/>
        <v>0</v>
      </c>
      <c r="P233" s="223"/>
    </row>
    <row r="234" spans="1:16" ht="24" hidden="1" x14ac:dyDescent="0.2">
      <c r="A234" s="58">
        <v>6239</v>
      </c>
      <c r="B234" s="1" t="s">
        <v>271</v>
      </c>
      <c r="C234" s="98">
        <f t="shared" si="80"/>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80"/>
        <v>0</v>
      </c>
      <c r="D235" s="225">
        <f t="shared" ref="D235:O235" si="90">SUM(D236:D237)</f>
        <v>0</v>
      </c>
      <c r="E235" s="808">
        <f t="shared" si="90"/>
        <v>0</v>
      </c>
      <c r="F235" s="765">
        <f t="shared" si="90"/>
        <v>0</v>
      </c>
      <c r="G235" s="225">
        <f t="shared" si="90"/>
        <v>0</v>
      </c>
      <c r="H235" s="227">
        <f t="shared" si="90"/>
        <v>0</v>
      </c>
      <c r="I235" s="221">
        <f t="shared" si="90"/>
        <v>0</v>
      </c>
      <c r="J235" s="227">
        <f t="shared" si="90"/>
        <v>0</v>
      </c>
      <c r="K235" s="226">
        <f t="shared" si="90"/>
        <v>0</v>
      </c>
      <c r="L235" s="221">
        <f t="shared" si="90"/>
        <v>0</v>
      </c>
      <c r="M235" s="98">
        <f t="shared" si="90"/>
        <v>0</v>
      </c>
      <c r="N235" s="226">
        <f t="shared" si="90"/>
        <v>0</v>
      </c>
      <c r="O235" s="221">
        <f t="shared" si="90"/>
        <v>0</v>
      </c>
      <c r="P235" s="223"/>
    </row>
    <row r="236" spans="1:16" hidden="1" x14ac:dyDescent="0.2">
      <c r="A236" s="58">
        <v>6241</v>
      </c>
      <c r="B236" s="3" t="s">
        <v>139</v>
      </c>
      <c r="C236" s="98">
        <f t="shared" si="80"/>
        <v>0</v>
      </c>
      <c r="D236" s="220"/>
      <c r="E236" s="807"/>
      <c r="F236" s="765">
        <f>D236+E236</f>
        <v>0</v>
      </c>
      <c r="G236" s="220"/>
      <c r="H236" s="103"/>
      <c r="I236" s="221">
        <f>G236+H236</f>
        <v>0</v>
      </c>
      <c r="J236" s="103"/>
      <c r="K236" s="104"/>
      <c r="L236" s="221">
        <f>J236+K236</f>
        <v>0</v>
      </c>
      <c r="M236" s="222"/>
      <c r="N236" s="104"/>
      <c r="O236" s="221">
        <f>M236+N236</f>
        <v>0</v>
      </c>
      <c r="P236" s="223"/>
    </row>
    <row r="237" spans="1:16" hidden="1" x14ac:dyDescent="0.2">
      <c r="A237" s="58">
        <v>6242</v>
      </c>
      <c r="B237" s="3" t="s">
        <v>86</v>
      </c>
      <c r="C237" s="98">
        <f t="shared" si="80"/>
        <v>0</v>
      </c>
      <c r="D237" s="220"/>
      <c r="E237" s="807"/>
      <c r="F237" s="765">
        <f>D237+E237</f>
        <v>0</v>
      </c>
      <c r="G237" s="220"/>
      <c r="H237" s="103"/>
      <c r="I237" s="221">
        <f>G237+H237</f>
        <v>0</v>
      </c>
      <c r="J237" s="103"/>
      <c r="K237" s="104"/>
      <c r="L237" s="221">
        <f>J237+K237</f>
        <v>0</v>
      </c>
      <c r="M237" s="222"/>
      <c r="N237" s="104"/>
      <c r="O237" s="221">
        <f>M237+N237</f>
        <v>0</v>
      </c>
      <c r="P237" s="223"/>
    </row>
    <row r="238" spans="1:16" ht="25.5" hidden="1" customHeight="1" x14ac:dyDescent="0.2">
      <c r="A238" s="224">
        <v>6250</v>
      </c>
      <c r="B238" s="3" t="s">
        <v>272</v>
      </c>
      <c r="C238" s="98">
        <f t="shared" si="80"/>
        <v>0</v>
      </c>
      <c r="D238" s="225">
        <f t="shared" ref="D238:O238" si="91">SUM(D239:D243)</f>
        <v>0</v>
      </c>
      <c r="E238" s="808">
        <f t="shared" si="91"/>
        <v>0</v>
      </c>
      <c r="F238" s="765">
        <f t="shared" si="91"/>
        <v>0</v>
      </c>
      <c r="G238" s="225">
        <f t="shared" si="91"/>
        <v>0</v>
      </c>
      <c r="H238" s="227">
        <f t="shared" si="91"/>
        <v>0</v>
      </c>
      <c r="I238" s="221">
        <f t="shared" si="91"/>
        <v>0</v>
      </c>
      <c r="J238" s="227">
        <f t="shared" si="91"/>
        <v>0</v>
      </c>
      <c r="K238" s="226">
        <f t="shared" si="91"/>
        <v>0</v>
      </c>
      <c r="L238" s="221">
        <f t="shared" si="91"/>
        <v>0</v>
      </c>
      <c r="M238" s="98">
        <f t="shared" si="91"/>
        <v>0</v>
      </c>
      <c r="N238" s="226">
        <f t="shared" si="91"/>
        <v>0</v>
      </c>
      <c r="O238" s="221">
        <f t="shared" si="91"/>
        <v>0</v>
      </c>
      <c r="P238" s="223"/>
    </row>
    <row r="239" spans="1:16" ht="14.25" hidden="1" customHeight="1" x14ac:dyDescent="0.2">
      <c r="A239" s="58">
        <v>6252</v>
      </c>
      <c r="B239" s="3" t="s">
        <v>273</v>
      </c>
      <c r="C239" s="98">
        <f t="shared" si="80"/>
        <v>0</v>
      </c>
      <c r="D239" s="220"/>
      <c r="E239" s="807"/>
      <c r="F239" s="765">
        <f t="shared" ref="F239:F245" si="92">D239+E239</f>
        <v>0</v>
      </c>
      <c r="G239" s="220"/>
      <c r="H239" s="103"/>
      <c r="I239" s="221">
        <f t="shared" ref="I239:I245" si="93">G239+H239</f>
        <v>0</v>
      </c>
      <c r="J239" s="103"/>
      <c r="K239" s="104"/>
      <c r="L239" s="221">
        <f t="shared" ref="L239:L245" si="94">J239+K239</f>
        <v>0</v>
      </c>
      <c r="M239" s="222"/>
      <c r="N239" s="104"/>
      <c r="O239" s="221">
        <f t="shared" ref="O239:O245" si="95">M239+N239</f>
        <v>0</v>
      </c>
      <c r="P239" s="223"/>
    </row>
    <row r="240" spans="1:16" ht="14.25" hidden="1" customHeight="1" x14ac:dyDescent="0.2">
      <c r="A240" s="58">
        <v>6253</v>
      </c>
      <c r="B240" s="3" t="s">
        <v>274</v>
      </c>
      <c r="C240" s="98">
        <f t="shared" si="80"/>
        <v>0</v>
      </c>
      <c r="D240" s="220"/>
      <c r="E240" s="807"/>
      <c r="F240" s="765">
        <f t="shared" si="92"/>
        <v>0</v>
      </c>
      <c r="G240" s="220"/>
      <c r="H240" s="103"/>
      <c r="I240" s="221">
        <f t="shared" si="93"/>
        <v>0</v>
      </c>
      <c r="J240" s="103"/>
      <c r="K240" s="104"/>
      <c r="L240" s="221">
        <f t="shared" si="94"/>
        <v>0</v>
      </c>
      <c r="M240" s="222"/>
      <c r="N240" s="104"/>
      <c r="O240" s="221">
        <f t="shared" si="95"/>
        <v>0</v>
      </c>
      <c r="P240" s="223"/>
    </row>
    <row r="241" spans="1:16" ht="24" hidden="1" x14ac:dyDescent="0.2">
      <c r="A241" s="58">
        <v>6254</v>
      </c>
      <c r="B241" s="3" t="s">
        <v>275</v>
      </c>
      <c r="C241" s="98">
        <f t="shared" si="80"/>
        <v>0</v>
      </c>
      <c r="D241" s="220"/>
      <c r="E241" s="807"/>
      <c r="F241" s="765">
        <f t="shared" si="92"/>
        <v>0</v>
      </c>
      <c r="G241" s="220"/>
      <c r="H241" s="103"/>
      <c r="I241" s="221">
        <f t="shared" si="93"/>
        <v>0</v>
      </c>
      <c r="J241" s="103"/>
      <c r="K241" s="104"/>
      <c r="L241" s="221">
        <f t="shared" si="94"/>
        <v>0</v>
      </c>
      <c r="M241" s="222"/>
      <c r="N241" s="104"/>
      <c r="O241" s="221">
        <f t="shared" si="95"/>
        <v>0</v>
      </c>
      <c r="P241" s="223"/>
    </row>
    <row r="242" spans="1:16" ht="24" hidden="1" x14ac:dyDescent="0.2">
      <c r="A242" s="58">
        <v>6255</v>
      </c>
      <c r="B242" s="3" t="s">
        <v>276</v>
      </c>
      <c r="C242" s="98">
        <f t="shared" si="80"/>
        <v>0</v>
      </c>
      <c r="D242" s="220"/>
      <c r="E242" s="807"/>
      <c r="F242" s="765">
        <f t="shared" si="92"/>
        <v>0</v>
      </c>
      <c r="G242" s="220"/>
      <c r="H242" s="103"/>
      <c r="I242" s="221">
        <f t="shared" si="93"/>
        <v>0</v>
      </c>
      <c r="J242" s="103"/>
      <c r="K242" s="104"/>
      <c r="L242" s="221">
        <f t="shared" si="94"/>
        <v>0</v>
      </c>
      <c r="M242" s="222"/>
      <c r="N242" s="104"/>
      <c r="O242" s="221">
        <f t="shared" si="95"/>
        <v>0</v>
      </c>
      <c r="P242" s="223"/>
    </row>
    <row r="243" spans="1:16" hidden="1" x14ac:dyDescent="0.2">
      <c r="A243" s="58">
        <v>6259</v>
      </c>
      <c r="B243" s="3" t="s">
        <v>277</v>
      </c>
      <c r="C243" s="98">
        <f t="shared" si="80"/>
        <v>0</v>
      </c>
      <c r="D243" s="220"/>
      <c r="E243" s="807"/>
      <c r="F243" s="765">
        <f t="shared" si="92"/>
        <v>0</v>
      </c>
      <c r="G243" s="220"/>
      <c r="H243" s="103"/>
      <c r="I243" s="221">
        <f t="shared" si="93"/>
        <v>0</v>
      </c>
      <c r="J243" s="103"/>
      <c r="K243" s="104"/>
      <c r="L243" s="221">
        <f t="shared" si="94"/>
        <v>0</v>
      </c>
      <c r="M243" s="222"/>
      <c r="N243" s="104"/>
      <c r="O243" s="221">
        <f t="shared" si="95"/>
        <v>0</v>
      </c>
      <c r="P243" s="223"/>
    </row>
    <row r="244" spans="1:16" ht="24" hidden="1" x14ac:dyDescent="0.2">
      <c r="A244" s="224">
        <v>6260</v>
      </c>
      <c r="B244" s="3" t="s">
        <v>278</v>
      </c>
      <c r="C244" s="98">
        <f t="shared" si="80"/>
        <v>0</v>
      </c>
      <c r="D244" s="220"/>
      <c r="E244" s="807"/>
      <c r="F244" s="765">
        <f t="shared" si="92"/>
        <v>0</v>
      </c>
      <c r="G244" s="220"/>
      <c r="H244" s="103"/>
      <c r="I244" s="221">
        <f t="shared" si="93"/>
        <v>0</v>
      </c>
      <c r="J244" s="103"/>
      <c r="K244" s="104"/>
      <c r="L244" s="221">
        <f t="shared" si="94"/>
        <v>0</v>
      </c>
      <c r="M244" s="222"/>
      <c r="N244" s="104"/>
      <c r="O244" s="221">
        <f t="shared" si="95"/>
        <v>0</v>
      </c>
      <c r="P244" s="223"/>
    </row>
    <row r="245" spans="1:16" hidden="1" x14ac:dyDescent="0.2">
      <c r="A245" s="224">
        <v>6270</v>
      </c>
      <c r="B245" s="3" t="s">
        <v>279</v>
      </c>
      <c r="C245" s="98">
        <f t="shared" si="80"/>
        <v>0</v>
      </c>
      <c r="D245" s="220"/>
      <c r="E245" s="807"/>
      <c r="F245" s="765">
        <f t="shared" si="92"/>
        <v>0</v>
      </c>
      <c r="G245" s="220"/>
      <c r="H245" s="103"/>
      <c r="I245" s="221">
        <f t="shared" si="93"/>
        <v>0</v>
      </c>
      <c r="J245" s="103"/>
      <c r="K245" s="104"/>
      <c r="L245" s="221">
        <f t="shared" si="94"/>
        <v>0</v>
      </c>
      <c r="M245" s="222"/>
      <c r="N245" s="104"/>
      <c r="O245" s="221">
        <f t="shared" si="95"/>
        <v>0</v>
      </c>
      <c r="P245" s="223"/>
    </row>
    <row r="246" spans="1:16" ht="24" hidden="1" x14ac:dyDescent="0.2">
      <c r="A246" s="1114">
        <v>6290</v>
      </c>
      <c r="B246" s="1" t="s">
        <v>111</v>
      </c>
      <c r="C246" s="249">
        <f t="shared" si="80"/>
        <v>0</v>
      </c>
      <c r="D246" s="233">
        <f>SUM(D247:D250)</f>
        <v>0</v>
      </c>
      <c r="E246" s="810">
        <f t="shared" ref="E246:O246" si="96">SUM(E247:E250)</f>
        <v>0</v>
      </c>
      <c r="F246" s="806">
        <f t="shared" si="96"/>
        <v>0</v>
      </c>
      <c r="G246" s="233">
        <f t="shared" si="96"/>
        <v>0</v>
      </c>
      <c r="H246" s="235">
        <f t="shared" si="96"/>
        <v>0</v>
      </c>
      <c r="I246" s="217">
        <f t="shared" si="96"/>
        <v>0</v>
      </c>
      <c r="J246" s="235">
        <f t="shared" si="96"/>
        <v>0</v>
      </c>
      <c r="K246" s="234">
        <f t="shared" si="96"/>
        <v>0</v>
      </c>
      <c r="L246" s="217">
        <f t="shared" si="96"/>
        <v>0</v>
      </c>
      <c r="M246" s="249">
        <f t="shared" si="96"/>
        <v>0</v>
      </c>
      <c r="N246" s="250">
        <f t="shared" si="96"/>
        <v>0</v>
      </c>
      <c r="O246" s="251">
        <f t="shared" si="96"/>
        <v>0</v>
      </c>
      <c r="P246" s="252"/>
    </row>
    <row r="247" spans="1:16" hidden="1" x14ac:dyDescent="0.2">
      <c r="A247" s="58">
        <v>6291</v>
      </c>
      <c r="B247" s="3" t="s">
        <v>101</v>
      </c>
      <c r="C247" s="98">
        <f t="shared" si="80"/>
        <v>0</v>
      </c>
      <c r="D247" s="220"/>
      <c r="E247" s="807"/>
      <c r="F247" s="765">
        <f>D247+E247</f>
        <v>0</v>
      </c>
      <c r="G247" s="220"/>
      <c r="H247" s="103"/>
      <c r="I247" s="221">
        <f>G247+H247</f>
        <v>0</v>
      </c>
      <c r="J247" s="103"/>
      <c r="K247" s="104"/>
      <c r="L247" s="221">
        <f>J247+K247</f>
        <v>0</v>
      </c>
      <c r="M247" s="222"/>
      <c r="N247" s="104"/>
      <c r="O247" s="221">
        <f>M247+N247</f>
        <v>0</v>
      </c>
      <c r="P247" s="223"/>
    </row>
    <row r="248" spans="1:16" hidden="1" x14ac:dyDescent="0.2">
      <c r="A248" s="58">
        <v>6292</v>
      </c>
      <c r="B248" s="3" t="s">
        <v>129</v>
      </c>
      <c r="C248" s="98">
        <f t="shared" si="80"/>
        <v>0</v>
      </c>
      <c r="D248" s="220"/>
      <c r="E248" s="807"/>
      <c r="F248" s="765">
        <f>D248+E248</f>
        <v>0</v>
      </c>
      <c r="G248" s="220"/>
      <c r="H248" s="103"/>
      <c r="I248" s="221">
        <f>G248+H248</f>
        <v>0</v>
      </c>
      <c r="J248" s="103"/>
      <c r="K248" s="104"/>
      <c r="L248" s="221">
        <f>J248+K248</f>
        <v>0</v>
      </c>
      <c r="M248" s="222"/>
      <c r="N248" s="104"/>
      <c r="O248" s="221">
        <f>M248+N248</f>
        <v>0</v>
      </c>
      <c r="P248" s="223"/>
    </row>
    <row r="249" spans="1:16" ht="72" hidden="1" x14ac:dyDescent="0.2">
      <c r="A249" s="58">
        <v>6296</v>
      </c>
      <c r="B249" s="3" t="s">
        <v>280</v>
      </c>
      <c r="C249" s="98">
        <f t="shared" si="80"/>
        <v>0</v>
      </c>
      <c r="D249" s="220"/>
      <c r="E249" s="807"/>
      <c r="F249" s="765">
        <f>D249+E249</f>
        <v>0</v>
      </c>
      <c r="G249" s="220"/>
      <c r="H249" s="103"/>
      <c r="I249" s="221">
        <f>G249+H249</f>
        <v>0</v>
      </c>
      <c r="J249" s="103"/>
      <c r="K249" s="104"/>
      <c r="L249" s="221">
        <f>J249+K249</f>
        <v>0</v>
      </c>
      <c r="M249" s="222"/>
      <c r="N249" s="104"/>
      <c r="O249" s="221">
        <f>M249+N249</f>
        <v>0</v>
      </c>
      <c r="P249" s="223"/>
    </row>
    <row r="250" spans="1:16" ht="39.75" hidden="1" customHeight="1" x14ac:dyDescent="0.2">
      <c r="A250" s="58">
        <v>6299</v>
      </c>
      <c r="B250" s="3" t="s">
        <v>281</v>
      </c>
      <c r="C250" s="98">
        <f t="shared" si="80"/>
        <v>0</v>
      </c>
      <c r="D250" s="220"/>
      <c r="E250" s="807"/>
      <c r="F250" s="765">
        <f>D250+E250</f>
        <v>0</v>
      </c>
      <c r="G250" s="220"/>
      <c r="H250" s="103"/>
      <c r="I250" s="221">
        <f>G250+H250</f>
        <v>0</v>
      </c>
      <c r="J250" s="103"/>
      <c r="K250" s="104"/>
      <c r="L250" s="221">
        <f>J250+K250</f>
        <v>0</v>
      </c>
      <c r="M250" s="222"/>
      <c r="N250" s="104"/>
      <c r="O250" s="221">
        <f>M250+N250</f>
        <v>0</v>
      </c>
      <c r="P250" s="223"/>
    </row>
    <row r="251" spans="1:16" hidden="1" x14ac:dyDescent="0.2">
      <c r="A251" s="76">
        <v>6300</v>
      </c>
      <c r="B251" s="203" t="s">
        <v>282</v>
      </c>
      <c r="C251" s="77">
        <f t="shared" si="80"/>
        <v>0</v>
      </c>
      <c r="D251" s="204">
        <f>SUM(D252,D257,D258)</f>
        <v>0</v>
      </c>
      <c r="E251" s="802">
        <f t="shared" ref="E251:O251" si="97">SUM(E252,E257,E258)</f>
        <v>0</v>
      </c>
      <c r="F251" s="769">
        <f t="shared" si="97"/>
        <v>0</v>
      </c>
      <c r="G251" s="204">
        <f t="shared" si="97"/>
        <v>0</v>
      </c>
      <c r="H251" s="86">
        <f t="shared" si="97"/>
        <v>0</v>
      </c>
      <c r="I251" s="205">
        <f t="shared" si="97"/>
        <v>0</v>
      </c>
      <c r="J251" s="86">
        <f t="shared" si="97"/>
        <v>0</v>
      </c>
      <c r="K251" s="87">
        <f t="shared" si="97"/>
        <v>0</v>
      </c>
      <c r="L251" s="205">
        <f t="shared" si="97"/>
        <v>0</v>
      </c>
      <c r="M251" s="120">
        <f t="shared" si="97"/>
        <v>0</v>
      </c>
      <c r="N251" s="236">
        <f t="shared" si="97"/>
        <v>0</v>
      </c>
      <c r="O251" s="237">
        <f t="shared" si="97"/>
        <v>0</v>
      </c>
      <c r="P251" s="238"/>
    </row>
    <row r="252" spans="1:16" ht="24" hidden="1" x14ac:dyDescent="0.2">
      <c r="A252" s="1114">
        <v>6320</v>
      </c>
      <c r="B252" s="1" t="s">
        <v>283</v>
      </c>
      <c r="C252" s="249">
        <f t="shared" si="80"/>
        <v>0</v>
      </c>
      <c r="D252" s="233">
        <f>SUM(D253:D256)</f>
        <v>0</v>
      </c>
      <c r="E252" s="810">
        <f t="shared" ref="E252:O252" si="98">SUM(E253:E256)</f>
        <v>0</v>
      </c>
      <c r="F252" s="806">
        <f t="shared" si="98"/>
        <v>0</v>
      </c>
      <c r="G252" s="233">
        <f t="shared" si="98"/>
        <v>0</v>
      </c>
      <c r="H252" s="235">
        <f t="shared" si="98"/>
        <v>0</v>
      </c>
      <c r="I252" s="217">
        <f t="shared" si="98"/>
        <v>0</v>
      </c>
      <c r="J252" s="235">
        <f t="shared" si="98"/>
        <v>0</v>
      </c>
      <c r="K252" s="234">
        <f t="shared" si="98"/>
        <v>0</v>
      </c>
      <c r="L252" s="217">
        <f t="shared" si="98"/>
        <v>0</v>
      </c>
      <c r="M252" s="89">
        <f t="shared" si="98"/>
        <v>0</v>
      </c>
      <c r="N252" s="234">
        <f t="shared" si="98"/>
        <v>0</v>
      </c>
      <c r="O252" s="217">
        <f t="shared" si="98"/>
        <v>0</v>
      </c>
      <c r="P252" s="219"/>
    </row>
    <row r="253" spans="1:16" hidden="1" x14ac:dyDescent="0.2">
      <c r="A253" s="58">
        <v>6322</v>
      </c>
      <c r="B253" s="3" t="s">
        <v>284</v>
      </c>
      <c r="C253" s="98">
        <f t="shared" si="80"/>
        <v>0</v>
      </c>
      <c r="D253" s="220"/>
      <c r="E253" s="807"/>
      <c r="F253" s="765">
        <f t="shared" ref="F253:F258" si="99">D253+E253</f>
        <v>0</v>
      </c>
      <c r="G253" s="220"/>
      <c r="H253" s="103"/>
      <c r="I253" s="221">
        <f t="shared" ref="I253:I258" si="100">G253+H253</f>
        <v>0</v>
      </c>
      <c r="J253" s="103"/>
      <c r="K253" s="104"/>
      <c r="L253" s="221">
        <f t="shared" ref="L253:L258" si="101">J253+K253</f>
        <v>0</v>
      </c>
      <c r="M253" s="222"/>
      <c r="N253" s="104"/>
      <c r="O253" s="221">
        <f t="shared" ref="O253:O258" si="102">M253+N253</f>
        <v>0</v>
      </c>
      <c r="P253" s="223"/>
    </row>
    <row r="254" spans="1:16" ht="24" hidden="1" x14ac:dyDescent="0.2">
      <c r="A254" s="58">
        <v>6323</v>
      </c>
      <c r="B254" s="3" t="s">
        <v>285</v>
      </c>
      <c r="C254" s="98">
        <f t="shared" si="80"/>
        <v>0</v>
      </c>
      <c r="D254" s="220"/>
      <c r="E254" s="807"/>
      <c r="F254" s="765">
        <f t="shared" si="99"/>
        <v>0</v>
      </c>
      <c r="G254" s="220"/>
      <c r="H254" s="103"/>
      <c r="I254" s="221">
        <f t="shared" si="100"/>
        <v>0</v>
      </c>
      <c r="J254" s="103"/>
      <c r="K254" s="104"/>
      <c r="L254" s="221">
        <f t="shared" si="101"/>
        <v>0</v>
      </c>
      <c r="M254" s="222"/>
      <c r="N254" s="104"/>
      <c r="O254" s="221">
        <f t="shared" si="102"/>
        <v>0</v>
      </c>
      <c r="P254" s="223"/>
    </row>
    <row r="255" spans="1:16" ht="24" hidden="1" x14ac:dyDescent="0.2">
      <c r="A255" s="58">
        <v>6324</v>
      </c>
      <c r="B255" s="3" t="s">
        <v>286</v>
      </c>
      <c r="C255" s="98">
        <f t="shared" si="80"/>
        <v>0</v>
      </c>
      <c r="D255" s="220"/>
      <c r="E255" s="807"/>
      <c r="F255" s="765">
        <f t="shared" si="99"/>
        <v>0</v>
      </c>
      <c r="G255" s="220"/>
      <c r="H255" s="103"/>
      <c r="I255" s="221">
        <f t="shared" si="100"/>
        <v>0</v>
      </c>
      <c r="J255" s="103"/>
      <c r="K255" s="104"/>
      <c r="L255" s="221">
        <f t="shared" si="101"/>
        <v>0</v>
      </c>
      <c r="M255" s="222"/>
      <c r="N255" s="104"/>
      <c r="O255" s="221">
        <f t="shared" si="102"/>
        <v>0</v>
      </c>
      <c r="P255" s="223"/>
    </row>
    <row r="256" spans="1:16" hidden="1" x14ac:dyDescent="0.2">
      <c r="A256" s="49">
        <v>6329</v>
      </c>
      <c r="B256" s="1" t="s">
        <v>287</v>
      </c>
      <c r="C256" s="89">
        <f t="shared" si="80"/>
        <v>0</v>
      </c>
      <c r="D256" s="216"/>
      <c r="E256" s="805"/>
      <c r="F256" s="806">
        <f t="shared" si="99"/>
        <v>0</v>
      </c>
      <c r="G256" s="216"/>
      <c r="H256" s="94"/>
      <c r="I256" s="217">
        <f t="shared" si="100"/>
        <v>0</v>
      </c>
      <c r="J256" s="94"/>
      <c r="K256" s="95"/>
      <c r="L256" s="217">
        <f t="shared" si="101"/>
        <v>0</v>
      </c>
      <c r="M256" s="218"/>
      <c r="N256" s="95"/>
      <c r="O256" s="217">
        <f t="shared" si="102"/>
        <v>0</v>
      </c>
      <c r="P256" s="219"/>
    </row>
    <row r="257" spans="1:16" ht="24" hidden="1" x14ac:dyDescent="0.2">
      <c r="A257" s="268">
        <v>6330</v>
      </c>
      <c r="B257" s="269" t="s">
        <v>288</v>
      </c>
      <c r="C257" s="249">
        <f t="shared" si="80"/>
        <v>0</v>
      </c>
      <c r="D257" s="254"/>
      <c r="E257" s="812"/>
      <c r="F257" s="813">
        <f t="shared" si="99"/>
        <v>0</v>
      </c>
      <c r="G257" s="254"/>
      <c r="H257" s="256"/>
      <c r="I257" s="251">
        <f t="shared" si="100"/>
        <v>0</v>
      </c>
      <c r="J257" s="256"/>
      <c r="K257" s="255"/>
      <c r="L257" s="251">
        <f t="shared" si="101"/>
        <v>0</v>
      </c>
      <c r="M257" s="257"/>
      <c r="N257" s="255"/>
      <c r="O257" s="251">
        <f t="shared" si="102"/>
        <v>0</v>
      </c>
      <c r="P257" s="252"/>
    </row>
    <row r="258" spans="1:16" hidden="1" x14ac:dyDescent="0.2">
      <c r="A258" s="224">
        <v>6360</v>
      </c>
      <c r="B258" s="3" t="s">
        <v>289</v>
      </c>
      <c r="C258" s="98">
        <f t="shared" si="80"/>
        <v>0</v>
      </c>
      <c r="D258" s="220"/>
      <c r="E258" s="807"/>
      <c r="F258" s="765">
        <f t="shared" si="99"/>
        <v>0</v>
      </c>
      <c r="G258" s="220"/>
      <c r="H258" s="103"/>
      <c r="I258" s="221">
        <f t="shared" si="100"/>
        <v>0</v>
      </c>
      <c r="J258" s="103"/>
      <c r="K258" s="104"/>
      <c r="L258" s="221">
        <f t="shared" si="101"/>
        <v>0</v>
      </c>
      <c r="M258" s="222"/>
      <c r="N258" s="104"/>
      <c r="O258" s="221">
        <f t="shared" si="102"/>
        <v>0</v>
      </c>
      <c r="P258" s="223"/>
    </row>
    <row r="259" spans="1:16" ht="36" hidden="1" x14ac:dyDescent="0.2">
      <c r="A259" s="76">
        <v>6400</v>
      </c>
      <c r="B259" s="203" t="s">
        <v>140</v>
      </c>
      <c r="C259" s="77">
        <f t="shared" si="80"/>
        <v>0</v>
      </c>
      <c r="D259" s="204">
        <f>SUM(D260,D264)</f>
        <v>0</v>
      </c>
      <c r="E259" s="802">
        <f t="shared" ref="E259:O259" si="103">SUM(E260,E264)</f>
        <v>0</v>
      </c>
      <c r="F259" s="769">
        <f t="shared" si="103"/>
        <v>0</v>
      </c>
      <c r="G259" s="204">
        <f t="shared" si="103"/>
        <v>0</v>
      </c>
      <c r="H259" s="86">
        <f t="shared" si="103"/>
        <v>0</v>
      </c>
      <c r="I259" s="205">
        <f t="shared" si="103"/>
        <v>0</v>
      </c>
      <c r="J259" s="86">
        <f t="shared" si="103"/>
        <v>0</v>
      </c>
      <c r="K259" s="87">
        <f t="shared" si="103"/>
        <v>0</v>
      </c>
      <c r="L259" s="205">
        <f t="shared" si="103"/>
        <v>0</v>
      </c>
      <c r="M259" s="120">
        <f t="shared" si="103"/>
        <v>0</v>
      </c>
      <c r="N259" s="236">
        <f t="shared" si="103"/>
        <v>0</v>
      </c>
      <c r="O259" s="237">
        <f t="shared" si="103"/>
        <v>0</v>
      </c>
      <c r="P259" s="238"/>
    </row>
    <row r="260" spans="1:16" ht="24" hidden="1" x14ac:dyDescent="0.2">
      <c r="A260" s="1114">
        <v>6410</v>
      </c>
      <c r="B260" s="1" t="s">
        <v>141</v>
      </c>
      <c r="C260" s="89">
        <f t="shared" si="80"/>
        <v>0</v>
      </c>
      <c r="D260" s="233">
        <f>SUM(D261:D263)</f>
        <v>0</v>
      </c>
      <c r="E260" s="810">
        <f t="shared" ref="E260:O260" si="104">SUM(E261:E263)</f>
        <v>0</v>
      </c>
      <c r="F260" s="806">
        <f t="shared" si="104"/>
        <v>0</v>
      </c>
      <c r="G260" s="233">
        <f t="shared" si="104"/>
        <v>0</v>
      </c>
      <c r="H260" s="235">
        <f t="shared" si="104"/>
        <v>0</v>
      </c>
      <c r="I260" s="217">
        <f t="shared" si="104"/>
        <v>0</v>
      </c>
      <c r="J260" s="235">
        <f t="shared" si="104"/>
        <v>0</v>
      </c>
      <c r="K260" s="234">
        <f t="shared" si="104"/>
        <v>0</v>
      </c>
      <c r="L260" s="217">
        <f t="shared" si="104"/>
        <v>0</v>
      </c>
      <c r="M260" s="109">
        <f t="shared" si="104"/>
        <v>0</v>
      </c>
      <c r="N260" s="244">
        <f t="shared" si="104"/>
        <v>0</v>
      </c>
      <c r="O260" s="245">
        <f t="shared" si="104"/>
        <v>0</v>
      </c>
      <c r="P260" s="246"/>
    </row>
    <row r="261" spans="1:16" hidden="1" x14ac:dyDescent="0.2">
      <c r="A261" s="58">
        <v>6411</v>
      </c>
      <c r="B261" s="2" t="s">
        <v>142</v>
      </c>
      <c r="C261" s="98">
        <f t="shared" si="80"/>
        <v>0</v>
      </c>
      <c r="D261" s="220"/>
      <c r="E261" s="807"/>
      <c r="F261" s="765">
        <f>D261+E261</f>
        <v>0</v>
      </c>
      <c r="G261" s="220"/>
      <c r="H261" s="103"/>
      <c r="I261" s="221">
        <f>G261+H261</f>
        <v>0</v>
      </c>
      <c r="J261" s="103"/>
      <c r="K261" s="104"/>
      <c r="L261" s="221">
        <f>J261+K261</f>
        <v>0</v>
      </c>
      <c r="M261" s="222"/>
      <c r="N261" s="104"/>
      <c r="O261" s="221">
        <f>M261+N261</f>
        <v>0</v>
      </c>
      <c r="P261" s="223"/>
    </row>
    <row r="262" spans="1:16" ht="36" hidden="1" x14ac:dyDescent="0.2">
      <c r="A262" s="58">
        <v>6412</v>
      </c>
      <c r="B262" s="3" t="s">
        <v>143</v>
      </c>
      <c r="C262" s="98">
        <f t="shared" si="80"/>
        <v>0</v>
      </c>
      <c r="D262" s="220"/>
      <c r="E262" s="807"/>
      <c r="F262" s="765">
        <f>D262+E262</f>
        <v>0</v>
      </c>
      <c r="G262" s="220"/>
      <c r="H262" s="103"/>
      <c r="I262" s="221">
        <f>G262+H262</f>
        <v>0</v>
      </c>
      <c r="J262" s="103"/>
      <c r="K262" s="104"/>
      <c r="L262" s="221">
        <f>J262+K262</f>
        <v>0</v>
      </c>
      <c r="M262" s="222"/>
      <c r="N262" s="104"/>
      <c r="O262" s="221">
        <f>M262+N262</f>
        <v>0</v>
      </c>
      <c r="P262" s="223"/>
    </row>
    <row r="263" spans="1:16" ht="36" hidden="1" x14ac:dyDescent="0.2">
      <c r="A263" s="58">
        <v>6419</v>
      </c>
      <c r="B263" s="3" t="s">
        <v>144</v>
      </c>
      <c r="C263" s="98">
        <f t="shared" si="80"/>
        <v>0</v>
      </c>
      <c r="D263" s="220"/>
      <c r="E263" s="807"/>
      <c r="F263" s="765">
        <f>D263+E263</f>
        <v>0</v>
      </c>
      <c r="G263" s="220"/>
      <c r="H263" s="103"/>
      <c r="I263" s="221">
        <f>G263+H263</f>
        <v>0</v>
      </c>
      <c r="J263" s="103"/>
      <c r="K263" s="104"/>
      <c r="L263" s="221">
        <f>J263+K263</f>
        <v>0</v>
      </c>
      <c r="M263" s="222"/>
      <c r="N263" s="104"/>
      <c r="O263" s="221">
        <f>M263+N263</f>
        <v>0</v>
      </c>
      <c r="P263" s="223"/>
    </row>
    <row r="264" spans="1:16" ht="36" hidden="1" x14ac:dyDescent="0.2">
      <c r="A264" s="224">
        <v>6420</v>
      </c>
      <c r="B264" s="3" t="s">
        <v>290</v>
      </c>
      <c r="C264" s="98">
        <f t="shared" si="80"/>
        <v>0</v>
      </c>
      <c r="D264" s="225">
        <f t="shared" ref="D264:O264" si="105">SUM(D265:D268)</f>
        <v>0</v>
      </c>
      <c r="E264" s="808">
        <f t="shared" si="105"/>
        <v>0</v>
      </c>
      <c r="F264" s="765">
        <f t="shared" si="105"/>
        <v>0</v>
      </c>
      <c r="G264" s="225">
        <f t="shared" si="105"/>
        <v>0</v>
      </c>
      <c r="H264" s="227">
        <f t="shared" si="105"/>
        <v>0</v>
      </c>
      <c r="I264" s="221">
        <f t="shared" si="105"/>
        <v>0</v>
      </c>
      <c r="J264" s="227">
        <f t="shared" si="105"/>
        <v>0</v>
      </c>
      <c r="K264" s="226">
        <f t="shared" si="105"/>
        <v>0</v>
      </c>
      <c r="L264" s="221">
        <f t="shared" si="105"/>
        <v>0</v>
      </c>
      <c r="M264" s="98">
        <f t="shared" si="105"/>
        <v>0</v>
      </c>
      <c r="N264" s="226">
        <f t="shared" si="105"/>
        <v>0</v>
      </c>
      <c r="O264" s="221">
        <f t="shared" si="105"/>
        <v>0</v>
      </c>
      <c r="P264" s="223"/>
    </row>
    <row r="265" spans="1:16" hidden="1" x14ac:dyDescent="0.2">
      <c r="A265" s="58">
        <v>6421</v>
      </c>
      <c r="B265" s="3" t="s">
        <v>291</v>
      </c>
      <c r="C265" s="98">
        <f t="shared" si="80"/>
        <v>0</v>
      </c>
      <c r="D265" s="220"/>
      <c r="E265" s="807"/>
      <c r="F265" s="765">
        <f>D265+E265</f>
        <v>0</v>
      </c>
      <c r="G265" s="220"/>
      <c r="H265" s="103"/>
      <c r="I265" s="221">
        <f>G265+H265</f>
        <v>0</v>
      </c>
      <c r="J265" s="103"/>
      <c r="K265" s="104"/>
      <c r="L265" s="221">
        <f>J265+K265</f>
        <v>0</v>
      </c>
      <c r="M265" s="222"/>
      <c r="N265" s="104"/>
      <c r="O265" s="221">
        <f>M265+N265</f>
        <v>0</v>
      </c>
      <c r="P265" s="223"/>
    </row>
    <row r="266" spans="1:16" hidden="1" x14ac:dyDescent="0.2">
      <c r="A266" s="58">
        <v>6422</v>
      </c>
      <c r="B266" s="3" t="s">
        <v>292</v>
      </c>
      <c r="C266" s="98">
        <f t="shared" si="80"/>
        <v>0</v>
      </c>
      <c r="D266" s="220"/>
      <c r="E266" s="807"/>
      <c r="F266" s="765">
        <f>D266+E266</f>
        <v>0</v>
      </c>
      <c r="G266" s="220"/>
      <c r="H266" s="103"/>
      <c r="I266" s="221">
        <f>G266+H266</f>
        <v>0</v>
      </c>
      <c r="J266" s="103"/>
      <c r="K266" s="104"/>
      <c r="L266" s="221">
        <f>J266+K266</f>
        <v>0</v>
      </c>
      <c r="M266" s="222"/>
      <c r="N266" s="104"/>
      <c r="O266" s="221">
        <f>M266+N266</f>
        <v>0</v>
      </c>
      <c r="P266" s="223"/>
    </row>
    <row r="267" spans="1:16" ht="13.5" hidden="1" customHeight="1" x14ac:dyDescent="0.2">
      <c r="A267" s="58">
        <v>6423</v>
      </c>
      <c r="B267" s="3" t="s">
        <v>293</v>
      </c>
      <c r="C267" s="98">
        <f t="shared" si="80"/>
        <v>0</v>
      </c>
      <c r="D267" s="220"/>
      <c r="E267" s="807"/>
      <c r="F267" s="765">
        <f>D267+E267</f>
        <v>0</v>
      </c>
      <c r="G267" s="220"/>
      <c r="H267" s="103"/>
      <c r="I267" s="221">
        <f>G267+H267</f>
        <v>0</v>
      </c>
      <c r="J267" s="103"/>
      <c r="K267" s="104"/>
      <c r="L267" s="221">
        <f>J267+K267</f>
        <v>0</v>
      </c>
      <c r="M267" s="222"/>
      <c r="N267" s="104"/>
      <c r="O267" s="221">
        <f>M267+N267</f>
        <v>0</v>
      </c>
      <c r="P267" s="223"/>
    </row>
    <row r="268" spans="1:16" ht="36" hidden="1" x14ac:dyDescent="0.2">
      <c r="A268" s="58">
        <v>6424</v>
      </c>
      <c r="B268" s="3" t="s">
        <v>294</v>
      </c>
      <c r="C268" s="98">
        <f t="shared" si="80"/>
        <v>0</v>
      </c>
      <c r="D268" s="220"/>
      <c r="E268" s="807"/>
      <c r="F268" s="765">
        <f>D268+E268</f>
        <v>0</v>
      </c>
      <c r="G268" s="220"/>
      <c r="H268" s="103"/>
      <c r="I268" s="221">
        <f>G268+H268</f>
        <v>0</v>
      </c>
      <c r="J268" s="103"/>
      <c r="K268" s="104"/>
      <c r="L268" s="221">
        <f>J268+K268</f>
        <v>0</v>
      </c>
      <c r="M268" s="222"/>
      <c r="N268" s="104"/>
      <c r="O268" s="221">
        <f>M268+N268</f>
        <v>0</v>
      </c>
      <c r="P268" s="223"/>
    </row>
    <row r="269" spans="1:16" ht="36" hidden="1" x14ac:dyDescent="0.2">
      <c r="A269" s="270">
        <v>7000</v>
      </c>
      <c r="B269" s="270" t="s">
        <v>102</v>
      </c>
      <c r="C269" s="271">
        <f t="shared" si="80"/>
        <v>0</v>
      </c>
      <c r="D269" s="272">
        <f t="shared" ref="D269:O269" si="106">SUM(D270,D281)</f>
        <v>0</v>
      </c>
      <c r="E269" s="816">
        <f t="shared" si="106"/>
        <v>0</v>
      </c>
      <c r="F269" s="817">
        <f t="shared" si="106"/>
        <v>0</v>
      </c>
      <c r="G269" s="272">
        <f t="shared" si="106"/>
        <v>0</v>
      </c>
      <c r="H269" s="274">
        <f t="shared" si="106"/>
        <v>0</v>
      </c>
      <c r="I269" s="275">
        <f t="shared" si="106"/>
        <v>0</v>
      </c>
      <c r="J269" s="274">
        <f t="shared" si="106"/>
        <v>0</v>
      </c>
      <c r="K269" s="273">
        <f t="shared" si="106"/>
        <v>0</v>
      </c>
      <c r="L269" s="275">
        <f t="shared" si="106"/>
        <v>0</v>
      </c>
      <c r="M269" s="276">
        <f t="shared" si="106"/>
        <v>0</v>
      </c>
      <c r="N269" s="277">
        <f t="shared" si="106"/>
        <v>0</v>
      </c>
      <c r="O269" s="278">
        <f t="shared" si="106"/>
        <v>0</v>
      </c>
      <c r="P269" s="279"/>
    </row>
    <row r="270" spans="1:16" ht="24" hidden="1" x14ac:dyDescent="0.2">
      <c r="A270" s="76">
        <v>7200</v>
      </c>
      <c r="B270" s="203" t="s">
        <v>106</v>
      </c>
      <c r="C270" s="77">
        <f t="shared" si="80"/>
        <v>0</v>
      </c>
      <c r="D270" s="204">
        <f t="shared" ref="D270:O270" si="107">SUM(D271,D272,D275,D276,D280)</f>
        <v>0</v>
      </c>
      <c r="E270" s="802">
        <f t="shared" si="107"/>
        <v>0</v>
      </c>
      <c r="F270" s="769">
        <f t="shared" si="107"/>
        <v>0</v>
      </c>
      <c r="G270" s="204">
        <f t="shared" si="107"/>
        <v>0</v>
      </c>
      <c r="H270" s="86">
        <f t="shared" si="107"/>
        <v>0</v>
      </c>
      <c r="I270" s="205">
        <f t="shared" si="107"/>
        <v>0</v>
      </c>
      <c r="J270" s="86">
        <f t="shared" si="107"/>
        <v>0</v>
      </c>
      <c r="K270" s="87">
        <f t="shared" si="107"/>
        <v>0</v>
      </c>
      <c r="L270" s="205">
        <f t="shared" si="107"/>
        <v>0</v>
      </c>
      <c r="M270" s="206">
        <f t="shared" si="107"/>
        <v>0</v>
      </c>
      <c r="N270" s="207">
        <f t="shared" si="107"/>
        <v>0</v>
      </c>
      <c r="O270" s="208">
        <f t="shared" si="107"/>
        <v>0</v>
      </c>
      <c r="P270" s="209"/>
    </row>
    <row r="271" spans="1:16" ht="24" hidden="1" x14ac:dyDescent="0.2">
      <c r="A271" s="1114">
        <v>7210</v>
      </c>
      <c r="B271" s="1" t="s">
        <v>107</v>
      </c>
      <c r="C271" s="89">
        <f t="shared" si="80"/>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80"/>
        <v>0</v>
      </c>
      <c r="D272" s="225">
        <f t="shared" ref="D272:O272" si="108">SUM(D273:D274)</f>
        <v>0</v>
      </c>
      <c r="E272" s="808">
        <f t="shared" si="108"/>
        <v>0</v>
      </c>
      <c r="F272" s="765">
        <f t="shared" si="108"/>
        <v>0</v>
      </c>
      <c r="G272" s="225">
        <f t="shared" si="108"/>
        <v>0</v>
      </c>
      <c r="H272" s="227">
        <f t="shared" si="108"/>
        <v>0</v>
      </c>
      <c r="I272" s="221">
        <f t="shared" si="108"/>
        <v>0</v>
      </c>
      <c r="J272" s="227">
        <f t="shared" si="108"/>
        <v>0</v>
      </c>
      <c r="K272" s="226">
        <f t="shared" si="108"/>
        <v>0</v>
      </c>
      <c r="L272" s="221">
        <f t="shared" si="108"/>
        <v>0</v>
      </c>
      <c r="M272" s="98">
        <f t="shared" si="108"/>
        <v>0</v>
      </c>
      <c r="N272" s="226">
        <f t="shared" si="108"/>
        <v>0</v>
      </c>
      <c r="O272" s="221">
        <f t="shared" si="108"/>
        <v>0</v>
      </c>
      <c r="P272" s="223"/>
    </row>
    <row r="273" spans="1:16" s="280" customFormat="1" ht="36" hidden="1" x14ac:dyDescent="0.2">
      <c r="A273" s="58">
        <v>7221</v>
      </c>
      <c r="B273" s="3" t="s">
        <v>296</v>
      </c>
      <c r="C273" s="98">
        <f t="shared" si="80"/>
        <v>0</v>
      </c>
      <c r="D273" s="220"/>
      <c r="E273" s="807"/>
      <c r="F273" s="765">
        <f>D273+E273</f>
        <v>0</v>
      </c>
      <c r="G273" s="220"/>
      <c r="H273" s="103"/>
      <c r="I273" s="221">
        <f>G273+H273</f>
        <v>0</v>
      </c>
      <c r="J273" s="103"/>
      <c r="K273" s="104"/>
      <c r="L273" s="221">
        <f>J273+K273</f>
        <v>0</v>
      </c>
      <c r="M273" s="222"/>
      <c r="N273" s="104"/>
      <c r="O273" s="221">
        <f>M273+N273</f>
        <v>0</v>
      </c>
      <c r="P273" s="223"/>
    </row>
    <row r="274" spans="1:16" s="280" customFormat="1" ht="36" hidden="1" x14ac:dyDescent="0.2">
      <c r="A274" s="58">
        <v>7222</v>
      </c>
      <c r="B274" s="3" t="s">
        <v>297</v>
      </c>
      <c r="C274" s="98">
        <f t="shared" si="80"/>
        <v>0</v>
      </c>
      <c r="D274" s="220"/>
      <c r="E274" s="807"/>
      <c r="F274" s="765">
        <f>D274+E274</f>
        <v>0</v>
      </c>
      <c r="G274" s="220"/>
      <c r="H274" s="103"/>
      <c r="I274" s="221">
        <f>G274+H274</f>
        <v>0</v>
      </c>
      <c r="J274" s="103"/>
      <c r="K274" s="104"/>
      <c r="L274" s="221">
        <f>J274+K274</f>
        <v>0</v>
      </c>
      <c r="M274" s="222"/>
      <c r="N274" s="104"/>
      <c r="O274" s="221">
        <f>M274+N274</f>
        <v>0</v>
      </c>
      <c r="P274" s="223"/>
    </row>
    <row r="275" spans="1:16" ht="24" hidden="1" x14ac:dyDescent="0.2">
      <c r="A275" s="224">
        <v>7230</v>
      </c>
      <c r="B275" s="3" t="s">
        <v>134</v>
      </c>
      <c r="C275" s="98">
        <f t="shared" si="80"/>
        <v>0</v>
      </c>
      <c r="D275" s="220"/>
      <c r="E275" s="807"/>
      <c r="F275" s="765">
        <f>D275+E275</f>
        <v>0</v>
      </c>
      <c r="G275" s="220"/>
      <c r="H275" s="103"/>
      <c r="I275" s="221">
        <f>G275+H275</f>
        <v>0</v>
      </c>
      <c r="J275" s="103"/>
      <c r="K275" s="104"/>
      <c r="L275" s="221">
        <f>J275+K275</f>
        <v>0</v>
      </c>
      <c r="M275" s="222"/>
      <c r="N275" s="104"/>
      <c r="O275" s="221">
        <f>M275+N275</f>
        <v>0</v>
      </c>
      <c r="P275" s="223"/>
    </row>
    <row r="276" spans="1:16" ht="24" hidden="1" x14ac:dyDescent="0.2">
      <c r="A276" s="224">
        <v>7240</v>
      </c>
      <c r="B276" s="3" t="s">
        <v>108</v>
      </c>
      <c r="C276" s="98">
        <f t="shared" si="80"/>
        <v>0</v>
      </c>
      <c r="D276" s="225">
        <f t="shared" ref="D276:O276" si="109">SUM(D277:D279)</f>
        <v>0</v>
      </c>
      <c r="E276" s="808">
        <f t="shared" si="109"/>
        <v>0</v>
      </c>
      <c r="F276" s="765">
        <f t="shared" si="109"/>
        <v>0</v>
      </c>
      <c r="G276" s="225">
        <f t="shared" si="109"/>
        <v>0</v>
      </c>
      <c r="H276" s="227">
        <f t="shared" si="109"/>
        <v>0</v>
      </c>
      <c r="I276" s="221">
        <f t="shared" si="109"/>
        <v>0</v>
      </c>
      <c r="J276" s="227">
        <f>SUM(J277:J279)</f>
        <v>0</v>
      </c>
      <c r="K276" s="226">
        <f>SUM(K277:K279)</f>
        <v>0</v>
      </c>
      <c r="L276" s="221">
        <f>SUM(L277:L279)</f>
        <v>0</v>
      </c>
      <c r="M276" s="98">
        <f t="shared" si="109"/>
        <v>0</v>
      </c>
      <c r="N276" s="226">
        <f t="shared" si="109"/>
        <v>0</v>
      </c>
      <c r="O276" s="221">
        <f t="shared" si="109"/>
        <v>0</v>
      </c>
      <c r="P276" s="223"/>
    </row>
    <row r="277" spans="1:16" ht="48" hidden="1" x14ac:dyDescent="0.2">
      <c r="A277" s="58">
        <v>7245</v>
      </c>
      <c r="B277" s="3" t="s">
        <v>109</v>
      </c>
      <c r="C277" s="98">
        <f t="shared" ref="C277:C298" si="110">F277+I277+L277+O277</f>
        <v>0</v>
      </c>
      <c r="D277" s="220"/>
      <c r="E277" s="807"/>
      <c r="F277" s="765">
        <f>D277+E277</f>
        <v>0</v>
      </c>
      <c r="G277" s="220"/>
      <c r="H277" s="103"/>
      <c r="I277" s="221">
        <f>G277+H277</f>
        <v>0</v>
      </c>
      <c r="J277" s="103"/>
      <c r="K277" s="104"/>
      <c r="L277" s="221">
        <f>J277+K277</f>
        <v>0</v>
      </c>
      <c r="M277" s="222"/>
      <c r="N277" s="104"/>
      <c r="O277" s="221">
        <f>M277+N277</f>
        <v>0</v>
      </c>
      <c r="P277" s="223"/>
    </row>
    <row r="278" spans="1:16" ht="84.75" hidden="1" customHeight="1" x14ac:dyDescent="0.2">
      <c r="A278" s="58">
        <v>7246</v>
      </c>
      <c r="B278" s="3" t="s">
        <v>110</v>
      </c>
      <c r="C278" s="98">
        <f t="shared" si="110"/>
        <v>0</v>
      </c>
      <c r="D278" s="220"/>
      <c r="E278" s="807"/>
      <c r="F278" s="765">
        <f>D278+E278</f>
        <v>0</v>
      </c>
      <c r="G278" s="220"/>
      <c r="H278" s="103"/>
      <c r="I278" s="221">
        <f>G278+H278</f>
        <v>0</v>
      </c>
      <c r="J278" s="103"/>
      <c r="K278" s="104"/>
      <c r="L278" s="221">
        <f>J278+K278</f>
        <v>0</v>
      </c>
      <c r="M278" s="222"/>
      <c r="N278" s="104"/>
      <c r="O278" s="221">
        <f>M278+N278</f>
        <v>0</v>
      </c>
      <c r="P278" s="223"/>
    </row>
    <row r="279" spans="1:16" ht="36" hidden="1" x14ac:dyDescent="0.2">
      <c r="A279" s="58">
        <v>7247</v>
      </c>
      <c r="B279" s="3" t="s">
        <v>298</v>
      </c>
      <c r="C279" s="98">
        <f t="shared" si="110"/>
        <v>0</v>
      </c>
      <c r="D279" s="220"/>
      <c r="E279" s="807"/>
      <c r="F279" s="765">
        <f>D279+E279</f>
        <v>0</v>
      </c>
      <c r="G279" s="220"/>
      <c r="H279" s="103"/>
      <c r="I279" s="221">
        <f>G279+H279</f>
        <v>0</v>
      </c>
      <c r="J279" s="103"/>
      <c r="K279" s="104"/>
      <c r="L279" s="221">
        <f>J279+K279</f>
        <v>0</v>
      </c>
      <c r="M279" s="222"/>
      <c r="N279" s="104"/>
      <c r="O279" s="221">
        <f>M279+N279</f>
        <v>0</v>
      </c>
      <c r="P279" s="223"/>
    </row>
    <row r="280" spans="1:16" ht="24" hidden="1" x14ac:dyDescent="0.2">
      <c r="A280" s="1114">
        <v>7260</v>
      </c>
      <c r="B280" s="1" t="s">
        <v>299</v>
      </c>
      <c r="C280" s="89">
        <f t="shared" si="110"/>
        <v>0</v>
      </c>
      <c r="D280" s="216"/>
      <c r="E280" s="805"/>
      <c r="F280" s="806">
        <f>D280+E280</f>
        <v>0</v>
      </c>
      <c r="G280" s="216"/>
      <c r="H280" s="94"/>
      <c r="I280" s="217">
        <f>G280+H280</f>
        <v>0</v>
      </c>
      <c r="J280" s="94"/>
      <c r="K280" s="95"/>
      <c r="L280" s="217">
        <f>J280+K280</f>
        <v>0</v>
      </c>
      <c r="M280" s="218"/>
      <c r="N280" s="95"/>
      <c r="O280" s="217">
        <f>M280+N280</f>
        <v>0</v>
      </c>
      <c r="P280" s="219"/>
    </row>
    <row r="281" spans="1:16" hidden="1" x14ac:dyDescent="0.2">
      <c r="A281" s="151">
        <v>7700</v>
      </c>
      <c r="B281" s="119" t="s">
        <v>83</v>
      </c>
      <c r="C281" s="120">
        <f t="shared" si="110"/>
        <v>0</v>
      </c>
      <c r="D281" s="281">
        <f t="shared" ref="D281:O281" si="111">D282</f>
        <v>0</v>
      </c>
      <c r="E281" s="818">
        <f t="shared" si="111"/>
        <v>0</v>
      </c>
      <c r="F281" s="784">
        <f t="shared" si="111"/>
        <v>0</v>
      </c>
      <c r="G281" s="281">
        <f t="shared" si="111"/>
        <v>0</v>
      </c>
      <c r="H281" s="282">
        <f t="shared" si="111"/>
        <v>0</v>
      </c>
      <c r="I281" s="237">
        <f t="shared" si="111"/>
        <v>0</v>
      </c>
      <c r="J281" s="282">
        <f t="shared" si="111"/>
        <v>0</v>
      </c>
      <c r="K281" s="236">
        <f t="shared" si="111"/>
        <v>0</v>
      </c>
      <c r="L281" s="237">
        <f t="shared" si="111"/>
        <v>0</v>
      </c>
      <c r="M281" s="120">
        <f t="shared" si="111"/>
        <v>0</v>
      </c>
      <c r="N281" s="236">
        <f t="shared" si="111"/>
        <v>0</v>
      </c>
      <c r="O281" s="237">
        <f t="shared" si="111"/>
        <v>0</v>
      </c>
      <c r="P281" s="238"/>
    </row>
    <row r="282" spans="1:16" hidden="1" x14ac:dyDescent="0.2">
      <c r="A282" s="210">
        <v>7720</v>
      </c>
      <c r="B282" s="1" t="s">
        <v>84</v>
      </c>
      <c r="C282" s="109">
        <f t="shared" si="110"/>
        <v>0</v>
      </c>
      <c r="D282" s="283"/>
      <c r="E282" s="819"/>
      <c r="F282" s="788">
        <f>D282+E282</f>
        <v>0</v>
      </c>
      <c r="G282" s="283"/>
      <c r="H282" s="114"/>
      <c r="I282" s="245">
        <f>G282+H282</f>
        <v>0</v>
      </c>
      <c r="J282" s="114"/>
      <c r="K282" s="115"/>
      <c r="L282" s="245">
        <f>J282+K282</f>
        <v>0</v>
      </c>
      <c r="M282" s="284"/>
      <c r="N282" s="115"/>
      <c r="O282" s="245">
        <f>M282+N282</f>
        <v>0</v>
      </c>
      <c r="P282" s="246"/>
    </row>
    <row r="283" spans="1:16" x14ac:dyDescent="0.2">
      <c r="A283" s="2"/>
      <c r="B283" s="3" t="s">
        <v>112</v>
      </c>
      <c r="C283" s="98">
        <f t="shared" si="110"/>
        <v>18902</v>
      </c>
      <c r="D283" s="225">
        <f t="shared" ref="D283:O283" si="112">SUM(D284:D285)</f>
        <v>0</v>
      </c>
      <c r="E283" s="808">
        <f t="shared" si="112"/>
        <v>18902</v>
      </c>
      <c r="F283" s="765">
        <f t="shared" si="112"/>
        <v>18902</v>
      </c>
      <c r="G283" s="225">
        <f t="shared" si="112"/>
        <v>0</v>
      </c>
      <c r="H283" s="227">
        <f t="shared" si="112"/>
        <v>0</v>
      </c>
      <c r="I283" s="221">
        <f t="shared" si="112"/>
        <v>0</v>
      </c>
      <c r="J283" s="227">
        <f t="shared" si="112"/>
        <v>0</v>
      </c>
      <c r="K283" s="226">
        <f t="shared" si="112"/>
        <v>0</v>
      </c>
      <c r="L283" s="221">
        <f t="shared" si="112"/>
        <v>0</v>
      </c>
      <c r="M283" s="98">
        <f t="shared" si="112"/>
        <v>0</v>
      </c>
      <c r="N283" s="226">
        <f t="shared" si="112"/>
        <v>0</v>
      </c>
      <c r="O283" s="221">
        <f t="shared" si="112"/>
        <v>0</v>
      </c>
      <c r="P283" s="223"/>
    </row>
    <row r="284" spans="1:16" hidden="1" x14ac:dyDescent="0.2">
      <c r="A284" s="2" t="s">
        <v>113</v>
      </c>
      <c r="B284" s="58" t="s">
        <v>114</v>
      </c>
      <c r="C284" s="98">
        <f t="shared" si="110"/>
        <v>0</v>
      </c>
      <c r="D284" s="220"/>
      <c r="E284" s="807"/>
      <c r="F284" s="765">
        <f>D284+E284</f>
        <v>0</v>
      </c>
      <c r="G284" s="220"/>
      <c r="H284" s="103"/>
      <c r="I284" s="221">
        <f>G284+H284</f>
        <v>0</v>
      </c>
      <c r="J284" s="103"/>
      <c r="K284" s="104"/>
      <c r="L284" s="221">
        <f>J284+K284</f>
        <v>0</v>
      </c>
      <c r="M284" s="222"/>
      <c r="N284" s="104"/>
      <c r="O284" s="221">
        <f>M284+N284</f>
        <v>0</v>
      </c>
      <c r="P284" s="223"/>
    </row>
    <row r="285" spans="1:16" ht="24" x14ac:dyDescent="0.2">
      <c r="A285" s="2" t="s">
        <v>115</v>
      </c>
      <c r="B285" s="285" t="s">
        <v>116</v>
      </c>
      <c r="C285" s="89">
        <f t="shared" si="110"/>
        <v>18902</v>
      </c>
      <c r="D285" s="216"/>
      <c r="E285" s="805">
        <v>18902</v>
      </c>
      <c r="F285" s="806">
        <f>D285+E285</f>
        <v>18902</v>
      </c>
      <c r="G285" s="216"/>
      <c r="H285" s="94"/>
      <c r="I285" s="217">
        <f>G285+H285</f>
        <v>0</v>
      </c>
      <c r="J285" s="94"/>
      <c r="K285" s="95"/>
      <c r="L285" s="217">
        <f>J285+K285</f>
        <v>0</v>
      </c>
      <c r="M285" s="218"/>
      <c r="N285" s="95"/>
      <c r="O285" s="217">
        <f>M285+N285</f>
        <v>0</v>
      </c>
      <c r="P285" s="219"/>
    </row>
    <row r="286" spans="1:16" ht="12.75" thickBot="1" x14ac:dyDescent="0.25">
      <c r="A286" s="286"/>
      <c r="B286" s="286" t="s">
        <v>300</v>
      </c>
      <c r="C286" s="287">
        <f t="shared" si="110"/>
        <v>37804</v>
      </c>
      <c r="D286" s="288">
        <f t="shared" ref="D286:O286" si="113">SUM(D283,D269,D230,D195,D187,D173,D75,D53)</f>
        <v>0</v>
      </c>
      <c r="E286" s="820">
        <f t="shared" si="113"/>
        <v>37804</v>
      </c>
      <c r="F286" s="821">
        <f t="shared" si="113"/>
        <v>37804</v>
      </c>
      <c r="G286" s="288">
        <f t="shared" si="113"/>
        <v>0</v>
      </c>
      <c r="H286" s="290">
        <f t="shared" si="113"/>
        <v>0</v>
      </c>
      <c r="I286" s="291">
        <f t="shared" si="113"/>
        <v>0</v>
      </c>
      <c r="J286" s="290">
        <f t="shared" si="113"/>
        <v>0</v>
      </c>
      <c r="K286" s="289">
        <f t="shared" si="113"/>
        <v>0</v>
      </c>
      <c r="L286" s="291">
        <f t="shared" si="113"/>
        <v>0</v>
      </c>
      <c r="M286" s="287">
        <f t="shared" si="113"/>
        <v>0</v>
      </c>
      <c r="N286" s="289">
        <f t="shared" si="113"/>
        <v>0</v>
      </c>
      <c r="O286" s="291">
        <f t="shared" si="113"/>
        <v>0</v>
      </c>
      <c r="P286" s="292"/>
    </row>
    <row r="287" spans="1:16" s="29" customFormat="1" ht="13.5" thickTop="1" thickBot="1" x14ac:dyDescent="0.25">
      <c r="A287" s="1348" t="s">
        <v>301</v>
      </c>
      <c r="B287" s="1349"/>
      <c r="C287" s="293">
        <f t="shared" si="110"/>
        <v>18902</v>
      </c>
      <c r="D287" s="294">
        <f t="shared" ref="D287:I287" si="114">SUM(D24,D25,D41)-D51</f>
        <v>0</v>
      </c>
      <c r="E287" s="822">
        <f t="shared" si="114"/>
        <v>18902</v>
      </c>
      <c r="F287" s="823">
        <f t="shared" si="114"/>
        <v>18902</v>
      </c>
      <c r="G287" s="294">
        <f t="shared" si="114"/>
        <v>0</v>
      </c>
      <c r="H287" s="296">
        <f t="shared" si="114"/>
        <v>0</v>
      </c>
      <c r="I287" s="297">
        <f t="shared" si="114"/>
        <v>0</v>
      </c>
      <c r="J287" s="296">
        <f>(J26+J43)-J51</f>
        <v>0</v>
      </c>
      <c r="K287" s="295">
        <f>(K26+K43)-K51</f>
        <v>0</v>
      </c>
      <c r="L287" s="297">
        <f>(L26+L43)-L51</f>
        <v>0</v>
      </c>
      <c r="M287" s="293">
        <f>M45-M51</f>
        <v>0</v>
      </c>
      <c r="N287" s="295">
        <f>N45-N51</f>
        <v>0</v>
      </c>
      <c r="O287" s="297">
        <f>O45-O51</f>
        <v>0</v>
      </c>
      <c r="P287" s="298"/>
    </row>
    <row r="288" spans="1:16" s="29" customFormat="1" ht="12.75" thickTop="1" x14ac:dyDescent="0.2">
      <c r="A288" s="1350" t="s">
        <v>302</v>
      </c>
      <c r="B288" s="1351"/>
      <c r="C288" s="299">
        <f t="shared" si="110"/>
        <v>-18902</v>
      </c>
      <c r="D288" s="300">
        <f t="shared" ref="D288:O288" si="115">SUM(D289,D290)-D297+D298</f>
        <v>0</v>
      </c>
      <c r="E288" s="824">
        <f t="shared" si="115"/>
        <v>-18902</v>
      </c>
      <c r="F288" s="825">
        <f t="shared" si="115"/>
        <v>-18902</v>
      </c>
      <c r="G288" s="300">
        <f t="shared" si="115"/>
        <v>0</v>
      </c>
      <c r="H288" s="302">
        <f t="shared" si="115"/>
        <v>0</v>
      </c>
      <c r="I288" s="303">
        <f t="shared" si="115"/>
        <v>0</v>
      </c>
      <c r="J288" s="302">
        <f t="shared" si="115"/>
        <v>0</v>
      </c>
      <c r="K288" s="301">
        <f t="shared" si="115"/>
        <v>0</v>
      </c>
      <c r="L288" s="303">
        <f t="shared" si="115"/>
        <v>0</v>
      </c>
      <c r="M288" s="299">
        <f t="shared" si="115"/>
        <v>0</v>
      </c>
      <c r="N288" s="301">
        <f t="shared" si="115"/>
        <v>0</v>
      </c>
      <c r="O288" s="303">
        <f t="shared" si="115"/>
        <v>0</v>
      </c>
      <c r="P288" s="304"/>
    </row>
    <row r="289" spans="1:16" s="29" customFormat="1" ht="12.75" thickBot="1" x14ac:dyDescent="0.25">
      <c r="A289" s="173" t="s">
        <v>303</v>
      </c>
      <c r="B289" s="173" t="s">
        <v>304</v>
      </c>
      <c r="C289" s="174">
        <f t="shared" si="110"/>
        <v>-18902</v>
      </c>
      <c r="D289" s="175">
        <f t="shared" ref="D289:O289" si="116">D21-D283</f>
        <v>0</v>
      </c>
      <c r="E289" s="794">
        <f t="shared" si="116"/>
        <v>-18902</v>
      </c>
      <c r="F289" s="795">
        <f t="shared" si="116"/>
        <v>-18902</v>
      </c>
      <c r="G289" s="175">
        <f t="shared" si="116"/>
        <v>0</v>
      </c>
      <c r="H289" s="177">
        <f t="shared" si="116"/>
        <v>0</v>
      </c>
      <c r="I289" s="178">
        <f t="shared" si="116"/>
        <v>0</v>
      </c>
      <c r="J289" s="177">
        <f t="shared" si="116"/>
        <v>0</v>
      </c>
      <c r="K289" s="176">
        <f t="shared" si="116"/>
        <v>0</v>
      </c>
      <c r="L289" s="178">
        <f t="shared" si="116"/>
        <v>0</v>
      </c>
      <c r="M289" s="174">
        <f t="shared" si="116"/>
        <v>0</v>
      </c>
      <c r="N289" s="176">
        <f t="shared" si="116"/>
        <v>0</v>
      </c>
      <c r="O289" s="178">
        <f t="shared" si="116"/>
        <v>0</v>
      </c>
      <c r="P289" s="179"/>
    </row>
    <row r="290" spans="1:16" s="29" customFormat="1" ht="12.75" hidden="1" thickTop="1" x14ac:dyDescent="0.2">
      <c r="A290" s="305" t="s">
        <v>305</v>
      </c>
      <c r="B290" s="305" t="s">
        <v>306</v>
      </c>
      <c r="C290" s="299">
        <f t="shared" si="110"/>
        <v>0</v>
      </c>
      <c r="D290" s="300">
        <f t="shared" ref="D290:O290" si="117">SUM(D291,D293,D295)-SUM(D292,D294,D296)</f>
        <v>0</v>
      </c>
      <c r="E290" s="824">
        <f t="shared" si="117"/>
        <v>0</v>
      </c>
      <c r="F290" s="825">
        <f t="shared" si="117"/>
        <v>0</v>
      </c>
      <c r="G290" s="300">
        <f t="shared" si="117"/>
        <v>0</v>
      </c>
      <c r="H290" s="302">
        <f t="shared" si="117"/>
        <v>0</v>
      </c>
      <c r="I290" s="303">
        <f t="shared" si="117"/>
        <v>0</v>
      </c>
      <c r="J290" s="302">
        <f t="shared" si="117"/>
        <v>0</v>
      </c>
      <c r="K290" s="301">
        <f t="shared" si="117"/>
        <v>0</v>
      </c>
      <c r="L290" s="303">
        <f t="shared" si="117"/>
        <v>0</v>
      </c>
      <c r="M290" s="299">
        <f t="shared" si="117"/>
        <v>0</v>
      </c>
      <c r="N290" s="301">
        <f t="shared" si="117"/>
        <v>0</v>
      </c>
      <c r="O290" s="303">
        <f t="shared" si="117"/>
        <v>0</v>
      </c>
      <c r="P290" s="304"/>
    </row>
    <row r="291" spans="1:16" ht="12.75" hidden="1" thickTop="1" x14ac:dyDescent="0.2">
      <c r="A291" s="306" t="s">
        <v>307</v>
      </c>
      <c r="B291" s="159" t="s">
        <v>308</v>
      </c>
      <c r="C291" s="109">
        <f t="shared" si="110"/>
        <v>0</v>
      </c>
      <c r="D291" s="283"/>
      <c r="E291" s="819"/>
      <c r="F291" s="788">
        <f t="shared" ref="F291:F298" si="118">D291+E291</f>
        <v>0</v>
      </c>
      <c r="G291" s="283"/>
      <c r="H291" s="114"/>
      <c r="I291" s="245">
        <f t="shared" ref="I291:I298" si="119">G291+H291</f>
        <v>0</v>
      </c>
      <c r="J291" s="114"/>
      <c r="K291" s="115"/>
      <c r="L291" s="245">
        <f t="shared" ref="L291:L298" si="120">J291+K291</f>
        <v>0</v>
      </c>
      <c r="M291" s="284"/>
      <c r="N291" s="115"/>
      <c r="O291" s="245">
        <f t="shared" ref="O291:O298" si="121">M291+N291</f>
        <v>0</v>
      </c>
      <c r="P291" s="246"/>
    </row>
    <row r="292" spans="1:16" ht="24.75" hidden="1" thickTop="1" x14ac:dyDescent="0.2">
      <c r="A292" s="2" t="s">
        <v>309</v>
      </c>
      <c r="B292" s="57" t="s">
        <v>310</v>
      </c>
      <c r="C292" s="98">
        <f t="shared" si="110"/>
        <v>0</v>
      </c>
      <c r="D292" s="220"/>
      <c r="E292" s="807"/>
      <c r="F292" s="765">
        <f t="shared" si="118"/>
        <v>0</v>
      </c>
      <c r="G292" s="220"/>
      <c r="H292" s="103"/>
      <c r="I292" s="221">
        <f t="shared" si="119"/>
        <v>0</v>
      </c>
      <c r="J292" s="103"/>
      <c r="K292" s="104"/>
      <c r="L292" s="221">
        <f t="shared" si="120"/>
        <v>0</v>
      </c>
      <c r="M292" s="222"/>
      <c r="N292" s="104"/>
      <c r="O292" s="221">
        <f t="shared" si="121"/>
        <v>0</v>
      </c>
      <c r="P292" s="223"/>
    </row>
    <row r="293" spans="1:16" ht="12.75" hidden="1" thickTop="1" x14ac:dyDescent="0.2">
      <c r="A293" s="2" t="s">
        <v>311</v>
      </c>
      <c r="B293" s="57" t="s">
        <v>312</v>
      </c>
      <c r="C293" s="98">
        <f t="shared" si="110"/>
        <v>0</v>
      </c>
      <c r="D293" s="220"/>
      <c r="E293" s="807"/>
      <c r="F293" s="765">
        <f t="shared" si="118"/>
        <v>0</v>
      </c>
      <c r="G293" s="220"/>
      <c r="H293" s="103"/>
      <c r="I293" s="221">
        <f t="shared" si="119"/>
        <v>0</v>
      </c>
      <c r="J293" s="103"/>
      <c r="K293" s="104"/>
      <c r="L293" s="221">
        <f t="shared" si="120"/>
        <v>0</v>
      </c>
      <c r="M293" s="222"/>
      <c r="N293" s="104"/>
      <c r="O293" s="221">
        <f t="shared" si="121"/>
        <v>0</v>
      </c>
      <c r="P293" s="223"/>
    </row>
    <row r="294" spans="1:16" ht="24.75" hidden="1" thickTop="1" x14ac:dyDescent="0.2">
      <c r="A294" s="2" t="s">
        <v>313</v>
      </c>
      <c r="B294" s="57" t="s">
        <v>314</v>
      </c>
      <c r="C294" s="98">
        <f>F294+I294+L294+O294</f>
        <v>0</v>
      </c>
      <c r="D294" s="220"/>
      <c r="E294" s="807"/>
      <c r="F294" s="765">
        <f t="shared" si="118"/>
        <v>0</v>
      </c>
      <c r="G294" s="220"/>
      <c r="H294" s="103"/>
      <c r="I294" s="221">
        <f t="shared" si="119"/>
        <v>0</v>
      </c>
      <c r="J294" s="103"/>
      <c r="K294" s="104"/>
      <c r="L294" s="221">
        <f t="shared" si="120"/>
        <v>0</v>
      </c>
      <c r="M294" s="222"/>
      <c r="N294" s="104"/>
      <c r="O294" s="221">
        <f t="shared" si="121"/>
        <v>0</v>
      </c>
      <c r="P294" s="223"/>
    </row>
    <row r="295" spans="1:16" ht="12.75" hidden="1" thickTop="1" x14ac:dyDescent="0.2">
      <c r="A295" s="2" t="s">
        <v>315</v>
      </c>
      <c r="B295" s="57" t="s">
        <v>316</v>
      </c>
      <c r="C295" s="98">
        <f t="shared" si="110"/>
        <v>0</v>
      </c>
      <c r="D295" s="220"/>
      <c r="E295" s="807"/>
      <c r="F295" s="765">
        <f t="shared" si="118"/>
        <v>0</v>
      </c>
      <c r="G295" s="220"/>
      <c r="H295" s="103"/>
      <c r="I295" s="221">
        <f t="shared" si="119"/>
        <v>0</v>
      </c>
      <c r="J295" s="103"/>
      <c r="K295" s="104"/>
      <c r="L295" s="221">
        <f t="shared" si="120"/>
        <v>0</v>
      </c>
      <c r="M295" s="222"/>
      <c r="N295" s="104"/>
      <c r="O295" s="221">
        <f t="shared" si="121"/>
        <v>0</v>
      </c>
      <c r="P295" s="223"/>
    </row>
    <row r="296" spans="1:16" ht="24.75" hidden="1" thickTop="1" x14ac:dyDescent="0.2">
      <c r="A296" s="307" t="s">
        <v>317</v>
      </c>
      <c r="B296" s="308" t="s">
        <v>318</v>
      </c>
      <c r="C296" s="249">
        <f t="shared" si="110"/>
        <v>0</v>
      </c>
      <c r="D296" s="254"/>
      <c r="E296" s="812"/>
      <c r="F296" s="813">
        <f t="shared" si="118"/>
        <v>0</v>
      </c>
      <c r="G296" s="254"/>
      <c r="H296" s="256"/>
      <c r="I296" s="251">
        <f t="shared" si="119"/>
        <v>0</v>
      </c>
      <c r="J296" s="256"/>
      <c r="K296" s="255"/>
      <c r="L296" s="251">
        <f t="shared" si="120"/>
        <v>0</v>
      </c>
      <c r="M296" s="257"/>
      <c r="N296" s="255"/>
      <c r="O296" s="251">
        <f t="shared" si="121"/>
        <v>0</v>
      </c>
      <c r="P296" s="252"/>
    </row>
    <row r="297" spans="1:16" s="29" customFormat="1" ht="13.5" hidden="1" thickTop="1" thickBot="1" x14ac:dyDescent="0.25">
      <c r="A297" s="309" t="s">
        <v>319</v>
      </c>
      <c r="B297" s="309" t="s">
        <v>320</v>
      </c>
      <c r="C297" s="293">
        <f t="shared" si="110"/>
        <v>0</v>
      </c>
      <c r="D297" s="310"/>
      <c r="E297" s="826"/>
      <c r="F297" s="823">
        <f t="shared" si="118"/>
        <v>0</v>
      </c>
      <c r="G297" s="310"/>
      <c r="H297" s="312"/>
      <c r="I297" s="297">
        <f t="shared" si="119"/>
        <v>0</v>
      </c>
      <c r="J297" s="312"/>
      <c r="K297" s="311"/>
      <c r="L297" s="297">
        <f t="shared" si="120"/>
        <v>0</v>
      </c>
      <c r="M297" s="313"/>
      <c r="N297" s="311"/>
      <c r="O297" s="297">
        <f t="shared" si="121"/>
        <v>0</v>
      </c>
      <c r="P297" s="298"/>
    </row>
    <row r="298" spans="1:16" s="29" customFormat="1" ht="48.75" hidden="1" thickTop="1" x14ac:dyDescent="0.2">
      <c r="A298" s="305" t="s">
        <v>321</v>
      </c>
      <c r="B298" s="314" t="s">
        <v>322</v>
      </c>
      <c r="C298" s="299">
        <f t="shared" si="110"/>
        <v>0</v>
      </c>
      <c r="D298" s="240"/>
      <c r="E298" s="811"/>
      <c r="F298" s="769">
        <f t="shared" si="118"/>
        <v>0</v>
      </c>
      <c r="G298" s="240"/>
      <c r="H298" s="242"/>
      <c r="I298" s="205">
        <f t="shared" si="119"/>
        <v>0</v>
      </c>
      <c r="J298" s="242"/>
      <c r="K298" s="241"/>
      <c r="L298" s="205">
        <f t="shared" si="120"/>
        <v>0</v>
      </c>
      <c r="M298" s="243"/>
      <c r="N298" s="241"/>
      <c r="O298" s="205">
        <f t="shared" si="121"/>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889ZSxD4b04qV6wCCgxXTd6EdjRN3KE8CPq9+/hmBAl6hq8+0U9DaX3YDXoMEFb7mg3mZkRj3YIPGxXZIwY1gw==" saltValue="o31mkSAJ8iR9I4RrV7KLJg==" spinCount="100000" sheet="1" objects="1" scenarios="1" formatCells="0" formatColumns="0" formatRows="0"/>
  <autoFilter ref="A18:P298">
    <filterColumn colId="2">
      <filters blank="1">
        <filter val="18 902"/>
        <filter val="-18 902"/>
        <filter val="37 80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2018.gada 24.maija saistošajiem noteikumiem Nr.22
(protokols Nr.8,  9.punkts)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3" sqref="T3"/>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922</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23.25" customHeight="1" x14ac:dyDescent="0.2">
      <c r="A3" s="7" t="s">
        <v>149</v>
      </c>
      <c r="B3" s="8"/>
      <c r="C3" s="1395" t="s">
        <v>923</v>
      </c>
      <c r="D3" s="1395"/>
      <c r="E3" s="1395"/>
      <c r="F3" s="1395"/>
      <c r="G3" s="1395"/>
      <c r="H3" s="1395"/>
      <c r="I3" s="1395"/>
      <c r="J3" s="1395"/>
      <c r="K3" s="1395"/>
      <c r="L3" s="1395"/>
      <c r="M3" s="1395"/>
      <c r="N3" s="1395"/>
      <c r="O3" s="1395"/>
      <c r="P3" s="1396"/>
      <c r="Q3" s="754"/>
    </row>
    <row r="4" spans="1:17" ht="12.75" customHeight="1" x14ac:dyDescent="0.2">
      <c r="A4" s="7" t="s">
        <v>150</v>
      </c>
      <c r="B4" s="8"/>
      <c r="C4" s="1395">
        <v>40003275333</v>
      </c>
      <c r="D4" s="1395"/>
      <c r="E4" s="1395"/>
      <c r="F4" s="1395"/>
      <c r="G4" s="1395"/>
      <c r="H4" s="1395"/>
      <c r="I4" s="1395"/>
      <c r="J4" s="1395"/>
      <c r="K4" s="1395"/>
      <c r="L4" s="1395"/>
      <c r="M4" s="1395"/>
      <c r="N4" s="1395"/>
      <c r="O4" s="1395"/>
      <c r="P4" s="1396"/>
      <c r="Q4" s="754"/>
    </row>
    <row r="5" spans="1:17" ht="12.75" customHeight="1" x14ac:dyDescent="0.2">
      <c r="A5" s="9" t="s">
        <v>151</v>
      </c>
      <c r="B5" s="10"/>
      <c r="C5" s="1397" t="s">
        <v>924</v>
      </c>
      <c r="D5" s="1397"/>
      <c r="E5" s="1397"/>
      <c r="F5" s="1397"/>
      <c r="G5" s="1397"/>
      <c r="H5" s="1397"/>
      <c r="I5" s="1397"/>
      <c r="J5" s="1397"/>
      <c r="K5" s="1397"/>
      <c r="L5" s="1397"/>
      <c r="M5" s="1397"/>
      <c r="N5" s="1397"/>
      <c r="O5" s="1397"/>
      <c r="P5" s="1398"/>
      <c r="Q5" s="754"/>
    </row>
    <row r="6" spans="1:17" ht="12.75" customHeight="1" x14ac:dyDescent="0.2">
      <c r="A6" s="9" t="s">
        <v>87</v>
      </c>
      <c r="B6" s="10"/>
      <c r="C6" s="1397" t="s">
        <v>925</v>
      </c>
      <c r="D6" s="1397"/>
      <c r="E6" s="1397"/>
      <c r="F6" s="1397"/>
      <c r="G6" s="1397"/>
      <c r="H6" s="1397"/>
      <c r="I6" s="1397"/>
      <c r="J6" s="1397"/>
      <c r="K6" s="1397"/>
      <c r="L6" s="1397"/>
      <c r="M6" s="1397"/>
      <c r="N6" s="1397"/>
      <c r="O6" s="1397"/>
      <c r="P6" s="1398"/>
      <c r="Q6" s="754"/>
    </row>
    <row r="7" spans="1:17" ht="25.5" customHeight="1" x14ac:dyDescent="0.2">
      <c r="A7" s="9" t="s">
        <v>152</v>
      </c>
      <c r="B7" s="10"/>
      <c r="C7" s="1395" t="s">
        <v>926</v>
      </c>
      <c r="D7" s="1395"/>
      <c r="E7" s="1395"/>
      <c r="F7" s="1395"/>
      <c r="G7" s="1395"/>
      <c r="H7" s="1395"/>
      <c r="I7" s="1395"/>
      <c r="J7" s="1395"/>
      <c r="K7" s="1395"/>
      <c r="L7" s="1395"/>
      <c r="M7" s="1395"/>
      <c r="N7" s="1395"/>
      <c r="O7" s="1395"/>
      <c r="P7" s="1396"/>
      <c r="Q7" s="754"/>
    </row>
    <row r="8" spans="1:17" ht="12.75" customHeight="1" x14ac:dyDescent="0.2">
      <c r="A8" s="11" t="s">
        <v>153</v>
      </c>
      <c r="B8" s="10"/>
      <c r="C8" s="1395"/>
      <c r="D8" s="1395"/>
      <c r="E8" s="1395"/>
      <c r="F8" s="1395"/>
      <c r="G8" s="1395"/>
      <c r="H8" s="1395"/>
      <c r="I8" s="1395"/>
      <c r="J8" s="1395"/>
      <c r="K8" s="1395"/>
      <c r="L8" s="1395"/>
      <c r="M8" s="1395"/>
      <c r="N8" s="1395"/>
      <c r="O8" s="1395"/>
      <c r="P8" s="1396"/>
      <c r="Q8" s="754"/>
    </row>
    <row r="9" spans="1:17" ht="12.75" customHeight="1" x14ac:dyDescent="0.2">
      <c r="A9" s="9"/>
      <c r="B9" s="10" t="s">
        <v>154</v>
      </c>
      <c r="C9" s="888"/>
      <c r="D9" s="888"/>
      <c r="E9" s="888"/>
      <c r="F9" s="888"/>
      <c r="G9" s="888"/>
      <c r="H9" s="888"/>
      <c r="I9" s="888"/>
      <c r="J9" s="888"/>
      <c r="K9" s="888"/>
      <c r="L9" s="888"/>
      <c r="M9" s="888"/>
      <c r="N9" s="888"/>
      <c r="O9" s="888"/>
      <c r="P9" s="555"/>
      <c r="Q9" s="754"/>
    </row>
    <row r="10" spans="1:17" ht="12.75" customHeight="1" x14ac:dyDescent="0.2">
      <c r="A10" s="9"/>
      <c r="B10" s="10" t="s">
        <v>155</v>
      </c>
      <c r="C10" s="1397" t="s">
        <v>927</v>
      </c>
      <c r="D10" s="1397"/>
      <c r="E10" s="1397"/>
      <c r="F10" s="1397"/>
      <c r="G10" s="1397"/>
      <c r="H10" s="1397"/>
      <c r="I10" s="1397"/>
      <c r="J10" s="1397"/>
      <c r="K10" s="1397"/>
      <c r="L10" s="1397"/>
      <c r="M10" s="1397"/>
      <c r="N10" s="1397"/>
      <c r="O10" s="1397"/>
      <c r="P10" s="1398"/>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341551</v>
      </c>
      <c r="D20" s="35">
        <f>SUM(D21,D24,D25,D41,D43)</f>
        <v>349051</v>
      </c>
      <c r="E20" s="758">
        <f t="shared" ref="E20:F20" si="0">SUM(E21,E24,E25,E41,E43)</f>
        <v>-7500</v>
      </c>
      <c r="F20" s="759">
        <f t="shared" si="0"/>
        <v>341551</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341551</v>
      </c>
      <c r="D24" s="67">
        <f>D51</f>
        <v>349051</v>
      </c>
      <c r="E24" s="766">
        <v>-7500</v>
      </c>
      <c r="F24" s="767">
        <f>D24+E24</f>
        <v>341551</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341551</v>
      </c>
      <c r="D50" s="175">
        <f>SUM(D51,D283)</f>
        <v>349051</v>
      </c>
      <c r="E50" s="794">
        <f t="shared" ref="E50:F50" si="19">SUM(E51,E283)</f>
        <v>-7500</v>
      </c>
      <c r="F50" s="795">
        <f t="shared" si="19"/>
        <v>341551</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341551</v>
      </c>
      <c r="D51" s="183">
        <f>SUM(D52,D194)</f>
        <v>349051</v>
      </c>
      <c r="E51" s="796">
        <f t="shared" ref="E51:F51" si="23">SUM(E52,E194)</f>
        <v>-7500</v>
      </c>
      <c r="F51" s="797">
        <f t="shared" si="23"/>
        <v>341551</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341551</v>
      </c>
      <c r="D52" s="190">
        <f>SUM(D53,D75,D173,D187)</f>
        <v>349051</v>
      </c>
      <c r="E52" s="798">
        <f t="shared" ref="E52:F52" si="27">SUM(E53,E75,E173,E187)</f>
        <v>-7500</v>
      </c>
      <c r="F52" s="799">
        <f t="shared" si="27"/>
        <v>341551</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886">
        <v>1210</v>
      </c>
      <c r="B68" s="1" t="s">
        <v>217</v>
      </c>
      <c r="C68" s="89">
        <f t="shared" si="4"/>
        <v>0</v>
      </c>
      <c r="D68" s="216"/>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hidden="1" x14ac:dyDescent="0.2">
      <c r="A75" s="196">
        <v>2000</v>
      </c>
      <c r="B75" s="196" t="s">
        <v>3</v>
      </c>
      <c r="C75" s="197">
        <f t="shared" si="4"/>
        <v>0</v>
      </c>
      <c r="D75" s="198">
        <f>SUM(D76,D83,D130,D164,D165,D172)</f>
        <v>0</v>
      </c>
      <c r="E75" s="800">
        <f t="shared" ref="E75:F75" si="66">SUM(E76,E83,E130,E164,E165,E172)</f>
        <v>0</v>
      </c>
      <c r="F75" s="801">
        <f t="shared" si="66"/>
        <v>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886">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hidden="1" x14ac:dyDescent="0.2">
      <c r="A83" s="76">
        <v>2200</v>
      </c>
      <c r="B83" s="203" t="s">
        <v>5</v>
      </c>
      <c r="C83" s="77">
        <f t="shared" si="4"/>
        <v>0</v>
      </c>
      <c r="D83" s="204">
        <f>SUM(D84,D89,D95,D103,D112,D116,D122,D128)</f>
        <v>0</v>
      </c>
      <c r="E83" s="802">
        <f t="shared" ref="E83:F83" si="90">SUM(E84,E89,E95,E103,E112,E116,E122,E128)</f>
        <v>0</v>
      </c>
      <c r="F83" s="769">
        <f t="shared" si="90"/>
        <v>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886">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886">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886">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x14ac:dyDescent="0.2">
      <c r="A173" s="196">
        <v>3000</v>
      </c>
      <c r="B173" s="196" t="s">
        <v>98</v>
      </c>
      <c r="C173" s="197">
        <f t="shared" si="185"/>
        <v>341551</v>
      </c>
      <c r="D173" s="198">
        <f>SUM(D174,D184)</f>
        <v>349051</v>
      </c>
      <c r="E173" s="800">
        <f t="shared" ref="E173:F173" si="208">SUM(E174,E184)</f>
        <v>-7500</v>
      </c>
      <c r="F173" s="801">
        <f t="shared" si="208"/>
        <v>341551</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x14ac:dyDescent="0.2">
      <c r="A174" s="76">
        <v>3200</v>
      </c>
      <c r="B174" s="248" t="s">
        <v>239</v>
      </c>
      <c r="C174" s="77">
        <f t="shared" si="185"/>
        <v>341551</v>
      </c>
      <c r="D174" s="204">
        <f>SUM(D175,D179)</f>
        <v>349051</v>
      </c>
      <c r="E174" s="802">
        <f t="shared" ref="E174:O174" si="212">SUM(E175,E179)</f>
        <v>-7500</v>
      </c>
      <c r="F174" s="769">
        <f t="shared" si="212"/>
        <v>341551</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x14ac:dyDescent="0.2">
      <c r="A175" s="886">
        <v>3260</v>
      </c>
      <c r="B175" s="1" t="s">
        <v>240</v>
      </c>
      <c r="C175" s="89">
        <f t="shared" si="185"/>
        <v>341551</v>
      </c>
      <c r="D175" s="233">
        <f>SUM(D176:D178)</f>
        <v>349051</v>
      </c>
      <c r="E175" s="810">
        <f t="shared" ref="E175:F175" si="213">SUM(E176:E178)</f>
        <v>-7500</v>
      </c>
      <c r="F175" s="806">
        <f t="shared" si="213"/>
        <v>341551</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x14ac:dyDescent="0.2">
      <c r="A176" s="58">
        <v>3261</v>
      </c>
      <c r="B176" s="3" t="s">
        <v>241</v>
      </c>
      <c r="C176" s="98">
        <f t="shared" si="185"/>
        <v>341551</v>
      </c>
      <c r="D176" s="220">
        <v>349051</v>
      </c>
      <c r="E176" s="807">
        <v>-7500</v>
      </c>
      <c r="F176" s="765">
        <f t="shared" ref="F176:F178" si="217">D176+E176</f>
        <v>341551</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886">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886">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886">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886">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886">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886">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886">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886">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886">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886">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341551</v>
      </c>
      <c r="D286" s="288">
        <f t="shared" ref="D286:O286" si="382">SUM(D283,D269,D230,D195,D187,D173,D75,D53)</f>
        <v>349051</v>
      </c>
      <c r="E286" s="820">
        <f t="shared" si="382"/>
        <v>-7500</v>
      </c>
      <c r="F286" s="821">
        <f t="shared" si="382"/>
        <v>341551</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2pJ/QZKHhM6YM9Y3umk8vslAAQT96j1ttNNuj0be2JpMavdxFrLNmaGLS6vTUxb8J8roRKNoZKfGUN1x1Z4ZuA==" saltValue="lSUP9+BElnvO2DffzXhU3A==" spinCount="100000" sheet="1" objects="1" scenarios="1" formatCells="0" formatColumns="0" formatRows="0"/>
  <autoFilter ref="A18:P298">
    <filterColumn colId="2">
      <filters>
        <filter val="419 796"/>
      </filters>
    </filterColumn>
  </autoFilter>
  <mergeCells count="31">
    <mergeCell ref="A287:B287"/>
    <mergeCell ref="A288:B288"/>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10.pielikums Jūrmalas pilsētas domes
2018.gada 24.maija saistošajiem noteikumiem Nr.22
(protokols Nr.8,  9.punkts)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3" sqref="T3"/>
    </sheetView>
  </sheetViews>
  <sheetFormatPr defaultRowHeight="12" outlineLevelCol="1" x14ac:dyDescent="0.2"/>
  <cols>
    <col min="1" max="1" width="10.140625" style="316" customWidth="1"/>
    <col min="2" max="2" width="28" style="316" customWidth="1"/>
    <col min="3" max="3" width="7.7109375" style="316" customWidth="1"/>
    <col min="4" max="5" width="7.7109375" style="316" hidden="1" customWidth="1" outlineLevel="1"/>
    <col min="6" max="6" width="7.7109375" style="316" customWidth="1" collapsed="1"/>
    <col min="7" max="7" width="9.7109375" style="316" hidden="1" customWidth="1" outlineLevel="1"/>
    <col min="8" max="8" width="9.42578125" style="316" hidden="1" customWidth="1" outlineLevel="1"/>
    <col min="9" max="9" width="7.7109375" style="316" customWidth="1" collapsed="1"/>
    <col min="10" max="11" width="7.7109375" style="316" hidden="1" customWidth="1" outlineLevel="1"/>
    <col min="12" max="12" width="7.7109375" style="316" customWidth="1" collapsed="1"/>
    <col min="13" max="13" width="7.7109375" style="316" hidden="1" customWidth="1" outlineLevel="1"/>
    <col min="14" max="14" width="7.7109375" style="6" hidden="1" customWidth="1" outlineLevel="1"/>
    <col min="15" max="15" width="7.7109375" style="6" customWidth="1" collapsed="1"/>
    <col min="16" max="16" width="25.85546875" style="6" hidden="1" customWidth="1" outlineLevel="1"/>
    <col min="17" max="17" width="9.140625" style="6" collapsed="1"/>
    <col min="18" max="16384" width="9.140625" style="6"/>
  </cols>
  <sheetData>
    <row r="1" spans="1:17" x14ac:dyDescent="0.2">
      <c r="A1" s="4"/>
      <c r="B1" s="4"/>
      <c r="C1" s="4"/>
      <c r="D1" s="4"/>
      <c r="E1" s="4"/>
      <c r="F1" s="4"/>
      <c r="G1" s="4"/>
      <c r="H1" s="4"/>
      <c r="I1" s="4"/>
      <c r="J1" s="4"/>
      <c r="K1" s="4"/>
      <c r="L1" s="4"/>
      <c r="M1" s="4"/>
      <c r="N1" s="315"/>
      <c r="O1" s="5" t="s">
        <v>928</v>
      </c>
      <c r="P1" s="4"/>
    </row>
    <row r="2" spans="1:17" ht="35.25" customHeight="1" x14ac:dyDescent="0.2">
      <c r="A2" s="1388" t="s">
        <v>148</v>
      </c>
      <c r="B2" s="1389"/>
      <c r="C2" s="1389"/>
      <c r="D2" s="1389"/>
      <c r="E2" s="1389"/>
      <c r="F2" s="1389"/>
      <c r="G2" s="1389"/>
      <c r="H2" s="1389"/>
      <c r="I2" s="1389"/>
      <c r="J2" s="1389"/>
      <c r="K2" s="1389"/>
      <c r="L2" s="1389"/>
      <c r="M2" s="1389"/>
      <c r="N2" s="1389"/>
      <c r="O2" s="1389"/>
      <c r="P2" s="1390"/>
      <c r="Q2" s="754"/>
    </row>
    <row r="3" spans="1:17" ht="27.75" customHeight="1" x14ac:dyDescent="0.2">
      <c r="A3" s="7" t="s">
        <v>149</v>
      </c>
      <c r="B3" s="8"/>
      <c r="C3" s="1395" t="s">
        <v>923</v>
      </c>
      <c r="D3" s="1395"/>
      <c r="E3" s="1395"/>
      <c r="F3" s="1395"/>
      <c r="G3" s="1395"/>
      <c r="H3" s="1395"/>
      <c r="I3" s="1395"/>
      <c r="J3" s="1395"/>
      <c r="K3" s="1395"/>
      <c r="L3" s="1395"/>
      <c r="M3" s="1395"/>
      <c r="N3" s="1395"/>
      <c r="O3" s="1395"/>
      <c r="P3" s="1396"/>
      <c r="Q3" s="754"/>
    </row>
    <row r="4" spans="1:17" ht="12.75" customHeight="1" x14ac:dyDescent="0.2">
      <c r="A4" s="7" t="s">
        <v>150</v>
      </c>
      <c r="B4" s="8"/>
      <c r="C4" s="1395">
        <v>40003275333</v>
      </c>
      <c r="D4" s="1395"/>
      <c r="E4" s="1395"/>
      <c r="F4" s="1395"/>
      <c r="G4" s="1395"/>
      <c r="H4" s="1395"/>
      <c r="I4" s="1395"/>
      <c r="J4" s="1395"/>
      <c r="K4" s="1395"/>
      <c r="L4" s="1395"/>
      <c r="M4" s="1395"/>
      <c r="N4" s="1395"/>
      <c r="O4" s="1395"/>
      <c r="P4" s="1396"/>
      <c r="Q4" s="754"/>
    </row>
    <row r="5" spans="1:17" ht="12.75" customHeight="1" x14ac:dyDescent="0.2">
      <c r="A5" s="9" t="s">
        <v>151</v>
      </c>
      <c r="B5" s="10"/>
      <c r="C5" s="1397" t="s">
        <v>924</v>
      </c>
      <c r="D5" s="1397"/>
      <c r="E5" s="1397"/>
      <c r="F5" s="1397"/>
      <c r="G5" s="1397"/>
      <c r="H5" s="1397"/>
      <c r="I5" s="1397"/>
      <c r="J5" s="1397"/>
      <c r="K5" s="1397"/>
      <c r="L5" s="1397"/>
      <c r="M5" s="1397"/>
      <c r="N5" s="1397"/>
      <c r="O5" s="1397"/>
      <c r="P5" s="1398"/>
      <c r="Q5" s="754"/>
    </row>
    <row r="6" spans="1:17" ht="12.75" customHeight="1" x14ac:dyDescent="0.2">
      <c r="A6" s="9" t="s">
        <v>87</v>
      </c>
      <c r="B6" s="10"/>
      <c r="C6" s="1397" t="s">
        <v>925</v>
      </c>
      <c r="D6" s="1397"/>
      <c r="E6" s="1397"/>
      <c r="F6" s="1397"/>
      <c r="G6" s="1397"/>
      <c r="H6" s="1397"/>
      <c r="I6" s="1397"/>
      <c r="J6" s="1397"/>
      <c r="K6" s="1397"/>
      <c r="L6" s="1397"/>
      <c r="M6" s="1397"/>
      <c r="N6" s="1397"/>
      <c r="O6" s="1397"/>
      <c r="P6" s="1398"/>
      <c r="Q6" s="754"/>
    </row>
    <row r="7" spans="1:17" ht="25.5" customHeight="1" x14ac:dyDescent="0.2">
      <c r="A7" s="9" t="s">
        <v>152</v>
      </c>
      <c r="B7" s="10"/>
      <c r="C7" s="1395" t="s">
        <v>929</v>
      </c>
      <c r="D7" s="1395"/>
      <c r="E7" s="1395"/>
      <c r="F7" s="1395"/>
      <c r="G7" s="1395"/>
      <c r="H7" s="1395"/>
      <c r="I7" s="1395"/>
      <c r="J7" s="1395"/>
      <c r="K7" s="1395"/>
      <c r="L7" s="1395"/>
      <c r="M7" s="1395"/>
      <c r="N7" s="1395"/>
      <c r="O7" s="1395"/>
      <c r="P7" s="1396"/>
      <c r="Q7" s="754"/>
    </row>
    <row r="8" spans="1:17" ht="12.75" customHeight="1" x14ac:dyDescent="0.2">
      <c r="A8" s="11" t="s">
        <v>153</v>
      </c>
      <c r="B8" s="10"/>
      <c r="C8" s="1395"/>
      <c r="D8" s="1395"/>
      <c r="E8" s="1395"/>
      <c r="F8" s="1395"/>
      <c r="G8" s="1395"/>
      <c r="H8" s="1395"/>
      <c r="I8" s="1395"/>
      <c r="J8" s="1395"/>
      <c r="K8" s="1395"/>
      <c r="L8" s="1395"/>
      <c r="M8" s="1395"/>
      <c r="N8" s="1395"/>
      <c r="O8" s="1395"/>
      <c r="P8" s="1396"/>
      <c r="Q8" s="754"/>
    </row>
    <row r="9" spans="1:17" ht="12.75" customHeight="1" x14ac:dyDescent="0.2">
      <c r="A9" s="9"/>
      <c r="B9" s="10" t="s">
        <v>154</v>
      </c>
      <c r="C9" s="888"/>
      <c r="D9" s="888"/>
      <c r="E9" s="888"/>
      <c r="F9" s="888"/>
      <c r="G9" s="888"/>
      <c r="H9" s="888"/>
      <c r="I9" s="888"/>
      <c r="J9" s="888"/>
      <c r="K9" s="888"/>
      <c r="L9" s="888"/>
      <c r="M9" s="888"/>
      <c r="N9" s="888"/>
      <c r="O9" s="888"/>
      <c r="P9" s="555"/>
      <c r="Q9" s="754"/>
    </row>
    <row r="10" spans="1:17" ht="12.75" customHeight="1" x14ac:dyDescent="0.2">
      <c r="A10" s="9"/>
      <c r="B10" s="10" t="s">
        <v>155</v>
      </c>
      <c r="C10" s="1397" t="s">
        <v>927</v>
      </c>
      <c r="D10" s="1397"/>
      <c r="E10" s="1397"/>
      <c r="F10" s="1397"/>
      <c r="G10" s="1397"/>
      <c r="H10" s="1397"/>
      <c r="I10" s="1397"/>
      <c r="J10" s="1397"/>
      <c r="K10" s="1397"/>
      <c r="L10" s="1397"/>
      <c r="M10" s="1397"/>
      <c r="N10" s="1397"/>
      <c r="O10" s="1397"/>
      <c r="P10" s="1398"/>
      <c r="Q10" s="754"/>
    </row>
    <row r="11" spans="1:17" ht="12.75" customHeight="1" x14ac:dyDescent="0.2">
      <c r="A11" s="9"/>
      <c r="B11" s="10" t="s">
        <v>156</v>
      </c>
      <c r="C11" s="1393"/>
      <c r="D11" s="1393"/>
      <c r="E11" s="1393"/>
      <c r="F11" s="1393"/>
      <c r="G11" s="1393"/>
      <c r="H11" s="1393"/>
      <c r="I11" s="1393"/>
      <c r="J11" s="1393"/>
      <c r="K11" s="1393"/>
      <c r="L11" s="1393"/>
      <c r="M11" s="1393"/>
      <c r="N11" s="1393"/>
      <c r="O11" s="1393"/>
      <c r="P11" s="1394"/>
      <c r="Q11" s="754"/>
    </row>
    <row r="12" spans="1:17" ht="12.75" customHeight="1" x14ac:dyDescent="0.2">
      <c r="A12" s="9"/>
      <c r="B12" s="10" t="s">
        <v>157</v>
      </c>
      <c r="C12" s="1386"/>
      <c r="D12" s="1386"/>
      <c r="E12" s="1386"/>
      <c r="F12" s="1386"/>
      <c r="G12" s="1386"/>
      <c r="H12" s="1386"/>
      <c r="I12" s="1386"/>
      <c r="J12" s="1386"/>
      <c r="K12" s="1386"/>
      <c r="L12" s="1386"/>
      <c r="M12" s="1386"/>
      <c r="N12" s="1386"/>
      <c r="O12" s="1386"/>
      <c r="P12" s="1387"/>
      <c r="Q12" s="754"/>
    </row>
    <row r="13" spans="1:17" ht="12.75" customHeight="1" x14ac:dyDescent="0.2">
      <c r="A13" s="9"/>
      <c r="B13" s="10" t="s">
        <v>158</v>
      </c>
      <c r="C13" s="1386"/>
      <c r="D13" s="1386"/>
      <c r="E13" s="1386"/>
      <c r="F13" s="1386"/>
      <c r="G13" s="1386"/>
      <c r="H13" s="1386"/>
      <c r="I13" s="1386"/>
      <c r="J13" s="1386"/>
      <c r="K13" s="1386"/>
      <c r="L13" s="1386"/>
      <c r="M13" s="1386"/>
      <c r="N13" s="1386"/>
      <c r="O13" s="1386"/>
      <c r="P13" s="1387"/>
      <c r="Q13" s="754"/>
    </row>
    <row r="14" spans="1:17" ht="12.75" customHeight="1" x14ac:dyDescent="0.2">
      <c r="A14" s="12"/>
      <c r="B14" s="13"/>
      <c r="C14" s="1356"/>
      <c r="D14" s="1356"/>
      <c r="E14" s="1356"/>
      <c r="F14" s="1356"/>
      <c r="G14" s="1356"/>
      <c r="H14" s="1356"/>
      <c r="I14" s="1356"/>
      <c r="J14" s="1356"/>
      <c r="K14" s="1356"/>
      <c r="L14" s="1356"/>
      <c r="M14" s="1356"/>
      <c r="N14" s="1356"/>
      <c r="O14" s="1356"/>
      <c r="P14" s="1357"/>
      <c r="Q14" s="754"/>
    </row>
    <row r="15" spans="1:17" s="14" customFormat="1" ht="12.75" customHeight="1" x14ac:dyDescent="0.2">
      <c r="A15" s="1358" t="s">
        <v>159</v>
      </c>
      <c r="B15" s="1361" t="s">
        <v>160</v>
      </c>
      <c r="C15" s="1363" t="s">
        <v>161</v>
      </c>
      <c r="D15" s="1364"/>
      <c r="E15" s="1364"/>
      <c r="F15" s="1364"/>
      <c r="G15" s="1364"/>
      <c r="H15" s="1364"/>
      <c r="I15" s="1364"/>
      <c r="J15" s="1364"/>
      <c r="K15" s="1364"/>
      <c r="L15" s="1364"/>
      <c r="M15" s="1364"/>
      <c r="N15" s="1364"/>
      <c r="O15" s="1364"/>
      <c r="P15" s="1365"/>
      <c r="Q15" s="755"/>
    </row>
    <row r="16" spans="1:17" s="14" customFormat="1" ht="12.75" customHeight="1" x14ac:dyDescent="0.2">
      <c r="A16" s="1359"/>
      <c r="B16" s="1362"/>
      <c r="C16" s="1366" t="s">
        <v>0</v>
      </c>
      <c r="D16" s="1368" t="s">
        <v>162</v>
      </c>
      <c r="E16" s="1370" t="s">
        <v>163</v>
      </c>
      <c r="F16" s="1372" t="s">
        <v>164</v>
      </c>
      <c r="G16" s="1374" t="s">
        <v>165</v>
      </c>
      <c r="H16" s="1376" t="s">
        <v>166</v>
      </c>
      <c r="I16" s="1352" t="s">
        <v>167</v>
      </c>
      <c r="J16" s="1354" t="s">
        <v>168</v>
      </c>
      <c r="K16" s="1354" t="s">
        <v>169</v>
      </c>
      <c r="L16" s="1378" t="s">
        <v>170</v>
      </c>
      <c r="M16" s="1382" t="s">
        <v>171</v>
      </c>
      <c r="N16" s="1384" t="s">
        <v>172</v>
      </c>
      <c r="O16" s="1378" t="s">
        <v>173</v>
      </c>
      <c r="P16" s="1380" t="s">
        <v>174</v>
      </c>
    </row>
    <row r="17" spans="1:16" s="15" customFormat="1" ht="71.25" customHeight="1" thickBot="1" x14ac:dyDescent="0.25">
      <c r="A17" s="1360"/>
      <c r="B17" s="1362"/>
      <c r="C17" s="1367"/>
      <c r="D17" s="1369"/>
      <c r="E17" s="1371"/>
      <c r="F17" s="1373"/>
      <c r="G17" s="1375"/>
      <c r="H17" s="1377"/>
      <c r="I17" s="1353"/>
      <c r="J17" s="1355"/>
      <c r="K17" s="1355"/>
      <c r="L17" s="1379"/>
      <c r="M17" s="1383"/>
      <c r="N17" s="1385"/>
      <c r="O17" s="1379"/>
      <c r="P17" s="1381"/>
    </row>
    <row r="18" spans="1:16" s="15" customFormat="1" ht="9.75" customHeight="1" thickTop="1" x14ac:dyDescent="0.2">
      <c r="A18" s="16" t="s">
        <v>175</v>
      </c>
      <c r="B18" s="16">
        <v>2</v>
      </c>
      <c r="C18" s="17">
        <v>3</v>
      </c>
      <c r="D18" s="18">
        <v>4</v>
      </c>
      <c r="E18" s="756">
        <v>5</v>
      </c>
      <c r="F18" s="16">
        <v>6</v>
      </c>
      <c r="G18" s="18">
        <v>7</v>
      </c>
      <c r="H18" s="20">
        <v>8</v>
      </c>
      <c r="I18" s="21">
        <v>9</v>
      </c>
      <c r="J18" s="20">
        <v>10</v>
      </c>
      <c r="K18" s="19">
        <v>11</v>
      </c>
      <c r="L18" s="21">
        <v>12</v>
      </c>
      <c r="M18" s="17">
        <v>13</v>
      </c>
      <c r="N18" s="19">
        <v>14</v>
      </c>
      <c r="O18" s="21">
        <v>15</v>
      </c>
      <c r="P18" s="21">
        <v>16</v>
      </c>
    </row>
    <row r="19" spans="1:16" s="29" customFormat="1" x14ac:dyDescent="0.2">
      <c r="A19" s="22"/>
      <c r="B19" s="23" t="s">
        <v>176</v>
      </c>
      <c r="C19" s="24"/>
      <c r="D19" s="25"/>
      <c r="E19" s="757"/>
      <c r="F19" s="188"/>
      <c r="G19" s="25"/>
      <c r="H19" s="27"/>
      <c r="I19" s="28"/>
      <c r="J19" s="27"/>
      <c r="K19" s="26"/>
      <c r="L19" s="28"/>
      <c r="M19" s="30"/>
      <c r="N19" s="26"/>
      <c r="O19" s="28"/>
      <c r="P19" s="31"/>
    </row>
    <row r="20" spans="1:16" s="29" customFormat="1" ht="12.75" thickBot="1" x14ac:dyDescent="0.25">
      <c r="A20" s="32"/>
      <c r="B20" s="33" t="s">
        <v>177</v>
      </c>
      <c r="C20" s="34">
        <f>F20+I20+L20+O20</f>
        <v>427296</v>
      </c>
      <c r="D20" s="35">
        <f>SUM(D21,D24,D25,D41,D43)</f>
        <v>419796</v>
      </c>
      <c r="E20" s="758">
        <f t="shared" ref="E20:F20" si="0">SUM(E21,E24,E25,E41,E43)</f>
        <v>7500</v>
      </c>
      <c r="F20" s="759">
        <f t="shared" si="0"/>
        <v>427296</v>
      </c>
      <c r="G20" s="35">
        <f>SUM(G21,G24,G43)</f>
        <v>0</v>
      </c>
      <c r="H20" s="37">
        <f t="shared" ref="H20:I20" si="1">SUM(H21,H24,H43)</f>
        <v>0</v>
      </c>
      <c r="I20" s="38">
        <f t="shared" si="1"/>
        <v>0</v>
      </c>
      <c r="J20" s="37">
        <f>SUM(J21,J26,J43)</f>
        <v>0</v>
      </c>
      <c r="K20" s="36">
        <f t="shared" ref="K20:L20" si="2">SUM(K21,K26,K43)</f>
        <v>0</v>
      </c>
      <c r="L20" s="38">
        <f t="shared" si="2"/>
        <v>0</v>
      </c>
      <c r="M20" s="34">
        <f>SUM(M21,M45)</f>
        <v>0</v>
      </c>
      <c r="N20" s="36">
        <f t="shared" ref="N20:O20" si="3">SUM(N21,N45)</f>
        <v>0</v>
      </c>
      <c r="O20" s="38">
        <f t="shared" si="3"/>
        <v>0</v>
      </c>
      <c r="P20" s="39"/>
    </row>
    <row r="21" spans="1:16" ht="12.75" hidden="1" thickTop="1" x14ac:dyDescent="0.2">
      <c r="A21" s="40"/>
      <c r="B21" s="41" t="s">
        <v>178</v>
      </c>
      <c r="C21" s="42">
        <f t="shared" ref="C21:C84" si="4">F21+I21+L21+O21</f>
        <v>0</v>
      </c>
      <c r="D21" s="43">
        <f>SUM(D22:D23)</f>
        <v>0</v>
      </c>
      <c r="E21" s="760">
        <f t="shared" ref="E21" si="5">SUM(E22:E23)</f>
        <v>0</v>
      </c>
      <c r="F21" s="761">
        <f>SUM(F22:F23)</f>
        <v>0</v>
      </c>
      <c r="G21" s="43">
        <f>SUM(G22:G23)</f>
        <v>0</v>
      </c>
      <c r="H21" s="45">
        <f t="shared" ref="H21:I21" si="6">SUM(H22:H23)</f>
        <v>0</v>
      </c>
      <c r="I21" s="46">
        <f t="shared" si="6"/>
        <v>0</v>
      </c>
      <c r="J21" s="45">
        <f>SUM(J22:J23)</f>
        <v>0</v>
      </c>
      <c r="K21" s="44">
        <f t="shared" ref="K21:L21" si="7">SUM(K22:K23)</f>
        <v>0</v>
      </c>
      <c r="L21" s="46">
        <f t="shared" si="7"/>
        <v>0</v>
      </c>
      <c r="M21" s="42">
        <f>SUM(M22:M23)</f>
        <v>0</v>
      </c>
      <c r="N21" s="44">
        <f t="shared" ref="N21:O21" si="8">SUM(N22:N23)</f>
        <v>0</v>
      </c>
      <c r="O21" s="46">
        <f t="shared" si="8"/>
        <v>0</v>
      </c>
      <c r="P21" s="47"/>
    </row>
    <row r="22" spans="1:16" ht="12.75" hidden="1" thickTop="1" x14ac:dyDescent="0.2">
      <c r="A22" s="48"/>
      <c r="B22" s="49" t="s">
        <v>179</v>
      </c>
      <c r="C22" s="50">
        <f t="shared" si="4"/>
        <v>0</v>
      </c>
      <c r="D22" s="51"/>
      <c r="E22" s="762"/>
      <c r="F22" s="763">
        <f>D22+E22</f>
        <v>0</v>
      </c>
      <c r="G22" s="51"/>
      <c r="H22" s="53"/>
      <c r="I22" s="54">
        <f>G22+H22</f>
        <v>0</v>
      </c>
      <c r="J22" s="53"/>
      <c r="K22" s="52"/>
      <c r="L22" s="54">
        <f>J22+K22</f>
        <v>0</v>
      </c>
      <c r="M22" s="55"/>
      <c r="N22" s="52"/>
      <c r="O22" s="54">
        <f>M22+N22</f>
        <v>0</v>
      </c>
      <c r="P22" s="56"/>
    </row>
    <row r="23" spans="1:16" ht="12.75" hidden="1" thickTop="1" x14ac:dyDescent="0.2">
      <c r="A23" s="57"/>
      <c r="B23" s="58" t="s">
        <v>180</v>
      </c>
      <c r="C23" s="59">
        <f t="shared" si="4"/>
        <v>0</v>
      </c>
      <c r="D23" s="60"/>
      <c r="E23" s="764"/>
      <c r="F23" s="765">
        <f>D23+E23</f>
        <v>0</v>
      </c>
      <c r="G23" s="60"/>
      <c r="H23" s="62"/>
      <c r="I23" s="63">
        <f>G23+H23</f>
        <v>0</v>
      </c>
      <c r="J23" s="62"/>
      <c r="K23" s="61"/>
      <c r="L23" s="63">
        <f>J23+K23</f>
        <v>0</v>
      </c>
      <c r="M23" s="64"/>
      <c r="N23" s="61"/>
      <c r="O23" s="63">
        <f>M23+N23</f>
        <v>0</v>
      </c>
      <c r="P23" s="324"/>
    </row>
    <row r="24" spans="1:16" s="29" customFormat="1" ht="25.5" thickTop="1" thickBot="1" x14ac:dyDescent="0.25">
      <c r="A24" s="65">
        <v>19300</v>
      </c>
      <c r="B24" s="65" t="s">
        <v>181</v>
      </c>
      <c r="C24" s="66">
        <f>F24+I24</f>
        <v>427296</v>
      </c>
      <c r="D24" s="67">
        <f>D51</f>
        <v>419796</v>
      </c>
      <c r="E24" s="766">
        <v>7500</v>
      </c>
      <c r="F24" s="767">
        <f>D24+E24</f>
        <v>427296</v>
      </c>
      <c r="G24" s="67"/>
      <c r="H24" s="68"/>
      <c r="I24" s="69">
        <f>G24+H24</f>
        <v>0</v>
      </c>
      <c r="J24" s="70" t="s">
        <v>182</v>
      </c>
      <c r="K24" s="71" t="s">
        <v>182</v>
      </c>
      <c r="L24" s="73" t="s">
        <v>182</v>
      </c>
      <c r="M24" s="72" t="s">
        <v>182</v>
      </c>
      <c r="N24" s="71" t="s">
        <v>182</v>
      </c>
      <c r="O24" s="73" t="s">
        <v>182</v>
      </c>
      <c r="P24" s="74"/>
    </row>
    <row r="25" spans="1:16" s="29" customFormat="1" ht="24.75" hidden="1" thickTop="1" x14ac:dyDescent="0.2">
      <c r="A25" s="75"/>
      <c r="B25" s="76" t="s">
        <v>183</v>
      </c>
      <c r="C25" s="77">
        <f>F25</f>
        <v>0</v>
      </c>
      <c r="D25" s="78"/>
      <c r="E25" s="768"/>
      <c r="F25" s="769">
        <f>D25+E25</f>
        <v>0</v>
      </c>
      <c r="G25" s="80" t="s">
        <v>182</v>
      </c>
      <c r="H25" s="81" t="s">
        <v>182</v>
      </c>
      <c r="I25" s="82" t="s">
        <v>182</v>
      </c>
      <c r="J25" s="81" t="s">
        <v>182</v>
      </c>
      <c r="K25" s="83" t="s">
        <v>182</v>
      </c>
      <c r="L25" s="82" t="s">
        <v>182</v>
      </c>
      <c r="M25" s="84" t="s">
        <v>182</v>
      </c>
      <c r="N25" s="83" t="s">
        <v>182</v>
      </c>
      <c r="O25" s="82" t="s">
        <v>182</v>
      </c>
      <c r="P25" s="85"/>
    </row>
    <row r="26" spans="1:16" s="29" customFormat="1" ht="36.75" hidden="1" thickTop="1" x14ac:dyDescent="0.2">
      <c r="A26" s="76">
        <v>21300</v>
      </c>
      <c r="B26" s="76" t="s">
        <v>184</v>
      </c>
      <c r="C26" s="77">
        <f>L26</f>
        <v>0</v>
      </c>
      <c r="D26" s="80" t="s">
        <v>182</v>
      </c>
      <c r="E26" s="770" t="s">
        <v>182</v>
      </c>
      <c r="F26" s="771" t="s">
        <v>182</v>
      </c>
      <c r="G26" s="80" t="s">
        <v>182</v>
      </c>
      <c r="H26" s="81" t="s">
        <v>182</v>
      </c>
      <c r="I26" s="82" t="s">
        <v>182</v>
      </c>
      <c r="J26" s="86">
        <f>SUM(J27,J31,J33,J36)</f>
        <v>0</v>
      </c>
      <c r="K26" s="87">
        <f t="shared" ref="K26:L26" si="9">SUM(K27,K31,K33,K36)</f>
        <v>0</v>
      </c>
      <c r="L26" s="205">
        <f t="shared" si="9"/>
        <v>0</v>
      </c>
      <c r="M26" s="84" t="s">
        <v>182</v>
      </c>
      <c r="N26" s="83" t="s">
        <v>182</v>
      </c>
      <c r="O26" s="82" t="s">
        <v>182</v>
      </c>
      <c r="P26" s="85"/>
    </row>
    <row r="27" spans="1:16" s="29" customFormat="1" ht="24.75" hidden="1" thickTop="1" x14ac:dyDescent="0.2">
      <c r="A27" s="88">
        <v>21350</v>
      </c>
      <c r="B27" s="76" t="s">
        <v>185</v>
      </c>
      <c r="C27" s="77">
        <f t="shared" ref="C27:C40" si="10">L27</f>
        <v>0</v>
      </c>
      <c r="D27" s="80" t="s">
        <v>182</v>
      </c>
      <c r="E27" s="770" t="s">
        <v>182</v>
      </c>
      <c r="F27" s="771" t="s">
        <v>182</v>
      </c>
      <c r="G27" s="80" t="s">
        <v>182</v>
      </c>
      <c r="H27" s="81" t="s">
        <v>182</v>
      </c>
      <c r="I27" s="82" t="s">
        <v>182</v>
      </c>
      <c r="J27" s="86">
        <f>SUM(J28:J30)</f>
        <v>0</v>
      </c>
      <c r="K27" s="87">
        <f t="shared" ref="K27:L27" si="11">SUM(K28:K30)</f>
        <v>0</v>
      </c>
      <c r="L27" s="205">
        <f t="shared" si="11"/>
        <v>0</v>
      </c>
      <c r="M27" s="84" t="s">
        <v>182</v>
      </c>
      <c r="N27" s="83" t="s">
        <v>182</v>
      </c>
      <c r="O27" s="82" t="s">
        <v>182</v>
      </c>
      <c r="P27" s="85"/>
    </row>
    <row r="28" spans="1:16" ht="12.75" hidden="1" thickTop="1" x14ac:dyDescent="0.2">
      <c r="A28" s="48">
        <v>21351</v>
      </c>
      <c r="B28" s="1" t="s">
        <v>186</v>
      </c>
      <c r="C28" s="89">
        <f t="shared" si="10"/>
        <v>0</v>
      </c>
      <c r="D28" s="90" t="s">
        <v>182</v>
      </c>
      <c r="E28" s="772" t="s">
        <v>182</v>
      </c>
      <c r="F28" s="773" t="s">
        <v>182</v>
      </c>
      <c r="G28" s="90" t="s">
        <v>182</v>
      </c>
      <c r="H28" s="92" t="s">
        <v>182</v>
      </c>
      <c r="I28" s="93" t="s">
        <v>182</v>
      </c>
      <c r="J28" s="94"/>
      <c r="K28" s="95"/>
      <c r="L28" s="54">
        <f>J28+K28</f>
        <v>0</v>
      </c>
      <c r="M28" s="96" t="s">
        <v>182</v>
      </c>
      <c r="N28" s="91" t="s">
        <v>182</v>
      </c>
      <c r="O28" s="93" t="s">
        <v>182</v>
      </c>
      <c r="P28" s="97"/>
    </row>
    <row r="29" spans="1:16" ht="12.75" hidden="1" thickTop="1" x14ac:dyDescent="0.2">
      <c r="A29" s="57">
        <v>21352</v>
      </c>
      <c r="B29" s="3" t="s">
        <v>187</v>
      </c>
      <c r="C29" s="98">
        <f t="shared" si="10"/>
        <v>0</v>
      </c>
      <c r="D29" s="99" t="s">
        <v>182</v>
      </c>
      <c r="E29" s="774" t="s">
        <v>182</v>
      </c>
      <c r="F29" s="775" t="s">
        <v>182</v>
      </c>
      <c r="G29" s="99" t="s">
        <v>182</v>
      </c>
      <c r="H29" s="101" t="s">
        <v>182</v>
      </c>
      <c r="I29" s="102" t="s">
        <v>182</v>
      </c>
      <c r="J29" s="103"/>
      <c r="K29" s="104"/>
      <c r="L29" s="63">
        <f>J29+K29</f>
        <v>0</v>
      </c>
      <c r="M29" s="105" t="s">
        <v>182</v>
      </c>
      <c r="N29" s="100" t="s">
        <v>182</v>
      </c>
      <c r="O29" s="102" t="s">
        <v>182</v>
      </c>
      <c r="P29" s="106"/>
    </row>
    <row r="30" spans="1:16" ht="24.75" hidden="1" thickTop="1" x14ac:dyDescent="0.2">
      <c r="A30" s="57">
        <v>21359</v>
      </c>
      <c r="B30" s="3" t="s">
        <v>188</v>
      </c>
      <c r="C30" s="98">
        <f t="shared" si="10"/>
        <v>0</v>
      </c>
      <c r="D30" s="99" t="s">
        <v>182</v>
      </c>
      <c r="E30" s="774" t="s">
        <v>182</v>
      </c>
      <c r="F30" s="775" t="s">
        <v>182</v>
      </c>
      <c r="G30" s="99" t="s">
        <v>182</v>
      </c>
      <c r="H30" s="101" t="s">
        <v>182</v>
      </c>
      <c r="I30" s="102" t="s">
        <v>182</v>
      </c>
      <c r="J30" s="103"/>
      <c r="K30" s="104"/>
      <c r="L30" s="63">
        <f>J30+K30</f>
        <v>0</v>
      </c>
      <c r="M30" s="105" t="s">
        <v>182</v>
      </c>
      <c r="N30" s="100" t="s">
        <v>182</v>
      </c>
      <c r="O30" s="102" t="s">
        <v>182</v>
      </c>
      <c r="P30" s="106"/>
    </row>
    <row r="31" spans="1:16" s="29" customFormat="1" ht="36.75" hidden="1" thickTop="1" x14ac:dyDescent="0.2">
      <c r="A31" s="88">
        <v>21370</v>
      </c>
      <c r="B31" s="76" t="s">
        <v>189</v>
      </c>
      <c r="C31" s="77">
        <f t="shared" si="10"/>
        <v>0</v>
      </c>
      <c r="D31" s="80" t="s">
        <v>182</v>
      </c>
      <c r="E31" s="770" t="s">
        <v>182</v>
      </c>
      <c r="F31" s="771" t="s">
        <v>182</v>
      </c>
      <c r="G31" s="80" t="s">
        <v>182</v>
      </c>
      <c r="H31" s="81" t="s">
        <v>182</v>
      </c>
      <c r="I31" s="82" t="s">
        <v>182</v>
      </c>
      <c r="J31" s="86">
        <f>SUM(J32)</f>
        <v>0</v>
      </c>
      <c r="K31" s="87">
        <f t="shared" ref="K31:L31" si="12">SUM(K32)</f>
        <v>0</v>
      </c>
      <c r="L31" s="205">
        <f t="shared" si="12"/>
        <v>0</v>
      </c>
      <c r="M31" s="84" t="s">
        <v>182</v>
      </c>
      <c r="N31" s="83" t="s">
        <v>182</v>
      </c>
      <c r="O31" s="82" t="s">
        <v>182</v>
      </c>
      <c r="P31" s="85"/>
    </row>
    <row r="32" spans="1:16" ht="36.75" hidden="1" thickTop="1" x14ac:dyDescent="0.2">
      <c r="A32" s="107">
        <v>21379</v>
      </c>
      <c r="B32" s="108" t="s">
        <v>190</v>
      </c>
      <c r="C32" s="109">
        <f t="shared" si="10"/>
        <v>0</v>
      </c>
      <c r="D32" s="110" t="s">
        <v>182</v>
      </c>
      <c r="E32" s="776" t="s">
        <v>182</v>
      </c>
      <c r="F32" s="777" t="s">
        <v>182</v>
      </c>
      <c r="G32" s="110" t="s">
        <v>182</v>
      </c>
      <c r="H32" s="112" t="s">
        <v>182</v>
      </c>
      <c r="I32" s="113" t="s">
        <v>182</v>
      </c>
      <c r="J32" s="114"/>
      <c r="K32" s="115"/>
      <c r="L32" s="149">
        <f>J32+K32</f>
        <v>0</v>
      </c>
      <c r="M32" s="116" t="s">
        <v>182</v>
      </c>
      <c r="N32" s="111" t="s">
        <v>182</v>
      </c>
      <c r="O32" s="113" t="s">
        <v>182</v>
      </c>
      <c r="P32" s="117"/>
    </row>
    <row r="33" spans="1:16" s="29" customFormat="1" ht="12.75" hidden="1" thickTop="1" x14ac:dyDescent="0.2">
      <c r="A33" s="88">
        <v>21380</v>
      </c>
      <c r="B33" s="76" t="s">
        <v>191</v>
      </c>
      <c r="C33" s="77">
        <f t="shared" si="10"/>
        <v>0</v>
      </c>
      <c r="D33" s="80" t="s">
        <v>182</v>
      </c>
      <c r="E33" s="770" t="s">
        <v>182</v>
      </c>
      <c r="F33" s="771" t="s">
        <v>182</v>
      </c>
      <c r="G33" s="80" t="s">
        <v>182</v>
      </c>
      <c r="H33" s="81" t="s">
        <v>182</v>
      </c>
      <c r="I33" s="82" t="s">
        <v>182</v>
      </c>
      <c r="J33" s="86">
        <f>SUM(J34:J35)</f>
        <v>0</v>
      </c>
      <c r="K33" s="87">
        <f t="shared" ref="K33:L33" si="13">SUM(K34:K35)</f>
        <v>0</v>
      </c>
      <c r="L33" s="205">
        <f t="shared" si="13"/>
        <v>0</v>
      </c>
      <c r="M33" s="84" t="s">
        <v>182</v>
      </c>
      <c r="N33" s="83" t="s">
        <v>182</v>
      </c>
      <c r="O33" s="82" t="s">
        <v>182</v>
      </c>
      <c r="P33" s="85"/>
    </row>
    <row r="34" spans="1:16" ht="12.75" hidden="1" thickTop="1" x14ac:dyDescent="0.2">
      <c r="A34" s="49">
        <v>21381</v>
      </c>
      <c r="B34" s="1" t="s">
        <v>192</v>
      </c>
      <c r="C34" s="89">
        <f t="shared" si="10"/>
        <v>0</v>
      </c>
      <c r="D34" s="90" t="s">
        <v>182</v>
      </c>
      <c r="E34" s="772" t="s">
        <v>182</v>
      </c>
      <c r="F34" s="773" t="s">
        <v>182</v>
      </c>
      <c r="G34" s="90" t="s">
        <v>182</v>
      </c>
      <c r="H34" s="92" t="s">
        <v>182</v>
      </c>
      <c r="I34" s="93" t="s">
        <v>182</v>
      </c>
      <c r="J34" s="94"/>
      <c r="K34" s="95"/>
      <c r="L34" s="54">
        <f>J34+K34</f>
        <v>0</v>
      </c>
      <c r="M34" s="96" t="s">
        <v>182</v>
      </c>
      <c r="N34" s="91" t="s">
        <v>182</v>
      </c>
      <c r="O34" s="93" t="s">
        <v>182</v>
      </c>
      <c r="P34" s="97"/>
    </row>
    <row r="35" spans="1:16" ht="24.75" hidden="1" thickTop="1" x14ac:dyDescent="0.2">
      <c r="A35" s="58">
        <v>21383</v>
      </c>
      <c r="B35" s="3" t="s">
        <v>193</v>
      </c>
      <c r="C35" s="98">
        <f t="shared" si="10"/>
        <v>0</v>
      </c>
      <c r="D35" s="99" t="s">
        <v>182</v>
      </c>
      <c r="E35" s="774" t="s">
        <v>182</v>
      </c>
      <c r="F35" s="775" t="s">
        <v>182</v>
      </c>
      <c r="G35" s="99" t="s">
        <v>182</v>
      </c>
      <c r="H35" s="101" t="s">
        <v>182</v>
      </c>
      <c r="I35" s="102" t="s">
        <v>182</v>
      </c>
      <c r="J35" s="103"/>
      <c r="K35" s="104"/>
      <c r="L35" s="63">
        <f>J35+K35</f>
        <v>0</v>
      </c>
      <c r="M35" s="105" t="s">
        <v>182</v>
      </c>
      <c r="N35" s="100" t="s">
        <v>182</v>
      </c>
      <c r="O35" s="102" t="s">
        <v>182</v>
      </c>
      <c r="P35" s="106"/>
    </row>
    <row r="36" spans="1:16" s="29" customFormat="1" ht="25.5" hidden="1" customHeight="1" x14ac:dyDescent="0.2">
      <c r="A36" s="88">
        <v>21390</v>
      </c>
      <c r="B36" s="76" t="s">
        <v>194</v>
      </c>
      <c r="C36" s="77">
        <f t="shared" si="10"/>
        <v>0</v>
      </c>
      <c r="D36" s="80" t="s">
        <v>182</v>
      </c>
      <c r="E36" s="770" t="s">
        <v>182</v>
      </c>
      <c r="F36" s="771" t="s">
        <v>182</v>
      </c>
      <c r="G36" s="80" t="s">
        <v>182</v>
      </c>
      <c r="H36" s="81" t="s">
        <v>182</v>
      </c>
      <c r="I36" s="82" t="s">
        <v>182</v>
      </c>
      <c r="J36" s="86">
        <f>SUM(J37:J40)</f>
        <v>0</v>
      </c>
      <c r="K36" s="87">
        <f t="shared" ref="K36:L36" si="14">SUM(K37:K40)</f>
        <v>0</v>
      </c>
      <c r="L36" s="205">
        <f t="shared" si="14"/>
        <v>0</v>
      </c>
      <c r="M36" s="84" t="s">
        <v>182</v>
      </c>
      <c r="N36" s="83" t="s">
        <v>182</v>
      </c>
      <c r="O36" s="82" t="s">
        <v>182</v>
      </c>
      <c r="P36" s="85"/>
    </row>
    <row r="37" spans="1:16" ht="24.75" hidden="1" thickTop="1" x14ac:dyDescent="0.2">
      <c r="A37" s="49">
        <v>21391</v>
      </c>
      <c r="B37" s="1" t="s">
        <v>195</v>
      </c>
      <c r="C37" s="89">
        <f t="shared" si="10"/>
        <v>0</v>
      </c>
      <c r="D37" s="90" t="s">
        <v>182</v>
      </c>
      <c r="E37" s="772" t="s">
        <v>182</v>
      </c>
      <c r="F37" s="773" t="s">
        <v>182</v>
      </c>
      <c r="G37" s="90" t="s">
        <v>182</v>
      </c>
      <c r="H37" s="92" t="s">
        <v>182</v>
      </c>
      <c r="I37" s="93" t="s">
        <v>182</v>
      </c>
      <c r="J37" s="94"/>
      <c r="K37" s="95"/>
      <c r="L37" s="54">
        <f>J37+K37</f>
        <v>0</v>
      </c>
      <c r="M37" s="96" t="s">
        <v>182</v>
      </c>
      <c r="N37" s="91" t="s">
        <v>182</v>
      </c>
      <c r="O37" s="93" t="s">
        <v>182</v>
      </c>
      <c r="P37" s="97"/>
    </row>
    <row r="38" spans="1:16" ht="12.75" hidden="1" thickTop="1" x14ac:dyDescent="0.2">
      <c r="A38" s="58">
        <v>21393</v>
      </c>
      <c r="B38" s="3" t="s">
        <v>196</v>
      </c>
      <c r="C38" s="98">
        <f t="shared" si="10"/>
        <v>0</v>
      </c>
      <c r="D38" s="99" t="s">
        <v>182</v>
      </c>
      <c r="E38" s="774" t="s">
        <v>182</v>
      </c>
      <c r="F38" s="775" t="s">
        <v>182</v>
      </c>
      <c r="G38" s="99" t="s">
        <v>182</v>
      </c>
      <c r="H38" s="101" t="s">
        <v>182</v>
      </c>
      <c r="I38" s="102" t="s">
        <v>182</v>
      </c>
      <c r="J38" s="103"/>
      <c r="K38" s="104"/>
      <c r="L38" s="63">
        <f>J38+K38</f>
        <v>0</v>
      </c>
      <c r="M38" s="105" t="s">
        <v>182</v>
      </c>
      <c r="N38" s="100" t="s">
        <v>182</v>
      </c>
      <c r="O38" s="102" t="s">
        <v>182</v>
      </c>
      <c r="P38" s="106"/>
    </row>
    <row r="39" spans="1:16" ht="12.75" hidden="1" thickTop="1" x14ac:dyDescent="0.2">
      <c r="A39" s="58">
        <v>21395</v>
      </c>
      <c r="B39" s="3" t="s">
        <v>197</v>
      </c>
      <c r="C39" s="98">
        <f t="shared" si="10"/>
        <v>0</v>
      </c>
      <c r="D39" s="99" t="s">
        <v>182</v>
      </c>
      <c r="E39" s="774" t="s">
        <v>182</v>
      </c>
      <c r="F39" s="775" t="s">
        <v>182</v>
      </c>
      <c r="G39" s="99" t="s">
        <v>182</v>
      </c>
      <c r="H39" s="101" t="s">
        <v>182</v>
      </c>
      <c r="I39" s="102" t="s">
        <v>182</v>
      </c>
      <c r="J39" s="103"/>
      <c r="K39" s="104"/>
      <c r="L39" s="63">
        <f>J39+K39</f>
        <v>0</v>
      </c>
      <c r="M39" s="105" t="s">
        <v>182</v>
      </c>
      <c r="N39" s="100" t="s">
        <v>182</v>
      </c>
      <c r="O39" s="102" t="s">
        <v>182</v>
      </c>
      <c r="P39" s="106"/>
    </row>
    <row r="40" spans="1:16" ht="24.75" hidden="1" thickTop="1" x14ac:dyDescent="0.2">
      <c r="A40" s="118">
        <v>21399</v>
      </c>
      <c r="B40" s="119" t="s">
        <v>198</v>
      </c>
      <c r="C40" s="120">
        <f t="shared" si="10"/>
        <v>0</v>
      </c>
      <c r="D40" s="121" t="s">
        <v>182</v>
      </c>
      <c r="E40" s="778" t="s">
        <v>182</v>
      </c>
      <c r="F40" s="779" t="s">
        <v>182</v>
      </c>
      <c r="G40" s="121" t="s">
        <v>182</v>
      </c>
      <c r="H40" s="123" t="s">
        <v>182</v>
      </c>
      <c r="I40" s="124" t="s">
        <v>182</v>
      </c>
      <c r="J40" s="125"/>
      <c r="K40" s="126"/>
      <c r="L40" s="780">
        <f>J40+K40</f>
        <v>0</v>
      </c>
      <c r="M40" s="127" t="s">
        <v>182</v>
      </c>
      <c r="N40" s="122" t="s">
        <v>182</v>
      </c>
      <c r="O40" s="124" t="s">
        <v>182</v>
      </c>
      <c r="P40" s="128"/>
    </row>
    <row r="41" spans="1:16" s="29" customFormat="1" ht="26.25" hidden="1" customHeight="1" x14ac:dyDescent="0.2">
      <c r="A41" s="129">
        <v>21420</v>
      </c>
      <c r="B41" s="130" t="s">
        <v>199</v>
      </c>
      <c r="C41" s="131">
        <f>F41</f>
        <v>0</v>
      </c>
      <c r="D41" s="132">
        <f>SUM(D42)</f>
        <v>0</v>
      </c>
      <c r="E41" s="781">
        <f t="shared" ref="E41:F41" si="15">SUM(E42)</f>
        <v>0</v>
      </c>
      <c r="F41" s="782">
        <f t="shared" si="15"/>
        <v>0</v>
      </c>
      <c r="G41" s="133" t="s">
        <v>182</v>
      </c>
      <c r="H41" s="134" t="s">
        <v>182</v>
      </c>
      <c r="I41" s="135" t="s">
        <v>182</v>
      </c>
      <c r="J41" s="134" t="s">
        <v>182</v>
      </c>
      <c r="K41" s="136" t="s">
        <v>182</v>
      </c>
      <c r="L41" s="135" t="s">
        <v>182</v>
      </c>
      <c r="M41" s="137" t="s">
        <v>182</v>
      </c>
      <c r="N41" s="136" t="s">
        <v>182</v>
      </c>
      <c r="O41" s="135" t="s">
        <v>182</v>
      </c>
      <c r="P41" s="138"/>
    </row>
    <row r="42" spans="1:16" s="29" customFormat="1" ht="26.25" hidden="1" customHeight="1" x14ac:dyDescent="0.2">
      <c r="A42" s="118">
        <v>21429</v>
      </c>
      <c r="B42" s="119" t="s">
        <v>200</v>
      </c>
      <c r="C42" s="120">
        <f>F42</f>
        <v>0</v>
      </c>
      <c r="D42" s="139"/>
      <c r="E42" s="783"/>
      <c r="F42" s="784">
        <f>D42+E42</f>
        <v>0</v>
      </c>
      <c r="G42" s="121" t="s">
        <v>182</v>
      </c>
      <c r="H42" s="123" t="s">
        <v>182</v>
      </c>
      <c r="I42" s="124" t="s">
        <v>182</v>
      </c>
      <c r="J42" s="123" t="s">
        <v>182</v>
      </c>
      <c r="K42" s="122" t="s">
        <v>182</v>
      </c>
      <c r="L42" s="124" t="s">
        <v>182</v>
      </c>
      <c r="M42" s="127" t="s">
        <v>182</v>
      </c>
      <c r="N42" s="122" t="s">
        <v>182</v>
      </c>
      <c r="O42" s="124" t="s">
        <v>182</v>
      </c>
      <c r="P42" s="128"/>
    </row>
    <row r="43" spans="1:16" s="29" customFormat="1" ht="24.75" hidden="1" thickTop="1" x14ac:dyDescent="0.2">
      <c r="A43" s="88">
        <v>21490</v>
      </c>
      <c r="B43" s="76" t="s">
        <v>201</v>
      </c>
      <c r="C43" s="140">
        <f>F43+I43+L43</f>
        <v>0</v>
      </c>
      <c r="D43" s="141">
        <f>D44</f>
        <v>0</v>
      </c>
      <c r="E43" s="785">
        <f t="shared" ref="E43:L43" si="16">E44</f>
        <v>0</v>
      </c>
      <c r="F43" s="786">
        <f t="shared" si="16"/>
        <v>0</v>
      </c>
      <c r="G43" s="141">
        <f t="shared" si="16"/>
        <v>0</v>
      </c>
      <c r="H43" s="143">
        <f t="shared" si="16"/>
        <v>0</v>
      </c>
      <c r="I43" s="144">
        <f t="shared" si="16"/>
        <v>0</v>
      </c>
      <c r="J43" s="143">
        <f t="shared" si="16"/>
        <v>0</v>
      </c>
      <c r="K43" s="142">
        <f t="shared" si="16"/>
        <v>0</v>
      </c>
      <c r="L43" s="144">
        <f t="shared" si="16"/>
        <v>0</v>
      </c>
      <c r="M43" s="84" t="s">
        <v>182</v>
      </c>
      <c r="N43" s="83" t="s">
        <v>182</v>
      </c>
      <c r="O43" s="82" t="s">
        <v>182</v>
      </c>
      <c r="P43" s="85"/>
    </row>
    <row r="44" spans="1:16" s="29" customFormat="1" ht="24.75" hidden="1" thickTop="1" x14ac:dyDescent="0.2">
      <c r="A44" s="58">
        <v>21499</v>
      </c>
      <c r="B44" s="3" t="s">
        <v>202</v>
      </c>
      <c r="C44" s="145">
        <f>F44+I44+L44</f>
        <v>0</v>
      </c>
      <c r="D44" s="146"/>
      <c r="E44" s="787"/>
      <c r="F44" s="788">
        <f>D44+E44</f>
        <v>0</v>
      </c>
      <c r="G44" s="146"/>
      <c r="H44" s="148"/>
      <c r="I44" s="149">
        <f>G44+H44</f>
        <v>0</v>
      </c>
      <c r="J44" s="148"/>
      <c r="K44" s="147"/>
      <c r="L44" s="149">
        <f>J44+K44</f>
        <v>0</v>
      </c>
      <c r="M44" s="116" t="s">
        <v>182</v>
      </c>
      <c r="N44" s="111" t="s">
        <v>182</v>
      </c>
      <c r="O44" s="113" t="s">
        <v>182</v>
      </c>
      <c r="P44" s="117"/>
    </row>
    <row r="45" spans="1:16" ht="12.75" hidden="1" customHeight="1" x14ac:dyDescent="0.2">
      <c r="A45" s="150">
        <v>23000</v>
      </c>
      <c r="B45" s="151" t="s">
        <v>203</v>
      </c>
      <c r="C45" s="140">
        <f>O45</f>
        <v>0</v>
      </c>
      <c r="D45" s="80" t="s">
        <v>182</v>
      </c>
      <c r="E45" s="770" t="s">
        <v>182</v>
      </c>
      <c r="F45" s="771" t="s">
        <v>182</v>
      </c>
      <c r="G45" s="80" t="s">
        <v>182</v>
      </c>
      <c r="H45" s="81" t="s">
        <v>182</v>
      </c>
      <c r="I45" s="82" t="s">
        <v>182</v>
      </c>
      <c r="J45" s="81" t="s">
        <v>182</v>
      </c>
      <c r="K45" s="83" t="s">
        <v>182</v>
      </c>
      <c r="L45" s="82" t="s">
        <v>182</v>
      </c>
      <c r="M45" s="140">
        <f>SUM(M46:M47)</f>
        <v>0</v>
      </c>
      <c r="N45" s="142">
        <f t="shared" ref="N45:O45" si="17">SUM(N46:N47)</f>
        <v>0</v>
      </c>
      <c r="O45" s="144">
        <f t="shared" si="17"/>
        <v>0</v>
      </c>
      <c r="P45" s="152"/>
    </row>
    <row r="46" spans="1:16" ht="24.75" hidden="1" thickTop="1" x14ac:dyDescent="0.2">
      <c r="A46" s="153">
        <v>23410</v>
      </c>
      <c r="B46" s="154" t="s">
        <v>204</v>
      </c>
      <c r="C46" s="131">
        <f t="shared" ref="C46:C47" si="18">O46</f>
        <v>0</v>
      </c>
      <c r="D46" s="133" t="s">
        <v>182</v>
      </c>
      <c r="E46" s="789" t="s">
        <v>182</v>
      </c>
      <c r="F46" s="790" t="s">
        <v>182</v>
      </c>
      <c r="G46" s="133" t="s">
        <v>182</v>
      </c>
      <c r="H46" s="134" t="s">
        <v>182</v>
      </c>
      <c r="I46" s="135" t="s">
        <v>182</v>
      </c>
      <c r="J46" s="134" t="s">
        <v>182</v>
      </c>
      <c r="K46" s="136" t="s">
        <v>182</v>
      </c>
      <c r="L46" s="135" t="s">
        <v>182</v>
      </c>
      <c r="M46" s="155"/>
      <c r="N46" s="156"/>
      <c r="O46" s="157">
        <f>M46+N46</f>
        <v>0</v>
      </c>
      <c r="P46" s="158"/>
    </row>
    <row r="47" spans="1:16" ht="24.75" hidden="1" thickTop="1" x14ac:dyDescent="0.2">
      <c r="A47" s="153">
        <v>23510</v>
      </c>
      <c r="B47" s="154" t="s">
        <v>205</v>
      </c>
      <c r="C47" s="131">
        <f t="shared" si="18"/>
        <v>0</v>
      </c>
      <c r="D47" s="133" t="s">
        <v>182</v>
      </c>
      <c r="E47" s="789" t="s">
        <v>182</v>
      </c>
      <c r="F47" s="790" t="s">
        <v>182</v>
      </c>
      <c r="G47" s="133" t="s">
        <v>182</v>
      </c>
      <c r="H47" s="134" t="s">
        <v>182</v>
      </c>
      <c r="I47" s="135" t="s">
        <v>182</v>
      </c>
      <c r="J47" s="134" t="s">
        <v>182</v>
      </c>
      <c r="K47" s="136" t="s">
        <v>182</v>
      </c>
      <c r="L47" s="135" t="s">
        <v>182</v>
      </c>
      <c r="M47" s="155"/>
      <c r="N47" s="156"/>
      <c r="O47" s="157">
        <f>M47+N47</f>
        <v>0</v>
      </c>
      <c r="P47" s="158"/>
    </row>
    <row r="48" spans="1:16" ht="12.75" thickTop="1" x14ac:dyDescent="0.2">
      <c r="A48" s="159"/>
      <c r="B48" s="154"/>
      <c r="C48" s="160"/>
      <c r="D48" s="161"/>
      <c r="E48" s="791"/>
      <c r="F48" s="790"/>
      <c r="G48" s="161"/>
      <c r="H48" s="162"/>
      <c r="I48" s="63"/>
      <c r="J48" s="163"/>
      <c r="K48" s="156"/>
      <c r="L48" s="157"/>
      <c r="M48" s="155"/>
      <c r="N48" s="156"/>
      <c r="O48" s="157"/>
      <c r="P48" s="158"/>
    </row>
    <row r="49" spans="1:16" s="29" customFormat="1" x14ac:dyDescent="0.2">
      <c r="A49" s="164"/>
      <c r="B49" s="165" t="s">
        <v>206</v>
      </c>
      <c r="C49" s="166"/>
      <c r="D49" s="167"/>
      <c r="E49" s="792"/>
      <c r="F49" s="793"/>
      <c r="G49" s="167"/>
      <c r="H49" s="169"/>
      <c r="I49" s="170"/>
      <c r="J49" s="169"/>
      <c r="K49" s="168"/>
      <c r="L49" s="170"/>
      <c r="M49" s="171"/>
      <c r="N49" s="168"/>
      <c r="O49" s="170"/>
      <c r="P49" s="172"/>
    </row>
    <row r="50" spans="1:16" s="29" customFormat="1" ht="12.75" thickBot="1" x14ac:dyDescent="0.25">
      <c r="A50" s="173"/>
      <c r="B50" s="32" t="s">
        <v>207</v>
      </c>
      <c r="C50" s="174">
        <f t="shared" si="4"/>
        <v>427296</v>
      </c>
      <c r="D50" s="175">
        <f>SUM(D51,D283)</f>
        <v>419796</v>
      </c>
      <c r="E50" s="794">
        <f t="shared" ref="E50:F50" si="19">SUM(E51,E283)</f>
        <v>7500</v>
      </c>
      <c r="F50" s="795">
        <f t="shared" si="19"/>
        <v>427296</v>
      </c>
      <c r="G50" s="175">
        <f>SUM(G51,G283)</f>
        <v>0</v>
      </c>
      <c r="H50" s="177">
        <f t="shared" ref="H50:I50" si="20">SUM(H51,H283)</f>
        <v>0</v>
      </c>
      <c r="I50" s="178">
        <f t="shared" si="20"/>
        <v>0</v>
      </c>
      <c r="J50" s="177">
        <f>SUM(J51,J283)</f>
        <v>0</v>
      </c>
      <c r="K50" s="176">
        <f t="shared" ref="K50:L50" si="21">SUM(K51,K283)</f>
        <v>0</v>
      </c>
      <c r="L50" s="178">
        <f t="shared" si="21"/>
        <v>0</v>
      </c>
      <c r="M50" s="174">
        <f>SUM(M51,M283)</f>
        <v>0</v>
      </c>
      <c r="N50" s="176">
        <f t="shared" ref="N50:O50" si="22">SUM(N51,N283)</f>
        <v>0</v>
      </c>
      <c r="O50" s="178">
        <f t="shared" si="22"/>
        <v>0</v>
      </c>
      <c r="P50" s="179"/>
    </row>
    <row r="51" spans="1:16" s="29" customFormat="1" ht="36.75" thickTop="1" x14ac:dyDescent="0.2">
      <c r="A51" s="180"/>
      <c r="B51" s="181" t="s">
        <v>208</v>
      </c>
      <c r="C51" s="182">
        <f t="shared" si="4"/>
        <v>427296</v>
      </c>
      <c r="D51" s="183">
        <f>SUM(D52,D194)</f>
        <v>419796</v>
      </c>
      <c r="E51" s="796">
        <f t="shared" ref="E51:F51" si="23">SUM(E52,E194)</f>
        <v>7500</v>
      </c>
      <c r="F51" s="797">
        <f t="shared" si="23"/>
        <v>427296</v>
      </c>
      <c r="G51" s="183">
        <f>SUM(G52,G194)</f>
        <v>0</v>
      </c>
      <c r="H51" s="185">
        <f t="shared" ref="H51:I51" si="24">SUM(H52,H194)</f>
        <v>0</v>
      </c>
      <c r="I51" s="186">
        <f t="shared" si="24"/>
        <v>0</v>
      </c>
      <c r="J51" s="185">
        <f>SUM(J52,J194)</f>
        <v>0</v>
      </c>
      <c r="K51" s="184">
        <f t="shared" ref="K51:L51" si="25">SUM(K52,K194)</f>
        <v>0</v>
      </c>
      <c r="L51" s="186">
        <f t="shared" si="25"/>
        <v>0</v>
      </c>
      <c r="M51" s="182">
        <f>SUM(M52,M194)</f>
        <v>0</v>
      </c>
      <c r="N51" s="184">
        <f t="shared" ref="N51:O51" si="26">SUM(N52,N194)</f>
        <v>0</v>
      </c>
      <c r="O51" s="186">
        <f t="shared" si="26"/>
        <v>0</v>
      </c>
      <c r="P51" s="187"/>
    </row>
    <row r="52" spans="1:16" s="29" customFormat="1" ht="24" x14ac:dyDescent="0.2">
      <c r="A52" s="188"/>
      <c r="B52" s="22" t="s">
        <v>209</v>
      </c>
      <c r="C52" s="189">
        <f t="shared" si="4"/>
        <v>427296</v>
      </c>
      <c r="D52" s="190">
        <f>SUM(D53,D75,D173,D187)</f>
        <v>419796</v>
      </c>
      <c r="E52" s="798">
        <f t="shared" ref="E52:F52" si="27">SUM(E53,E75,E173,E187)</f>
        <v>7500</v>
      </c>
      <c r="F52" s="799">
        <f t="shared" si="27"/>
        <v>427296</v>
      </c>
      <c r="G52" s="190">
        <f>SUM(G53,G75,G173,G187)</f>
        <v>0</v>
      </c>
      <c r="H52" s="192">
        <f t="shared" ref="H52:I52" si="28">SUM(H53,H75,H173,H187)</f>
        <v>0</v>
      </c>
      <c r="I52" s="193">
        <f t="shared" si="28"/>
        <v>0</v>
      </c>
      <c r="J52" s="192">
        <f>SUM(J53,J75,J173,J187)</f>
        <v>0</v>
      </c>
      <c r="K52" s="191">
        <f t="shared" ref="K52:L52" si="29">SUM(K53,K75,K173,K187)</f>
        <v>0</v>
      </c>
      <c r="L52" s="193">
        <f t="shared" si="29"/>
        <v>0</v>
      </c>
      <c r="M52" s="189">
        <f>SUM(M53,M75,M173,M187)</f>
        <v>0</v>
      </c>
      <c r="N52" s="191">
        <f t="shared" ref="N52:O52" si="30">SUM(N53,N75,N173,N187)</f>
        <v>0</v>
      </c>
      <c r="O52" s="193">
        <f t="shared" si="30"/>
        <v>0</v>
      </c>
      <c r="P52" s="195"/>
    </row>
    <row r="53" spans="1:16" s="29" customFormat="1" hidden="1" x14ac:dyDescent="0.2">
      <c r="A53" s="196">
        <v>1000</v>
      </c>
      <c r="B53" s="196" t="s">
        <v>1</v>
      </c>
      <c r="C53" s="197">
        <f t="shared" si="4"/>
        <v>0</v>
      </c>
      <c r="D53" s="198">
        <f>SUM(D54,D67)</f>
        <v>0</v>
      </c>
      <c r="E53" s="800">
        <f t="shared" ref="E53:F53" si="31">SUM(E54,E67)</f>
        <v>0</v>
      </c>
      <c r="F53" s="801">
        <f t="shared" si="31"/>
        <v>0</v>
      </c>
      <c r="G53" s="198">
        <f>SUM(G54,G67)</f>
        <v>0</v>
      </c>
      <c r="H53" s="200">
        <f t="shared" ref="H53:I53" si="32">SUM(H54,H67)</f>
        <v>0</v>
      </c>
      <c r="I53" s="201">
        <f t="shared" si="32"/>
        <v>0</v>
      </c>
      <c r="J53" s="200">
        <f>SUM(J54,J67)</f>
        <v>0</v>
      </c>
      <c r="K53" s="199">
        <f t="shared" ref="K53:L53" si="33">SUM(K54,K67)</f>
        <v>0</v>
      </c>
      <c r="L53" s="201">
        <f t="shared" si="33"/>
        <v>0</v>
      </c>
      <c r="M53" s="197">
        <f>SUM(M54,M67)</f>
        <v>0</v>
      </c>
      <c r="N53" s="199">
        <f t="shared" ref="N53:O53" si="34">SUM(N54,N67)</f>
        <v>0</v>
      </c>
      <c r="O53" s="201">
        <f t="shared" si="34"/>
        <v>0</v>
      </c>
      <c r="P53" s="202"/>
    </row>
    <row r="54" spans="1:16" hidden="1" x14ac:dyDescent="0.2">
      <c r="A54" s="76">
        <v>1100</v>
      </c>
      <c r="B54" s="203" t="s">
        <v>210</v>
      </c>
      <c r="C54" s="77">
        <f t="shared" si="4"/>
        <v>0</v>
      </c>
      <c r="D54" s="204">
        <f>SUM(D55,D58,D66)</f>
        <v>0</v>
      </c>
      <c r="E54" s="802">
        <f t="shared" ref="E54:F54" si="35">SUM(E55,E58,E66)</f>
        <v>0</v>
      </c>
      <c r="F54" s="769">
        <f t="shared" si="35"/>
        <v>0</v>
      </c>
      <c r="G54" s="204">
        <f>SUM(G55,G58,G66)</f>
        <v>0</v>
      </c>
      <c r="H54" s="86">
        <f t="shared" ref="H54:I54" si="36">SUM(H55,H58,H66)</f>
        <v>0</v>
      </c>
      <c r="I54" s="205">
        <f t="shared" si="36"/>
        <v>0</v>
      </c>
      <c r="J54" s="86">
        <f>SUM(J55,J58,J66)</f>
        <v>0</v>
      </c>
      <c r="K54" s="87">
        <f t="shared" ref="K54:L54" si="37">SUM(K55,K58,K66)</f>
        <v>0</v>
      </c>
      <c r="L54" s="205">
        <f t="shared" si="37"/>
        <v>0</v>
      </c>
      <c r="M54" s="206">
        <f>SUM(M55,M58,M66)</f>
        <v>0</v>
      </c>
      <c r="N54" s="207">
        <f t="shared" ref="N54:O54" si="38">SUM(N55,N58,N66)</f>
        <v>0</v>
      </c>
      <c r="O54" s="208">
        <f t="shared" si="38"/>
        <v>0</v>
      </c>
      <c r="P54" s="209"/>
    </row>
    <row r="55" spans="1:16" hidden="1" x14ac:dyDescent="0.2">
      <c r="A55" s="210">
        <v>1110</v>
      </c>
      <c r="B55" s="154" t="s">
        <v>88</v>
      </c>
      <c r="C55" s="160">
        <f t="shared" si="4"/>
        <v>0</v>
      </c>
      <c r="D55" s="211">
        <f>SUM(D56:D57)</f>
        <v>0</v>
      </c>
      <c r="E55" s="803">
        <f t="shared" ref="E55:F55" si="39">SUM(E56:E57)</f>
        <v>0</v>
      </c>
      <c r="F55" s="804">
        <f t="shared" si="39"/>
        <v>0</v>
      </c>
      <c r="G55" s="211">
        <f>SUM(G56:G57)</f>
        <v>0</v>
      </c>
      <c r="H55" s="213">
        <f t="shared" ref="H55:I55" si="40">SUM(H56:H57)</f>
        <v>0</v>
      </c>
      <c r="I55" s="214">
        <f t="shared" si="40"/>
        <v>0</v>
      </c>
      <c r="J55" s="213">
        <f>SUM(J56:J57)</f>
        <v>0</v>
      </c>
      <c r="K55" s="212">
        <f t="shared" ref="K55:L55" si="41">SUM(K56:K57)</f>
        <v>0</v>
      </c>
      <c r="L55" s="214">
        <f t="shared" si="41"/>
        <v>0</v>
      </c>
      <c r="M55" s="160">
        <f>SUM(M56:M57)</f>
        <v>0</v>
      </c>
      <c r="N55" s="212">
        <f t="shared" ref="N55:O55" si="42">SUM(N56:N57)</f>
        <v>0</v>
      </c>
      <c r="O55" s="214">
        <f t="shared" si="42"/>
        <v>0</v>
      </c>
      <c r="P55" s="215"/>
    </row>
    <row r="56" spans="1:16" hidden="1" x14ac:dyDescent="0.2">
      <c r="A56" s="49">
        <v>1111</v>
      </c>
      <c r="B56" s="1" t="s">
        <v>211</v>
      </c>
      <c r="C56" s="89">
        <f t="shared" si="4"/>
        <v>0</v>
      </c>
      <c r="D56" s="216"/>
      <c r="E56" s="805"/>
      <c r="F56" s="806">
        <f t="shared" ref="F56:F57" si="43">D56+E56</f>
        <v>0</v>
      </c>
      <c r="G56" s="216"/>
      <c r="H56" s="94"/>
      <c r="I56" s="217">
        <f t="shared" ref="I56:I57" si="44">G56+H56</f>
        <v>0</v>
      </c>
      <c r="J56" s="94"/>
      <c r="K56" s="95"/>
      <c r="L56" s="217">
        <f t="shared" ref="L56:L57" si="45">J56+K56</f>
        <v>0</v>
      </c>
      <c r="M56" s="218"/>
      <c r="N56" s="95"/>
      <c r="O56" s="217">
        <f>M56+N56</f>
        <v>0</v>
      </c>
      <c r="P56" s="219"/>
    </row>
    <row r="57" spans="1:16" ht="24" hidden="1" customHeight="1" x14ac:dyDescent="0.2">
      <c r="A57" s="58">
        <v>1119</v>
      </c>
      <c r="B57" s="3" t="s">
        <v>89</v>
      </c>
      <c r="C57" s="98">
        <f t="shared" si="4"/>
        <v>0</v>
      </c>
      <c r="D57" s="220"/>
      <c r="E57" s="807"/>
      <c r="F57" s="765">
        <f t="shared" si="43"/>
        <v>0</v>
      </c>
      <c r="G57" s="220"/>
      <c r="H57" s="103"/>
      <c r="I57" s="221">
        <f t="shared" si="44"/>
        <v>0</v>
      </c>
      <c r="J57" s="103"/>
      <c r="K57" s="104"/>
      <c r="L57" s="221">
        <f t="shared" si="45"/>
        <v>0</v>
      </c>
      <c r="M57" s="222"/>
      <c r="N57" s="104"/>
      <c r="O57" s="221">
        <f>M57+N57</f>
        <v>0</v>
      </c>
      <c r="P57" s="223"/>
    </row>
    <row r="58" spans="1:16" hidden="1" x14ac:dyDescent="0.2">
      <c r="A58" s="224">
        <v>1140</v>
      </c>
      <c r="B58" s="3" t="s">
        <v>104</v>
      </c>
      <c r="C58" s="98">
        <f t="shared" si="4"/>
        <v>0</v>
      </c>
      <c r="D58" s="225">
        <f>SUM(D59:D65)</f>
        <v>0</v>
      </c>
      <c r="E58" s="808">
        <f t="shared" ref="E58:F58" si="46">SUM(E59:E65)</f>
        <v>0</v>
      </c>
      <c r="F58" s="765">
        <f t="shared" si="46"/>
        <v>0</v>
      </c>
      <c r="G58" s="225">
        <f>SUM(G59:G65)</f>
        <v>0</v>
      </c>
      <c r="H58" s="227">
        <f t="shared" ref="H58:I58" si="47">SUM(H59:H65)</f>
        <v>0</v>
      </c>
      <c r="I58" s="221">
        <f t="shared" si="47"/>
        <v>0</v>
      </c>
      <c r="J58" s="227">
        <f>SUM(J59:J65)</f>
        <v>0</v>
      </c>
      <c r="K58" s="226">
        <f t="shared" ref="K58:L58" si="48">SUM(K59:K65)</f>
        <v>0</v>
      </c>
      <c r="L58" s="221">
        <f t="shared" si="48"/>
        <v>0</v>
      </c>
      <c r="M58" s="98">
        <f>SUM(M59:M65)</f>
        <v>0</v>
      </c>
      <c r="N58" s="226">
        <f t="shared" ref="N58:O58" si="49">SUM(N59:N65)</f>
        <v>0</v>
      </c>
      <c r="O58" s="221">
        <f t="shared" si="49"/>
        <v>0</v>
      </c>
      <c r="P58" s="223"/>
    </row>
    <row r="59" spans="1:16" hidden="1" x14ac:dyDescent="0.2">
      <c r="A59" s="58">
        <v>1141</v>
      </c>
      <c r="B59" s="3" t="s">
        <v>212</v>
      </c>
      <c r="C59" s="98">
        <f t="shared" si="4"/>
        <v>0</v>
      </c>
      <c r="D59" s="220"/>
      <c r="E59" s="807"/>
      <c r="F59" s="765">
        <f t="shared" ref="F59:F66" si="50">D59+E59</f>
        <v>0</v>
      </c>
      <c r="G59" s="220"/>
      <c r="H59" s="103"/>
      <c r="I59" s="221">
        <f t="shared" ref="I59:I66" si="51">G59+H59</f>
        <v>0</v>
      </c>
      <c r="J59" s="103"/>
      <c r="K59" s="104"/>
      <c r="L59" s="221">
        <f t="shared" ref="L59:L66" si="52">J59+K59</f>
        <v>0</v>
      </c>
      <c r="M59" s="222"/>
      <c r="N59" s="104"/>
      <c r="O59" s="221">
        <f t="shared" ref="O59:O66" si="53">M59+N59</f>
        <v>0</v>
      </c>
      <c r="P59" s="223"/>
    </row>
    <row r="60" spans="1:16" ht="24.75" hidden="1" customHeight="1" x14ac:dyDescent="0.2">
      <c r="A60" s="58">
        <v>1142</v>
      </c>
      <c r="B60" s="3" t="s">
        <v>135</v>
      </c>
      <c r="C60" s="98">
        <f t="shared" si="4"/>
        <v>0</v>
      </c>
      <c r="D60" s="220"/>
      <c r="E60" s="807"/>
      <c r="F60" s="765">
        <f t="shared" si="50"/>
        <v>0</v>
      </c>
      <c r="G60" s="220"/>
      <c r="H60" s="103"/>
      <c r="I60" s="221">
        <f t="shared" si="51"/>
        <v>0</v>
      </c>
      <c r="J60" s="103"/>
      <c r="K60" s="104"/>
      <c r="L60" s="221">
        <f>J60+K60</f>
        <v>0</v>
      </c>
      <c r="M60" s="222"/>
      <c r="N60" s="104"/>
      <c r="O60" s="221">
        <f t="shared" si="53"/>
        <v>0</v>
      </c>
      <c r="P60" s="223"/>
    </row>
    <row r="61" spans="1:16" ht="24" hidden="1" x14ac:dyDescent="0.2">
      <c r="A61" s="58">
        <v>1145</v>
      </c>
      <c r="B61" s="3" t="s">
        <v>213</v>
      </c>
      <c r="C61" s="98">
        <f t="shared" si="4"/>
        <v>0</v>
      </c>
      <c r="D61" s="220"/>
      <c r="E61" s="807"/>
      <c r="F61" s="765">
        <f t="shared" si="50"/>
        <v>0</v>
      </c>
      <c r="G61" s="220"/>
      <c r="H61" s="103"/>
      <c r="I61" s="221">
        <f t="shared" si="51"/>
        <v>0</v>
      </c>
      <c r="J61" s="103"/>
      <c r="K61" s="104"/>
      <c r="L61" s="221">
        <f t="shared" si="52"/>
        <v>0</v>
      </c>
      <c r="M61" s="222"/>
      <c r="N61" s="104"/>
      <c r="O61" s="221">
        <f>M61+N61</f>
        <v>0</v>
      </c>
      <c r="P61" s="223"/>
    </row>
    <row r="62" spans="1:16" ht="27.75" hidden="1" customHeight="1" x14ac:dyDescent="0.2">
      <c r="A62" s="58">
        <v>1146</v>
      </c>
      <c r="B62" s="3" t="s">
        <v>214</v>
      </c>
      <c r="C62" s="98">
        <f t="shared" si="4"/>
        <v>0</v>
      </c>
      <c r="D62" s="220"/>
      <c r="E62" s="807"/>
      <c r="F62" s="765">
        <f t="shared" si="50"/>
        <v>0</v>
      </c>
      <c r="G62" s="220"/>
      <c r="H62" s="103"/>
      <c r="I62" s="221">
        <f t="shared" si="51"/>
        <v>0</v>
      </c>
      <c r="J62" s="103"/>
      <c r="K62" s="104"/>
      <c r="L62" s="221">
        <f t="shared" si="52"/>
        <v>0</v>
      </c>
      <c r="M62" s="222"/>
      <c r="N62" s="104"/>
      <c r="O62" s="221">
        <f t="shared" si="53"/>
        <v>0</v>
      </c>
      <c r="P62" s="223"/>
    </row>
    <row r="63" spans="1:16" hidden="1" x14ac:dyDescent="0.2">
      <c r="A63" s="58">
        <v>1147</v>
      </c>
      <c r="B63" s="3" t="s">
        <v>128</v>
      </c>
      <c r="C63" s="98">
        <f t="shared" si="4"/>
        <v>0</v>
      </c>
      <c r="D63" s="220"/>
      <c r="E63" s="807"/>
      <c r="F63" s="765">
        <f t="shared" si="50"/>
        <v>0</v>
      </c>
      <c r="G63" s="220"/>
      <c r="H63" s="103"/>
      <c r="I63" s="221">
        <f t="shared" si="51"/>
        <v>0</v>
      </c>
      <c r="J63" s="103"/>
      <c r="K63" s="104"/>
      <c r="L63" s="221">
        <f t="shared" si="52"/>
        <v>0</v>
      </c>
      <c r="M63" s="222"/>
      <c r="N63" s="104"/>
      <c r="O63" s="221">
        <f t="shared" si="53"/>
        <v>0</v>
      </c>
      <c r="P63" s="223"/>
    </row>
    <row r="64" spans="1:16" hidden="1" x14ac:dyDescent="0.2">
      <c r="A64" s="58">
        <v>1148</v>
      </c>
      <c r="B64" s="3" t="s">
        <v>136</v>
      </c>
      <c r="C64" s="98">
        <f t="shared" si="4"/>
        <v>0</v>
      </c>
      <c r="D64" s="220"/>
      <c r="E64" s="807"/>
      <c r="F64" s="765">
        <f t="shared" si="50"/>
        <v>0</v>
      </c>
      <c r="G64" s="220"/>
      <c r="H64" s="103"/>
      <c r="I64" s="221">
        <f t="shared" si="51"/>
        <v>0</v>
      </c>
      <c r="J64" s="103"/>
      <c r="K64" s="104"/>
      <c r="L64" s="221">
        <f t="shared" si="52"/>
        <v>0</v>
      </c>
      <c r="M64" s="222"/>
      <c r="N64" s="104"/>
      <c r="O64" s="221">
        <f t="shared" si="53"/>
        <v>0</v>
      </c>
      <c r="P64" s="223"/>
    </row>
    <row r="65" spans="1:16" ht="24" hidden="1" customHeight="1" x14ac:dyDescent="0.2">
      <c r="A65" s="58">
        <v>1149</v>
      </c>
      <c r="B65" s="3" t="s">
        <v>215</v>
      </c>
      <c r="C65" s="98">
        <f>F65+I65+L65+O65</f>
        <v>0</v>
      </c>
      <c r="D65" s="220"/>
      <c r="E65" s="807"/>
      <c r="F65" s="765">
        <f t="shared" si="50"/>
        <v>0</v>
      </c>
      <c r="G65" s="220"/>
      <c r="H65" s="103"/>
      <c r="I65" s="221">
        <f t="shared" si="51"/>
        <v>0</v>
      </c>
      <c r="J65" s="103"/>
      <c r="K65" s="104"/>
      <c r="L65" s="221">
        <f t="shared" si="52"/>
        <v>0</v>
      </c>
      <c r="M65" s="222"/>
      <c r="N65" s="104"/>
      <c r="O65" s="221">
        <f t="shared" si="53"/>
        <v>0</v>
      </c>
      <c r="P65" s="223"/>
    </row>
    <row r="66" spans="1:16" ht="36" hidden="1" x14ac:dyDescent="0.2">
      <c r="A66" s="210">
        <v>1150</v>
      </c>
      <c r="B66" s="154" t="s">
        <v>2</v>
      </c>
      <c r="C66" s="160">
        <f>F66+I66+L66+O66</f>
        <v>0</v>
      </c>
      <c r="D66" s="228"/>
      <c r="E66" s="809"/>
      <c r="F66" s="804">
        <f t="shared" si="50"/>
        <v>0</v>
      </c>
      <c r="G66" s="228"/>
      <c r="H66" s="230"/>
      <c r="I66" s="214">
        <f t="shared" si="51"/>
        <v>0</v>
      </c>
      <c r="J66" s="230"/>
      <c r="K66" s="229"/>
      <c r="L66" s="214">
        <f t="shared" si="52"/>
        <v>0</v>
      </c>
      <c r="M66" s="231"/>
      <c r="N66" s="229"/>
      <c r="O66" s="214">
        <f t="shared" si="53"/>
        <v>0</v>
      </c>
      <c r="P66" s="215"/>
    </row>
    <row r="67" spans="1:16" ht="24" hidden="1" x14ac:dyDescent="0.2">
      <c r="A67" s="76">
        <v>1200</v>
      </c>
      <c r="B67" s="203" t="s">
        <v>216</v>
      </c>
      <c r="C67" s="77">
        <f t="shared" si="4"/>
        <v>0</v>
      </c>
      <c r="D67" s="204">
        <f>SUM(D68:D69)</f>
        <v>0</v>
      </c>
      <c r="E67" s="802">
        <f t="shared" ref="E67:F67" si="54">SUM(E68:E69)</f>
        <v>0</v>
      </c>
      <c r="F67" s="769">
        <f t="shared" si="54"/>
        <v>0</v>
      </c>
      <c r="G67" s="204">
        <f>SUM(G68:G69)</f>
        <v>0</v>
      </c>
      <c r="H67" s="86">
        <f t="shared" ref="H67:I67" si="55">SUM(H68:H69)</f>
        <v>0</v>
      </c>
      <c r="I67" s="205">
        <f t="shared" si="55"/>
        <v>0</v>
      </c>
      <c r="J67" s="86">
        <f>SUM(J68:J69)</f>
        <v>0</v>
      </c>
      <c r="K67" s="87">
        <f t="shared" ref="K67:L67" si="56">SUM(K68:K69)</f>
        <v>0</v>
      </c>
      <c r="L67" s="205">
        <f t="shared" si="56"/>
        <v>0</v>
      </c>
      <c r="M67" s="77">
        <f>SUM(M68:M69)</f>
        <v>0</v>
      </c>
      <c r="N67" s="87">
        <f t="shared" ref="N67:O67" si="57">SUM(N68:N69)</f>
        <v>0</v>
      </c>
      <c r="O67" s="205">
        <f t="shared" si="57"/>
        <v>0</v>
      </c>
      <c r="P67" s="232"/>
    </row>
    <row r="68" spans="1:16" ht="24" hidden="1" x14ac:dyDescent="0.2">
      <c r="A68" s="886">
        <v>1210</v>
      </c>
      <c r="B68" s="1" t="s">
        <v>217</v>
      </c>
      <c r="C68" s="89">
        <f t="shared" si="4"/>
        <v>0</v>
      </c>
      <c r="D68" s="216"/>
      <c r="E68" s="805"/>
      <c r="F68" s="806">
        <f>D68+E68</f>
        <v>0</v>
      </c>
      <c r="G68" s="216"/>
      <c r="H68" s="94"/>
      <c r="I68" s="217">
        <f>G68+H68</f>
        <v>0</v>
      </c>
      <c r="J68" s="94"/>
      <c r="K68" s="95"/>
      <c r="L68" s="217">
        <f>J68+K68</f>
        <v>0</v>
      </c>
      <c r="M68" s="218"/>
      <c r="N68" s="95"/>
      <c r="O68" s="217">
        <f>M68+N68</f>
        <v>0</v>
      </c>
      <c r="P68" s="219"/>
    </row>
    <row r="69" spans="1:16" ht="24" hidden="1" x14ac:dyDescent="0.2">
      <c r="A69" s="224">
        <v>1220</v>
      </c>
      <c r="B69" s="3" t="s">
        <v>105</v>
      </c>
      <c r="C69" s="98">
        <f t="shared" si="4"/>
        <v>0</v>
      </c>
      <c r="D69" s="225">
        <f>SUM(D70:D74)</f>
        <v>0</v>
      </c>
      <c r="E69" s="808">
        <f t="shared" ref="E69:F69" si="58">SUM(E70:E74)</f>
        <v>0</v>
      </c>
      <c r="F69" s="765">
        <f t="shared" si="58"/>
        <v>0</v>
      </c>
      <c r="G69" s="225">
        <f>SUM(G70:G74)</f>
        <v>0</v>
      </c>
      <c r="H69" s="227">
        <f t="shared" ref="H69:I69" si="59">SUM(H70:H74)</f>
        <v>0</v>
      </c>
      <c r="I69" s="221">
        <f t="shared" si="59"/>
        <v>0</v>
      </c>
      <c r="J69" s="227">
        <f>SUM(J70:J74)</f>
        <v>0</v>
      </c>
      <c r="K69" s="226">
        <f t="shared" ref="K69:L69" si="60">SUM(K70:K74)</f>
        <v>0</v>
      </c>
      <c r="L69" s="221">
        <f t="shared" si="60"/>
        <v>0</v>
      </c>
      <c r="M69" s="98">
        <f>SUM(M70:M74)</f>
        <v>0</v>
      </c>
      <c r="N69" s="226">
        <f t="shared" ref="N69:O69" si="61">SUM(N70:N74)</f>
        <v>0</v>
      </c>
      <c r="O69" s="221">
        <f t="shared" si="61"/>
        <v>0</v>
      </c>
      <c r="P69" s="223"/>
    </row>
    <row r="70" spans="1:16" ht="48" hidden="1" x14ac:dyDescent="0.2">
      <c r="A70" s="58">
        <v>1221</v>
      </c>
      <c r="B70" s="3" t="s">
        <v>218</v>
      </c>
      <c r="C70" s="98">
        <f t="shared" si="4"/>
        <v>0</v>
      </c>
      <c r="D70" s="220"/>
      <c r="E70" s="807"/>
      <c r="F70" s="765">
        <f t="shared" ref="F70:F74" si="62">D70+E70</f>
        <v>0</v>
      </c>
      <c r="G70" s="220"/>
      <c r="H70" s="103"/>
      <c r="I70" s="221">
        <f t="shared" ref="I70:I74" si="63">G70+H70</f>
        <v>0</v>
      </c>
      <c r="J70" s="103"/>
      <c r="K70" s="104"/>
      <c r="L70" s="221">
        <f t="shared" ref="L70:L74" si="64">J70+K70</f>
        <v>0</v>
      </c>
      <c r="M70" s="222"/>
      <c r="N70" s="104"/>
      <c r="O70" s="221">
        <f t="shared" ref="O70:O74" si="65">M70+N70</f>
        <v>0</v>
      </c>
      <c r="P70" s="223"/>
    </row>
    <row r="71" spans="1:16" hidden="1" x14ac:dyDescent="0.2">
      <c r="A71" s="58">
        <v>1223</v>
      </c>
      <c r="B71" s="3" t="s">
        <v>219</v>
      </c>
      <c r="C71" s="98">
        <f t="shared" si="4"/>
        <v>0</v>
      </c>
      <c r="D71" s="220"/>
      <c r="E71" s="807"/>
      <c r="F71" s="765">
        <f t="shared" si="62"/>
        <v>0</v>
      </c>
      <c r="G71" s="220"/>
      <c r="H71" s="103"/>
      <c r="I71" s="221">
        <f t="shared" si="63"/>
        <v>0</v>
      </c>
      <c r="J71" s="103"/>
      <c r="K71" s="104"/>
      <c r="L71" s="221">
        <f t="shared" si="64"/>
        <v>0</v>
      </c>
      <c r="M71" s="222"/>
      <c r="N71" s="104"/>
      <c r="O71" s="221">
        <f t="shared" si="65"/>
        <v>0</v>
      </c>
      <c r="P71" s="223"/>
    </row>
    <row r="72" spans="1:16" hidden="1" x14ac:dyDescent="0.2">
      <c r="A72" s="58">
        <v>1225</v>
      </c>
      <c r="B72" s="3" t="s">
        <v>220</v>
      </c>
      <c r="C72" s="98">
        <f t="shared" si="4"/>
        <v>0</v>
      </c>
      <c r="D72" s="220"/>
      <c r="E72" s="807"/>
      <c r="F72" s="765">
        <f t="shared" si="62"/>
        <v>0</v>
      </c>
      <c r="G72" s="220"/>
      <c r="H72" s="103"/>
      <c r="I72" s="221">
        <f t="shared" si="63"/>
        <v>0</v>
      </c>
      <c r="J72" s="103"/>
      <c r="K72" s="104"/>
      <c r="L72" s="221">
        <f t="shared" si="64"/>
        <v>0</v>
      </c>
      <c r="M72" s="222"/>
      <c r="N72" s="104"/>
      <c r="O72" s="221">
        <f t="shared" si="65"/>
        <v>0</v>
      </c>
      <c r="P72" s="223"/>
    </row>
    <row r="73" spans="1:16" ht="36" hidden="1" x14ac:dyDescent="0.2">
      <c r="A73" s="58">
        <v>1227</v>
      </c>
      <c r="B73" s="3" t="s">
        <v>137</v>
      </c>
      <c r="C73" s="98">
        <f t="shared" si="4"/>
        <v>0</v>
      </c>
      <c r="D73" s="220"/>
      <c r="E73" s="807"/>
      <c r="F73" s="765">
        <f t="shared" si="62"/>
        <v>0</v>
      </c>
      <c r="G73" s="220"/>
      <c r="H73" s="103"/>
      <c r="I73" s="221">
        <f t="shared" si="63"/>
        <v>0</v>
      </c>
      <c r="J73" s="103"/>
      <c r="K73" s="104"/>
      <c r="L73" s="221">
        <f t="shared" si="64"/>
        <v>0</v>
      </c>
      <c r="M73" s="222"/>
      <c r="N73" s="104"/>
      <c r="O73" s="221">
        <f t="shared" si="65"/>
        <v>0</v>
      </c>
      <c r="P73" s="223"/>
    </row>
    <row r="74" spans="1:16" ht="48" hidden="1" x14ac:dyDescent="0.2">
      <c r="A74" s="58">
        <v>1228</v>
      </c>
      <c r="B74" s="3" t="s">
        <v>221</v>
      </c>
      <c r="C74" s="98">
        <f t="shared" si="4"/>
        <v>0</v>
      </c>
      <c r="D74" s="220"/>
      <c r="E74" s="807"/>
      <c r="F74" s="765">
        <f t="shared" si="62"/>
        <v>0</v>
      </c>
      <c r="G74" s="220"/>
      <c r="H74" s="103"/>
      <c r="I74" s="221">
        <f t="shared" si="63"/>
        <v>0</v>
      </c>
      <c r="J74" s="103"/>
      <c r="K74" s="104"/>
      <c r="L74" s="221">
        <f t="shared" si="64"/>
        <v>0</v>
      </c>
      <c r="M74" s="222"/>
      <c r="N74" s="104"/>
      <c r="O74" s="221">
        <f t="shared" si="65"/>
        <v>0</v>
      </c>
      <c r="P74" s="223"/>
    </row>
    <row r="75" spans="1:16" hidden="1" x14ac:dyDescent="0.2">
      <c r="A75" s="196">
        <v>2000</v>
      </c>
      <c r="B75" s="196" t="s">
        <v>3</v>
      </c>
      <c r="C75" s="197">
        <f t="shared" si="4"/>
        <v>0</v>
      </c>
      <c r="D75" s="198">
        <f>SUM(D76,D83,D130,D164,D165,D172)</f>
        <v>0</v>
      </c>
      <c r="E75" s="800">
        <f t="shared" ref="E75:F75" si="66">SUM(E76,E83,E130,E164,E165,E172)</f>
        <v>0</v>
      </c>
      <c r="F75" s="801">
        <f t="shared" si="66"/>
        <v>0</v>
      </c>
      <c r="G75" s="198">
        <f>SUM(G76,G83,G130,G164,G165,G172)</f>
        <v>0</v>
      </c>
      <c r="H75" s="200">
        <f t="shared" ref="H75:I75" si="67">SUM(H76,H83,H130,H164,H165,H172)</f>
        <v>0</v>
      </c>
      <c r="I75" s="201">
        <f t="shared" si="67"/>
        <v>0</v>
      </c>
      <c r="J75" s="200">
        <f>SUM(J76,J83,J130,J164,J165,J172)</f>
        <v>0</v>
      </c>
      <c r="K75" s="199">
        <f t="shared" ref="K75:L75" si="68">SUM(K76,K83,K130,K164,K165,K172)</f>
        <v>0</v>
      </c>
      <c r="L75" s="201">
        <f t="shared" si="68"/>
        <v>0</v>
      </c>
      <c r="M75" s="197">
        <f>SUM(M76,M83,M130,M164,M165,M172)</f>
        <v>0</v>
      </c>
      <c r="N75" s="199">
        <f t="shared" ref="N75:O75" si="69">SUM(N76,N83,N130,N164,N165,N172)</f>
        <v>0</v>
      </c>
      <c r="O75" s="201">
        <f t="shared" si="69"/>
        <v>0</v>
      </c>
      <c r="P75" s="202"/>
    </row>
    <row r="76" spans="1:16" ht="24" hidden="1" x14ac:dyDescent="0.2">
      <c r="A76" s="76">
        <v>2100</v>
      </c>
      <c r="B76" s="203" t="s">
        <v>117</v>
      </c>
      <c r="C76" s="77">
        <f t="shared" si="4"/>
        <v>0</v>
      </c>
      <c r="D76" s="204">
        <f>SUM(D77,D80)</f>
        <v>0</v>
      </c>
      <c r="E76" s="802">
        <f t="shared" ref="E76:F76" si="70">SUM(E77,E80)</f>
        <v>0</v>
      </c>
      <c r="F76" s="769">
        <f t="shared" si="70"/>
        <v>0</v>
      </c>
      <c r="G76" s="204">
        <f>SUM(G77,G80)</f>
        <v>0</v>
      </c>
      <c r="H76" s="86">
        <f t="shared" ref="H76:I76" si="71">SUM(H77,H80)</f>
        <v>0</v>
      </c>
      <c r="I76" s="205">
        <f t="shared" si="71"/>
        <v>0</v>
      </c>
      <c r="J76" s="86">
        <f>SUM(J77,J80)</f>
        <v>0</v>
      </c>
      <c r="K76" s="87">
        <f t="shared" ref="K76:L76" si="72">SUM(K77,K80)</f>
        <v>0</v>
      </c>
      <c r="L76" s="205">
        <f t="shared" si="72"/>
        <v>0</v>
      </c>
      <c r="M76" s="77">
        <f>SUM(M77,M80)</f>
        <v>0</v>
      </c>
      <c r="N76" s="87">
        <f t="shared" ref="N76:O76" si="73">SUM(N77,N80)</f>
        <v>0</v>
      </c>
      <c r="O76" s="205">
        <f t="shared" si="73"/>
        <v>0</v>
      </c>
      <c r="P76" s="232"/>
    </row>
    <row r="77" spans="1:16" ht="24" hidden="1" x14ac:dyDescent="0.2">
      <c r="A77" s="886">
        <v>2110</v>
      </c>
      <c r="B77" s="1" t="s">
        <v>118</v>
      </c>
      <c r="C77" s="89">
        <f t="shared" si="4"/>
        <v>0</v>
      </c>
      <c r="D77" s="233">
        <f>SUM(D78:D79)</f>
        <v>0</v>
      </c>
      <c r="E77" s="810">
        <f t="shared" ref="E77:F77" si="74">SUM(E78:E79)</f>
        <v>0</v>
      </c>
      <c r="F77" s="806">
        <f t="shared" si="74"/>
        <v>0</v>
      </c>
      <c r="G77" s="233">
        <f>SUM(G78:G79)</f>
        <v>0</v>
      </c>
      <c r="H77" s="235">
        <f t="shared" ref="H77:I77" si="75">SUM(H78:H79)</f>
        <v>0</v>
      </c>
      <c r="I77" s="217">
        <f t="shared" si="75"/>
        <v>0</v>
      </c>
      <c r="J77" s="235">
        <f>SUM(J78:J79)</f>
        <v>0</v>
      </c>
      <c r="K77" s="234">
        <f t="shared" ref="K77:L77" si="76">SUM(K78:K79)</f>
        <v>0</v>
      </c>
      <c r="L77" s="217">
        <f t="shared" si="76"/>
        <v>0</v>
      </c>
      <c r="M77" s="89">
        <f>SUM(M78:M79)</f>
        <v>0</v>
      </c>
      <c r="N77" s="234">
        <f t="shared" ref="N77:O77" si="77">SUM(N78:N79)</f>
        <v>0</v>
      </c>
      <c r="O77" s="217">
        <f t="shared" si="77"/>
        <v>0</v>
      </c>
      <c r="P77" s="219"/>
    </row>
    <row r="78" spans="1:16" hidden="1" x14ac:dyDescent="0.2">
      <c r="A78" s="58">
        <v>2111</v>
      </c>
      <c r="B78" s="3" t="s">
        <v>4</v>
      </c>
      <c r="C78" s="98">
        <f t="shared" si="4"/>
        <v>0</v>
      </c>
      <c r="D78" s="220"/>
      <c r="E78" s="807"/>
      <c r="F78" s="765">
        <f t="shared" ref="F78:F79" si="78">D78+E78</f>
        <v>0</v>
      </c>
      <c r="G78" s="220"/>
      <c r="H78" s="103"/>
      <c r="I78" s="221">
        <f t="shared" ref="I78:I79" si="79">G78+H78</f>
        <v>0</v>
      </c>
      <c r="J78" s="103"/>
      <c r="K78" s="104"/>
      <c r="L78" s="221">
        <f t="shared" ref="L78:L79" si="80">J78+K78</f>
        <v>0</v>
      </c>
      <c r="M78" s="222"/>
      <c r="N78" s="104"/>
      <c r="O78" s="221">
        <f t="shared" ref="O78:O79" si="81">M78+N78</f>
        <v>0</v>
      </c>
      <c r="P78" s="223"/>
    </row>
    <row r="79" spans="1:16" ht="24" hidden="1" x14ac:dyDescent="0.2">
      <c r="A79" s="58">
        <v>2112</v>
      </c>
      <c r="B79" s="3" t="s">
        <v>119</v>
      </c>
      <c r="C79" s="98">
        <f t="shared" si="4"/>
        <v>0</v>
      </c>
      <c r="D79" s="220"/>
      <c r="E79" s="807"/>
      <c r="F79" s="765">
        <f t="shared" si="78"/>
        <v>0</v>
      </c>
      <c r="G79" s="220"/>
      <c r="H79" s="103"/>
      <c r="I79" s="221">
        <f t="shared" si="79"/>
        <v>0</v>
      </c>
      <c r="J79" s="103"/>
      <c r="K79" s="104"/>
      <c r="L79" s="221">
        <f t="shared" si="80"/>
        <v>0</v>
      </c>
      <c r="M79" s="222"/>
      <c r="N79" s="104"/>
      <c r="O79" s="221">
        <f t="shared" si="81"/>
        <v>0</v>
      </c>
      <c r="P79" s="223"/>
    </row>
    <row r="80" spans="1:16" ht="24" hidden="1" x14ac:dyDescent="0.2">
      <c r="A80" s="224">
        <v>2120</v>
      </c>
      <c r="B80" s="3" t="s">
        <v>120</v>
      </c>
      <c r="C80" s="98">
        <f t="shared" si="4"/>
        <v>0</v>
      </c>
      <c r="D80" s="225">
        <f>SUM(D81:D82)</f>
        <v>0</v>
      </c>
      <c r="E80" s="808">
        <f t="shared" ref="E80:F80" si="82">SUM(E81:E82)</f>
        <v>0</v>
      </c>
      <c r="F80" s="765">
        <f t="shared" si="82"/>
        <v>0</v>
      </c>
      <c r="G80" s="225">
        <f>SUM(G81:G82)</f>
        <v>0</v>
      </c>
      <c r="H80" s="227">
        <f t="shared" ref="H80:I80" si="83">SUM(H81:H82)</f>
        <v>0</v>
      </c>
      <c r="I80" s="221">
        <f t="shared" si="83"/>
        <v>0</v>
      </c>
      <c r="J80" s="227">
        <f>SUM(J81:J82)</f>
        <v>0</v>
      </c>
      <c r="K80" s="226">
        <f t="shared" ref="K80:L80" si="84">SUM(K81:K82)</f>
        <v>0</v>
      </c>
      <c r="L80" s="221">
        <f t="shared" si="84"/>
        <v>0</v>
      </c>
      <c r="M80" s="98">
        <f>SUM(M81:M82)</f>
        <v>0</v>
      </c>
      <c r="N80" s="226">
        <f t="shared" ref="N80:O80" si="85">SUM(N81:N82)</f>
        <v>0</v>
      </c>
      <c r="O80" s="221">
        <f t="shared" si="85"/>
        <v>0</v>
      </c>
      <c r="P80" s="223"/>
    </row>
    <row r="81" spans="1:16" hidden="1" x14ac:dyDescent="0.2">
      <c r="A81" s="58">
        <v>2121</v>
      </c>
      <c r="B81" s="3" t="s">
        <v>4</v>
      </c>
      <c r="C81" s="98">
        <f t="shared" si="4"/>
        <v>0</v>
      </c>
      <c r="D81" s="220"/>
      <c r="E81" s="807"/>
      <c r="F81" s="765">
        <f t="shared" ref="F81:F82" si="86">D81+E81</f>
        <v>0</v>
      </c>
      <c r="G81" s="220"/>
      <c r="H81" s="103"/>
      <c r="I81" s="221">
        <f t="shared" ref="I81:I82" si="87">G81+H81</f>
        <v>0</v>
      </c>
      <c r="J81" s="103"/>
      <c r="K81" s="104"/>
      <c r="L81" s="221">
        <f t="shared" ref="L81:L82" si="88">J81+K81</f>
        <v>0</v>
      </c>
      <c r="M81" s="222"/>
      <c r="N81" s="104"/>
      <c r="O81" s="221">
        <f t="shared" ref="O81:O82" si="89">M81+N81</f>
        <v>0</v>
      </c>
      <c r="P81" s="223"/>
    </row>
    <row r="82" spans="1:16" ht="24" hidden="1" x14ac:dyDescent="0.2">
      <c r="A82" s="58">
        <v>2122</v>
      </c>
      <c r="B82" s="3" t="s">
        <v>119</v>
      </c>
      <c r="C82" s="98">
        <f t="shared" si="4"/>
        <v>0</v>
      </c>
      <c r="D82" s="220"/>
      <c r="E82" s="807"/>
      <c r="F82" s="765">
        <f t="shared" si="86"/>
        <v>0</v>
      </c>
      <c r="G82" s="220"/>
      <c r="H82" s="103"/>
      <c r="I82" s="221">
        <f t="shared" si="87"/>
        <v>0</v>
      </c>
      <c r="J82" s="103"/>
      <c r="K82" s="104"/>
      <c r="L82" s="221">
        <f t="shared" si="88"/>
        <v>0</v>
      </c>
      <c r="M82" s="222"/>
      <c r="N82" s="104"/>
      <c r="O82" s="221">
        <f t="shared" si="89"/>
        <v>0</v>
      </c>
      <c r="P82" s="223"/>
    </row>
    <row r="83" spans="1:16" hidden="1" x14ac:dyDescent="0.2">
      <c r="A83" s="76">
        <v>2200</v>
      </c>
      <c r="B83" s="203" t="s">
        <v>5</v>
      </c>
      <c r="C83" s="77">
        <f t="shared" si="4"/>
        <v>0</v>
      </c>
      <c r="D83" s="204">
        <f>SUM(D84,D89,D95,D103,D112,D116,D122,D128)</f>
        <v>0</v>
      </c>
      <c r="E83" s="802">
        <f t="shared" ref="E83:F83" si="90">SUM(E84,E89,E95,E103,E112,E116,E122,E128)</f>
        <v>0</v>
      </c>
      <c r="F83" s="769">
        <f t="shared" si="90"/>
        <v>0</v>
      </c>
      <c r="G83" s="204">
        <f>SUM(G84,G89,G95,G103,G112,G116,G122,G128)</f>
        <v>0</v>
      </c>
      <c r="H83" s="86">
        <f t="shared" ref="H83:I83" si="91">SUM(H84,H89,H95,H103,H112,H116,H122,H128)</f>
        <v>0</v>
      </c>
      <c r="I83" s="205">
        <f t="shared" si="91"/>
        <v>0</v>
      </c>
      <c r="J83" s="86">
        <f>SUM(J84,J89,J95,J103,J112,J116,J122,J128)</f>
        <v>0</v>
      </c>
      <c r="K83" s="87">
        <f t="shared" ref="K83:L83" si="92">SUM(K84,K89,K95,K103,K112,K116,K122,K128)</f>
        <v>0</v>
      </c>
      <c r="L83" s="205">
        <f t="shared" si="92"/>
        <v>0</v>
      </c>
      <c r="M83" s="120">
        <f>SUM(M84,M89,M95,M103,M112,M116,M122,M128)</f>
        <v>0</v>
      </c>
      <c r="N83" s="236">
        <f t="shared" ref="N83:O83" si="93">SUM(N84,N89,N95,N103,N112,N116,N122,N128)</f>
        <v>0</v>
      </c>
      <c r="O83" s="237">
        <f t="shared" si="93"/>
        <v>0</v>
      </c>
      <c r="P83" s="238"/>
    </row>
    <row r="84" spans="1:16" ht="24" hidden="1" x14ac:dyDescent="0.2">
      <c r="A84" s="210">
        <v>2210</v>
      </c>
      <c r="B84" s="154" t="s">
        <v>6</v>
      </c>
      <c r="C84" s="160">
        <f t="shared" si="4"/>
        <v>0</v>
      </c>
      <c r="D84" s="211">
        <f>SUM(D85:D88)</f>
        <v>0</v>
      </c>
      <c r="E84" s="803">
        <f t="shared" ref="E84:F84" si="94">SUM(E85:E88)</f>
        <v>0</v>
      </c>
      <c r="F84" s="804">
        <f t="shared" si="94"/>
        <v>0</v>
      </c>
      <c r="G84" s="211">
        <f>SUM(G85:G88)</f>
        <v>0</v>
      </c>
      <c r="H84" s="213">
        <f t="shared" ref="H84:I84" si="95">SUM(H85:H88)</f>
        <v>0</v>
      </c>
      <c r="I84" s="214">
        <f t="shared" si="95"/>
        <v>0</v>
      </c>
      <c r="J84" s="213">
        <f>SUM(J85:J88)</f>
        <v>0</v>
      </c>
      <c r="K84" s="212">
        <f t="shared" ref="K84:L84" si="96">SUM(K85:K88)</f>
        <v>0</v>
      </c>
      <c r="L84" s="214">
        <f t="shared" si="96"/>
        <v>0</v>
      </c>
      <c r="M84" s="160">
        <f>SUM(M85:M88)</f>
        <v>0</v>
      </c>
      <c r="N84" s="212">
        <f t="shared" ref="N84:O84" si="97">SUM(N85:N88)</f>
        <v>0</v>
      </c>
      <c r="O84" s="214">
        <f t="shared" si="97"/>
        <v>0</v>
      </c>
      <c r="P84" s="215"/>
    </row>
    <row r="85" spans="1:16" ht="24" hidden="1" x14ac:dyDescent="0.2">
      <c r="A85" s="49">
        <v>2211</v>
      </c>
      <c r="B85" s="1" t="s">
        <v>7</v>
      </c>
      <c r="C85" s="89">
        <f t="shared" ref="C85:C148" si="98">F85+I85+L85+O85</f>
        <v>0</v>
      </c>
      <c r="D85" s="216"/>
      <c r="E85" s="805"/>
      <c r="F85" s="806">
        <f t="shared" ref="F85:F88" si="99">D85+E85</f>
        <v>0</v>
      </c>
      <c r="G85" s="216"/>
      <c r="H85" s="94"/>
      <c r="I85" s="217">
        <f t="shared" ref="I85:I88" si="100">G85+H85</f>
        <v>0</v>
      </c>
      <c r="J85" s="94"/>
      <c r="K85" s="95"/>
      <c r="L85" s="217">
        <f t="shared" ref="L85:L88" si="101">J85+K85</f>
        <v>0</v>
      </c>
      <c r="M85" s="218"/>
      <c r="N85" s="95"/>
      <c r="O85" s="217">
        <f t="shared" ref="O85:O88" si="102">M85+N85</f>
        <v>0</v>
      </c>
      <c r="P85" s="219"/>
    </row>
    <row r="86" spans="1:16" ht="36" hidden="1" x14ac:dyDescent="0.2">
      <c r="A86" s="58">
        <v>2212</v>
      </c>
      <c r="B86" s="3" t="s">
        <v>85</v>
      </c>
      <c r="C86" s="98">
        <f t="shared" si="98"/>
        <v>0</v>
      </c>
      <c r="D86" s="220"/>
      <c r="E86" s="807"/>
      <c r="F86" s="765">
        <f t="shared" si="99"/>
        <v>0</v>
      </c>
      <c r="G86" s="220"/>
      <c r="H86" s="103"/>
      <c r="I86" s="221">
        <f t="shared" si="100"/>
        <v>0</v>
      </c>
      <c r="J86" s="103"/>
      <c r="K86" s="104"/>
      <c r="L86" s="221">
        <f t="shared" si="101"/>
        <v>0</v>
      </c>
      <c r="M86" s="222"/>
      <c r="N86" s="104"/>
      <c r="O86" s="221">
        <f t="shared" si="102"/>
        <v>0</v>
      </c>
      <c r="P86" s="223"/>
    </row>
    <row r="87" spans="1:16" ht="24" hidden="1" x14ac:dyDescent="0.2">
      <c r="A87" s="58">
        <v>2214</v>
      </c>
      <c r="B87" s="3" t="s">
        <v>8</v>
      </c>
      <c r="C87" s="98">
        <f t="shared" si="98"/>
        <v>0</v>
      </c>
      <c r="D87" s="220"/>
      <c r="E87" s="807"/>
      <c r="F87" s="765">
        <f t="shared" si="99"/>
        <v>0</v>
      </c>
      <c r="G87" s="220"/>
      <c r="H87" s="103"/>
      <c r="I87" s="221">
        <f t="shared" si="100"/>
        <v>0</v>
      </c>
      <c r="J87" s="103"/>
      <c r="K87" s="104"/>
      <c r="L87" s="221">
        <f t="shared" si="101"/>
        <v>0</v>
      </c>
      <c r="M87" s="222"/>
      <c r="N87" s="104"/>
      <c r="O87" s="221">
        <f t="shared" si="102"/>
        <v>0</v>
      </c>
      <c r="P87" s="223"/>
    </row>
    <row r="88" spans="1:16" hidden="1" x14ac:dyDescent="0.2">
      <c r="A88" s="58">
        <v>2219</v>
      </c>
      <c r="B88" s="3" t="s">
        <v>9</v>
      </c>
      <c r="C88" s="98">
        <f t="shared" si="98"/>
        <v>0</v>
      </c>
      <c r="D88" s="220"/>
      <c r="E88" s="807"/>
      <c r="F88" s="765">
        <f t="shared" si="99"/>
        <v>0</v>
      </c>
      <c r="G88" s="220"/>
      <c r="H88" s="103"/>
      <c r="I88" s="221">
        <f t="shared" si="100"/>
        <v>0</v>
      </c>
      <c r="J88" s="103"/>
      <c r="K88" s="104"/>
      <c r="L88" s="221">
        <f t="shared" si="101"/>
        <v>0</v>
      </c>
      <c r="M88" s="222"/>
      <c r="N88" s="104"/>
      <c r="O88" s="221">
        <f t="shared" si="102"/>
        <v>0</v>
      </c>
      <c r="P88" s="223"/>
    </row>
    <row r="89" spans="1:16" ht="24" hidden="1" x14ac:dyDescent="0.2">
      <c r="A89" s="224">
        <v>2220</v>
      </c>
      <c r="B89" s="3" t="s">
        <v>10</v>
      </c>
      <c r="C89" s="98">
        <f t="shared" si="98"/>
        <v>0</v>
      </c>
      <c r="D89" s="225">
        <f>SUM(D90:D94)</f>
        <v>0</v>
      </c>
      <c r="E89" s="808">
        <f t="shared" ref="E89:F89" si="103">SUM(E90:E94)</f>
        <v>0</v>
      </c>
      <c r="F89" s="765">
        <f t="shared" si="103"/>
        <v>0</v>
      </c>
      <c r="G89" s="225">
        <f>SUM(G90:G94)</f>
        <v>0</v>
      </c>
      <c r="H89" s="227">
        <f t="shared" ref="H89:I89" si="104">SUM(H90:H94)</f>
        <v>0</v>
      </c>
      <c r="I89" s="221">
        <f t="shared" si="104"/>
        <v>0</v>
      </c>
      <c r="J89" s="227">
        <f>SUM(J90:J94)</f>
        <v>0</v>
      </c>
      <c r="K89" s="226">
        <f t="shared" ref="K89:L89" si="105">SUM(K90:K94)</f>
        <v>0</v>
      </c>
      <c r="L89" s="221">
        <f t="shared" si="105"/>
        <v>0</v>
      </c>
      <c r="M89" s="98">
        <f>SUM(M90:M94)</f>
        <v>0</v>
      </c>
      <c r="N89" s="226">
        <f t="shared" ref="N89:O89" si="106">SUM(N90:N94)</f>
        <v>0</v>
      </c>
      <c r="O89" s="221">
        <f t="shared" si="106"/>
        <v>0</v>
      </c>
      <c r="P89" s="223"/>
    </row>
    <row r="90" spans="1:16" ht="24" hidden="1" x14ac:dyDescent="0.2">
      <c r="A90" s="58">
        <v>2221</v>
      </c>
      <c r="B90" s="3" t="s">
        <v>131</v>
      </c>
      <c r="C90" s="98">
        <f t="shared" si="98"/>
        <v>0</v>
      </c>
      <c r="D90" s="220"/>
      <c r="E90" s="807"/>
      <c r="F90" s="765">
        <f t="shared" ref="F90:F94" si="107">D90+E90</f>
        <v>0</v>
      </c>
      <c r="G90" s="220"/>
      <c r="H90" s="103"/>
      <c r="I90" s="221">
        <f t="shared" ref="I90:I94" si="108">G90+H90</f>
        <v>0</v>
      </c>
      <c r="J90" s="103"/>
      <c r="K90" s="104"/>
      <c r="L90" s="221">
        <f t="shared" ref="L90:L94" si="109">J90+K90</f>
        <v>0</v>
      </c>
      <c r="M90" s="222"/>
      <c r="N90" s="104"/>
      <c r="O90" s="221">
        <f t="shared" ref="O90:O94" si="110">M90+N90</f>
        <v>0</v>
      </c>
      <c r="P90" s="223"/>
    </row>
    <row r="91" spans="1:16" hidden="1" x14ac:dyDescent="0.2">
      <c r="A91" s="58">
        <v>2222</v>
      </c>
      <c r="B91" s="3" t="s">
        <v>11</v>
      </c>
      <c r="C91" s="98">
        <f t="shared" si="98"/>
        <v>0</v>
      </c>
      <c r="D91" s="220"/>
      <c r="E91" s="807"/>
      <c r="F91" s="765">
        <f t="shared" si="107"/>
        <v>0</v>
      </c>
      <c r="G91" s="220"/>
      <c r="H91" s="103"/>
      <c r="I91" s="221">
        <f t="shared" si="108"/>
        <v>0</v>
      </c>
      <c r="J91" s="103"/>
      <c r="K91" s="104"/>
      <c r="L91" s="221">
        <f t="shared" si="109"/>
        <v>0</v>
      </c>
      <c r="M91" s="222"/>
      <c r="N91" s="104"/>
      <c r="O91" s="221">
        <f t="shared" si="110"/>
        <v>0</v>
      </c>
      <c r="P91" s="223"/>
    </row>
    <row r="92" spans="1:16" hidden="1" x14ac:dyDescent="0.2">
      <c r="A92" s="58">
        <v>2223</v>
      </c>
      <c r="B92" s="3" t="s">
        <v>12</v>
      </c>
      <c r="C92" s="98">
        <f t="shared" si="98"/>
        <v>0</v>
      </c>
      <c r="D92" s="220"/>
      <c r="E92" s="807"/>
      <c r="F92" s="765">
        <f t="shared" si="107"/>
        <v>0</v>
      </c>
      <c r="G92" s="220"/>
      <c r="H92" s="103"/>
      <c r="I92" s="221">
        <f t="shared" si="108"/>
        <v>0</v>
      </c>
      <c r="J92" s="103"/>
      <c r="K92" s="104"/>
      <c r="L92" s="221">
        <f t="shared" si="109"/>
        <v>0</v>
      </c>
      <c r="M92" s="222"/>
      <c r="N92" s="104"/>
      <c r="O92" s="221">
        <f t="shared" si="110"/>
        <v>0</v>
      </c>
      <c r="P92" s="223"/>
    </row>
    <row r="93" spans="1:16" ht="48" hidden="1" x14ac:dyDescent="0.2">
      <c r="A93" s="58">
        <v>2224</v>
      </c>
      <c r="B93" s="3" t="s">
        <v>222</v>
      </c>
      <c r="C93" s="98">
        <f t="shared" si="98"/>
        <v>0</v>
      </c>
      <c r="D93" s="220"/>
      <c r="E93" s="807"/>
      <c r="F93" s="765">
        <f t="shared" si="107"/>
        <v>0</v>
      </c>
      <c r="G93" s="220"/>
      <c r="H93" s="103"/>
      <c r="I93" s="221">
        <f t="shared" si="108"/>
        <v>0</v>
      </c>
      <c r="J93" s="103"/>
      <c r="K93" s="104"/>
      <c r="L93" s="221">
        <f t="shared" si="109"/>
        <v>0</v>
      </c>
      <c r="M93" s="222"/>
      <c r="N93" s="104"/>
      <c r="O93" s="221">
        <f t="shared" si="110"/>
        <v>0</v>
      </c>
      <c r="P93" s="223"/>
    </row>
    <row r="94" spans="1:16" ht="24" hidden="1" x14ac:dyDescent="0.2">
      <c r="A94" s="58">
        <v>2229</v>
      </c>
      <c r="B94" s="3" t="s">
        <v>13</v>
      </c>
      <c r="C94" s="98">
        <f t="shared" si="98"/>
        <v>0</v>
      </c>
      <c r="D94" s="220"/>
      <c r="E94" s="807"/>
      <c r="F94" s="765">
        <f t="shared" si="107"/>
        <v>0</v>
      </c>
      <c r="G94" s="220"/>
      <c r="H94" s="103"/>
      <c r="I94" s="221">
        <f t="shared" si="108"/>
        <v>0</v>
      </c>
      <c r="J94" s="103"/>
      <c r="K94" s="104"/>
      <c r="L94" s="221">
        <f t="shared" si="109"/>
        <v>0</v>
      </c>
      <c r="M94" s="222"/>
      <c r="N94" s="104"/>
      <c r="O94" s="221">
        <f t="shared" si="110"/>
        <v>0</v>
      </c>
      <c r="P94" s="223"/>
    </row>
    <row r="95" spans="1:16" ht="36" hidden="1" x14ac:dyDescent="0.2">
      <c r="A95" s="224">
        <v>2230</v>
      </c>
      <c r="B95" s="3" t="s">
        <v>14</v>
      </c>
      <c r="C95" s="98">
        <f t="shared" si="98"/>
        <v>0</v>
      </c>
      <c r="D95" s="225">
        <f>SUM(D96:D102)</f>
        <v>0</v>
      </c>
      <c r="E95" s="808">
        <f t="shared" ref="E95:F95" si="111">SUM(E96:E102)</f>
        <v>0</v>
      </c>
      <c r="F95" s="765">
        <f t="shared" si="111"/>
        <v>0</v>
      </c>
      <c r="G95" s="225">
        <f>SUM(G96:G102)</f>
        <v>0</v>
      </c>
      <c r="H95" s="227">
        <f t="shared" ref="H95:I95" si="112">SUM(H96:H102)</f>
        <v>0</v>
      </c>
      <c r="I95" s="221">
        <f t="shared" si="112"/>
        <v>0</v>
      </c>
      <c r="J95" s="227">
        <f>SUM(J96:J102)</f>
        <v>0</v>
      </c>
      <c r="K95" s="226">
        <f t="shared" ref="K95:L95" si="113">SUM(K96:K102)</f>
        <v>0</v>
      </c>
      <c r="L95" s="221">
        <f t="shared" si="113"/>
        <v>0</v>
      </c>
      <c r="M95" s="98">
        <f>SUM(M96:M102)</f>
        <v>0</v>
      </c>
      <c r="N95" s="226">
        <f t="shared" ref="N95:O95" si="114">SUM(N96:N102)</f>
        <v>0</v>
      </c>
      <c r="O95" s="221">
        <f t="shared" si="114"/>
        <v>0</v>
      </c>
      <c r="P95" s="223"/>
    </row>
    <row r="96" spans="1:16" ht="24" hidden="1" x14ac:dyDescent="0.2">
      <c r="A96" s="58">
        <v>2231</v>
      </c>
      <c r="B96" s="3" t="s">
        <v>121</v>
      </c>
      <c r="C96" s="98">
        <f t="shared" si="98"/>
        <v>0</v>
      </c>
      <c r="D96" s="220"/>
      <c r="E96" s="807"/>
      <c r="F96" s="765">
        <f t="shared" ref="F96:F102" si="115">D96+E96</f>
        <v>0</v>
      </c>
      <c r="G96" s="220"/>
      <c r="H96" s="103"/>
      <c r="I96" s="221">
        <f t="shared" ref="I96:I102" si="116">G96+H96</f>
        <v>0</v>
      </c>
      <c r="J96" s="103"/>
      <c r="K96" s="104"/>
      <c r="L96" s="221">
        <f t="shared" ref="L96:L102" si="117">J96+K96</f>
        <v>0</v>
      </c>
      <c r="M96" s="222"/>
      <c r="N96" s="104"/>
      <c r="O96" s="221">
        <f t="shared" ref="O96:O102" si="118">M96+N96</f>
        <v>0</v>
      </c>
      <c r="P96" s="223"/>
    </row>
    <row r="97" spans="1:16" ht="24.75" hidden="1" customHeight="1" x14ac:dyDescent="0.2">
      <c r="A97" s="58">
        <v>2232</v>
      </c>
      <c r="B97" s="3" t="s">
        <v>90</v>
      </c>
      <c r="C97" s="98">
        <f t="shared" si="98"/>
        <v>0</v>
      </c>
      <c r="D97" s="220"/>
      <c r="E97" s="807"/>
      <c r="F97" s="765">
        <f t="shared" si="115"/>
        <v>0</v>
      </c>
      <c r="G97" s="220"/>
      <c r="H97" s="103"/>
      <c r="I97" s="221">
        <f t="shared" si="116"/>
        <v>0</v>
      </c>
      <c r="J97" s="103"/>
      <c r="K97" s="104"/>
      <c r="L97" s="221">
        <f t="shared" si="117"/>
        <v>0</v>
      </c>
      <c r="M97" s="222"/>
      <c r="N97" s="104"/>
      <c r="O97" s="221">
        <f t="shared" si="118"/>
        <v>0</v>
      </c>
      <c r="P97" s="223"/>
    </row>
    <row r="98" spans="1:16" ht="24" hidden="1" x14ac:dyDescent="0.2">
      <c r="A98" s="49">
        <v>2233</v>
      </c>
      <c r="B98" s="1" t="s">
        <v>15</v>
      </c>
      <c r="C98" s="89">
        <f t="shared" si="98"/>
        <v>0</v>
      </c>
      <c r="D98" s="216"/>
      <c r="E98" s="805"/>
      <c r="F98" s="806">
        <f t="shared" si="115"/>
        <v>0</v>
      </c>
      <c r="G98" s="216"/>
      <c r="H98" s="94"/>
      <c r="I98" s="217">
        <f t="shared" si="116"/>
        <v>0</v>
      </c>
      <c r="J98" s="94"/>
      <c r="K98" s="95"/>
      <c r="L98" s="217">
        <f t="shared" si="117"/>
        <v>0</v>
      </c>
      <c r="M98" s="218"/>
      <c r="N98" s="95"/>
      <c r="O98" s="217">
        <f t="shared" si="118"/>
        <v>0</v>
      </c>
      <c r="P98" s="219"/>
    </row>
    <row r="99" spans="1:16" ht="36" hidden="1" x14ac:dyDescent="0.2">
      <c r="A99" s="58">
        <v>2234</v>
      </c>
      <c r="B99" s="3" t="s">
        <v>16</v>
      </c>
      <c r="C99" s="98">
        <f t="shared" si="98"/>
        <v>0</v>
      </c>
      <c r="D99" s="220"/>
      <c r="E99" s="807"/>
      <c r="F99" s="765">
        <f t="shared" si="115"/>
        <v>0</v>
      </c>
      <c r="G99" s="220"/>
      <c r="H99" s="103"/>
      <c r="I99" s="221">
        <f t="shared" si="116"/>
        <v>0</v>
      </c>
      <c r="J99" s="103"/>
      <c r="K99" s="104"/>
      <c r="L99" s="221">
        <f t="shared" si="117"/>
        <v>0</v>
      </c>
      <c r="M99" s="222"/>
      <c r="N99" s="104"/>
      <c r="O99" s="221">
        <f t="shared" si="118"/>
        <v>0</v>
      </c>
      <c r="P99" s="223"/>
    </row>
    <row r="100" spans="1:16" ht="24" hidden="1" x14ac:dyDescent="0.2">
      <c r="A100" s="58">
        <v>2235</v>
      </c>
      <c r="B100" s="3" t="s">
        <v>122</v>
      </c>
      <c r="C100" s="98">
        <f t="shared" si="98"/>
        <v>0</v>
      </c>
      <c r="D100" s="220"/>
      <c r="E100" s="807"/>
      <c r="F100" s="765">
        <f t="shared" si="115"/>
        <v>0</v>
      </c>
      <c r="G100" s="220"/>
      <c r="H100" s="103"/>
      <c r="I100" s="221">
        <f t="shared" si="116"/>
        <v>0</v>
      </c>
      <c r="J100" s="103"/>
      <c r="K100" s="104"/>
      <c r="L100" s="221">
        <f t="shared" si="117"/>
        <v>0</v>
      </c>
      <c r="M100" s="222"/>
      <c r="N100" s="104"/>
      <c r="O100" s="221">
        <f t="shared" si="118"/>
        <v>0</v>
      </c>
      <c r="P100" s="223"/>
    </row>
    <row r="101" spans="1:16" hidden="1" x14ac:dyDescent="0.2">
      <c r="A101" s="58">
        <v>2236</v>
      </c>
      <c r="B101" s="3" t="s">
        <v>17</v>
      </c>
      <c r="C101" s="98">
        <f t="shared" si="98"/>
        <v>0</v>
      </c>
      <c r="D101" s="220"/>
      <c r="E101" s="807"/>
      <c r="F101" s="765">
        <f t="shared" si="115"/>
        <v>0</v>
      </c>
      <c r="G101" s="220"/>
      <c r="H101" s="103"/>
      <c r="I101" s="221">
        <f t="shared" si="116"/>
        <v>0</v>
      </c>
      <c r="J101" s="103"/>
      <c r="K101" s="104"/>
      <c r="L101" s="221">
        <f t="shared" si="117"/>
        <v>0</v>
      </c>
      <c r="M101" s="222"/>
      <c r="N101" s="104"/>
      <c r="O101" s="221">
        <f t="shared" si="118"/>
        <v>0</v>
      </c>
      <c r="P101" s="223"/>
    </row>
    <row r="102" spans="1:16" ht="24" hidden="1" x14ac:dyDescent="0.2">
      <c r="A102" s="58">
        <v>2239</v>
      </c>
      <c r="B102" s="3" t="s">
        <v>91</v>
      </c>
      <c r="C102" s="98">
        <f t="shared" si="98"/>
        <v>0</v>
      </c>
      <c r="D102" s="220"/>
      <c r="E102" s="807"/>
      <c r="F102" s="765">
        <f t="shared" si="115"/>
        <v>0</v>
      </c>
      <c r="G102" s="220"/>
      <c r="H102" s="103"/>
      <c r="I102" s="221">
        <f t="shared" si="116"/>
        <v>0</v>
      </c>
      <c r="J102" s="103"/>
      <c r="K102" s="104"/>
      <c r="L102" s="221">
        <f t="shared" si="117"/>
        <v>0</v>
      </c>
      <c r="M102" s="222"/>
      <c r="N102" s="104"/>
      <c r="O102" s="221">
        <f t="shared" si="118"/>
        <v>0</v>
      </c>
      <c r="P102" s="223"/>
    </row>
    <row r="103" spans="1:16" ht="36" hidden="1" x14ac:dyDescent="0.2">
      <c r="A103" s="224">
        <v>2240</v>
      </c>
      <c r="B103" s="3" t="s">
        <v>223</v>
      </c>
      <c r="C103" s="98">
        <f t="shared" si="98"/>
        <v>0</v>
      </c>
      <c r="D103" s="225">
        <f>SUM(D104:D111)</f>
        <v>0</v>
      </c>
      <c r="E103" s="808">
        <f t="shared" ref="E103:F103" si="119">SUM(E104:E111)</f>
        <v>0</v>
      </c>
      <c r="F103" s="765">
        <f t="shared" si="119"/>
        <v>0</v>
      </c>
      <c r="G103" s="225">
        <f>SUM(G104:G111)</f>
        <v>0</v>
      </c>
      <c r="H103" s="227">
        <f t="shared" ref="H103:I103" si="120">SUM(H104:H111)</f>
        <v>0</v>
      </c>
      <c r="I103" s="221">
        <f t="shared" si="120"/>
        <v>0</v>
      </c>
      <c r="J103" s="227">
        <f>SUM(J104:J111)</f>
        <v>0</v>
      </c>
      <c r="K103" s="226">
        <f t="shared" ref="K103:L103" si="121">SUM(K104:K111)</f>
        <v>0</v>
      </c>
      <c r="L103" s="221">
        <f t="shared" si="121"/>
        <v>0</v>
      </c>
      <c r="M103" s="98">
        <f>SUM(M104:M111)</f>
        <v>0</v>
      </c>
      <c r="N103" s="226">
        <f t="shared" ref="N103:O103" si="122">SUM(N104:N111)</f>
        <v>0</v>
      </c>
      <c r="O103" s="221">
        <f t="shared" si="122"/>
        <v>0</v>
      </c>
      <c r="P103" s="223"/>
    </row>
    <row r="104" spans="1:16" hidden="1" x14ac:dyDescent="0.2">
      <c r="A104" s="58">
        <v>2241</v>
      </c>
      <c r="B104" s="3" t="s">
        <v>92</v>
      </c>
      <c r="C104" s="98">
        <f t="shared" si="98"/>
        <v>0</v>
      </c>
      <c r="D104" s="220"/>
      <c r="E104" s="807"/>
      <c r="F104" s="765">
        <f t="shared" ref="F104:F111" si="123">D104+E104</f>
        <v>0</v>
      </c>
      <c r="G104" s="220"/>
      <c r="H104" s="103"/>
      <c r="I104" s="221">
        <f t="shared" ref="I104:I111" si="124">G104+H104</f>
        <v>0</v>
      </c>
      <c r="J104" s="103"/>
      <c r="K104" s="104"/>
      <c r="L104" s="221">
        <f t="shared" ref="L104:L111" si="125">J104+K104</f>
        <v>0</v>
      </c>
      <c r="M104" s="222"/>
      <c r="N104" s="104"/>
      <c r="O104" s="221">
        <f t="shared" ref="O104:O111" si="126">M104+N104</f>
        <v>0</v>
      </c>
      <c r="P104" s="223"/>
    </row>
    <row r="105" spans="1:16" ht="24" hidden="1" x14ac:dyDescent="0.2">
      <c r="A105" s="58">
        <v>2242</v>
      </c>
      <c r="B105" s="3" t="s">
        <v>18</v>
      </c>
      <c r="C105" s="98">
        <f t="shared" si="98"/>
        <v>0</v>
      </c>
      <c r="D105" s="220"/>
      <c r="E105" s="807"/>
      <c r="F105" s="765">
        <f t="shared" si="123"/>
        <v>0</v>
      </c>
      <c r="G105" s="220"/>
      <c r="H105" s="103"/>
      <c r="I105" s="221">
        <f t="shared" si="124"/>
        <v>0</v>
      </c>
      <c r="J105" s="103"/>
      <c r="K105" s="104"/>
      <c r="L105" s="221">
        <f t="shared" si="125"/>
        <v>0</v>
      </c>
      <c r="M105" s="222"/>
      <c r="N105" s="104"/>
      <c r="O105" s="221">
        <f t="shared" si="126"/>
        <v>0</v>
      </c>
      <c r="P105" s="223"/>
    </row>
    <row r="106" spans="1:16" ht="24" hidden="1" x14ac:dyDescent="0.2">
      <c r="A106" s="58">
        <v>2243</v>
      </c>
      <c r="B106" s="3" t="s">
        <v>19</v>
      </c>
      <c r="C106" s="98">
        <f t="shared" si="98"/>
        <v>0</v>
      </c>
      <c r="D106" s="220"/>
      <c r="E106" s="807"/>
      <c r="F106" s="765">
        <f t="shared" si="123"/>
        <v>0</v>
      </c>
      <c r="G106" s="220"/>
      <c r="H106" s="103"/>
      <c r="I106" s="221">
        <f t="shared" si="124"/>
        <v>0</v>
      </c>
      <c r="J106" s="103"/>
      <c r="K106" s="104"/>
      <c r="L106" s="221">
        <f t="shared" si="125"/>
        <v>0</v>
      </c>
      <c r="M106" s="222"/>
      <c r="N106" s="104"/>
      <c r="O106" s="221">
        <f t="shared" si="126"/>
        <v>0</v>
      </c>
      <c r="P106" s="223"/>
    </row>
    <row r="107" spans="1:16" hidden="1" x14ac:dyDescent="0.2">
      <c r="A107" s="58">
        <v>2244</v>
      </c>
      <c r="B107" s="3" t="s">
        <v>123</v>
      </c>
      <c r="C107" s="98">
        <f t="shared" si="98"/>
        <v>0</v>
      </c>
      <c r="D107" s="220"/>
      <c r="E107" s="807"/>
      <c r="F107" s="765">
        <f t="shared" si="123"/>
        <v>0</v>
      </c>
      <c r="G107" s="220"/>
      <c r="H107" s="103"/>
      <c r="I107" s="221">
        <f t="shared" si="124"/>
        <v>0</v>
      </c>
      <c r="J107" s="103"/>
      <c r="K107" s="104"/>
      <c r="L107" s="221">
        <f t="shared" si="125"/>
        <v>0</v>
      </c>
      <c r="M107" s="222"/>
      <c r="N107" s="104"/>
      <c r="O107" s="221">
        <f t="shared" si="126"/>
        <v>0</v>
      </c>
      <c r="P107" s="223"/>
    </row>
    <row r="108" spans="1:16" ht="24" hidden="1" x14ac:dyDescent="0.2">
      <c r="A108" s="58">
        <v>2246</v>
      </c>
      <c r="B108" s="3" t="s">
        <v>93</v>
      </c>
      <c r="C108" s="98">
        <f t="shared" si="98"/>
        <v>0</v>
      </c>
      <c r="D108" s="220"/>
      <c r="E108" s="807"/>
      <c r="F108" s="765">
        <f t="shared" si="123"/>
        <v>0</v>
      </c>
      <c r="G108" s="220"/>
      <c r="H108" s="103"/>
      <c r="I108" s="221">
        <f t="shared" si="124"/>
        <v>0</v>
      </c>
      <c r="J108" s="103"/>
      <c r="K108" s="104"/>
      <c r="L108" s="221">
        <f t="shared" si="125"/>
        <v>0</v>
      </c>
      <c r="M108" s="222"/>
      <c r="N108" s="104"/>
      <c r="O108" s="221">
        <f t="shared" si="126"/>
        <v>0</v>
      </c>
      <c r="P108" s="223"/>
    </row>
    <row r="109" spans="1:16" hidden="1" x14ac:dyDescent="0.2">
      <c r="A109" s="58">
        <v>2247</v>
      </c>
      <c r="B109" s="3" t="s">
        <v>94</v>
      </c>
      <c r="C109" s="98">
        <f t="shared" si="98"/>
        <v>0</v>
      </c>
      <c r="D109" s="220"/>
      <c r="E109" s="807"/>
      <c r="F109" s="765">
        <f t="shared" si="123"/>
        <v>0</v>
      </c>
      <c r="G109" s="220"/>
      <c r="H109" s="103"/>
      <c r="I109" s="221">
        <f t="shared" si="124"/>
        <v>0</v>
      </c>
      <c r="J109" s="103"/>
      <c r="K109" s="104"/>
      <c r="L109" s="221">
        <f t="shared" si="125"/>
        <v>0</v>
      </c>
      <c r="M109" s="222"/>
      <c r="N109" s="104"/>
      <c r="O109" s="221">
        <f t="shared" si="126"/>
        <v>0</v>
      </c>
      <c r="P109" s="223"/>
    </row>
    <row r="110" spans="1:16" ht="24" hidden="1" x14ac:dyDescent="0.2">
      <c r="A110" s="58">
        <v>2248</v>
      </c>
      <c r="B110" s="3" t="s">
        <v>224</v>
      </c>
      <c r="C110" s="98">
        <f t="shared" si="98"/>
        <v>0</v>
      </c>
      <c r="D110" s="220"/>
      <c r="E110" s="807"/>
      <c r="F110" s="765">
        <f t="shared" si="123"/>
        <v>0</v>
      </c>
      <c r="G110" s="220"/>
      <c r="H110" s="103"/>
      <c r="I110" s="221">
        <f t="shared" si="124"/>
        <v>0</v>
      </c>
      <c r="J110" s="103"/>
      <c r="K110" s="104"/>
      <c r="L110" s="221">
        <f t="shared" si="125"/>
        <v>0</v>
      </c>
      <c r="M110" s="222"/>
      <c r="N110" s="104"/>
      <c r="O110" s="221">
        <f t="shared" si="126"/>
        <v>0</v>
      </c>
      <c r="P110" s="223"/>
    </row>
    <row r="111" spans="1:16" ht="24" hidden="1" x14ac:dyDescent="0.2">
      <c r="A111" s="58">
        <v>2249</v>
      </c>
      <c r="B111" s="3" t="s">
        <v>20</v>
      </c>
      <c r="C111" s="98">
        <f t="shared" si="98"/>
        <v>0</v>
      </c>
      <c r="D111" s="220"/>
      <c r="E111" s="807"/>
      <c r="F111" s="765">
        <f t="shared" si="123"/>
        <v>0</v>
      </c>
      <c r="G111" s="220"/>
      <c r="H111" s="103"/>
      <c r="I111" s="221">
        <f t="shared" si="124"/>
        <v>0</v>
      </c>
      <c r="J111" s="103"/>
      <c r="K111" s="104"/>
      <c r="L111" s="221">
        <f t="shared" si="125"/>
        <v>0</v>
      </c>
      <c r="M111" s="222"/>
      <c r="N111" s="104"/>
      <c r="O111" s="221">
        <f t="shared" si="126"/>
        <v>0</v>
      </c>
      <c r="P111" s="223"/>
    </row>
    <row r="112" spans="1:16" hidden="1" x14ac:dyDescent="0.2">
      <c r="A112" s="224">
        <v>2250</v>
      </c>
      <c r="B112" s="3" t="s">
        <v>21</v>
      </c>
      <c r="C112" s="98">
        <f t="shared" si="98"/>
        <v>0</v>
      </c>
      <c r="D112" s="225">
        <f>SUM(D113:D115)</f>
        <v>0</v>
      </c>
      <c r="E112" s="808">
        <f t="shared" ref="E112:F112" si="127">SUM(E113:E115)</f>
        <v>0</v>
      </c>
      <c r="F112" s="765">
        <f t="shared" si="127"/>
        <v>0</v>
      </c>
      <c r="G112" s="225">
        <f>SUM(G113:G115)</f>
        <v>0</v>
      </c>
      <c r="H112" s="227">
        <f t="shared" ref="H112:I112" si="128">SUM(H113:H115)</f>
        <v>0</v>
      </c>
      <c r="I112" s="221">
        <f t="shared" si="128"/>
        <v>0</v>
      </c>
      <c r="J112" s="227">
        <f>SUM(J113:J115)</f>
        <v>0</v>
      </c>
      <c r="K112" s="226">
        <f t="shared" ref="K112:L112" si="129">SUM(K113:K115)</f>
        <v>0</v>
      </c>
      <c r="L112" s="221">
        <f t="shared" si="129"/>
        <v>0</v>
      </c>
      <c r="M112" s="98">
        <f>SUM(M113:M115)</f>
        <v>0</v>
      </c>
      <c r="N112" s="226">
        <f t="shared" ref="N112:O112" si="130">SUM(N113:N115)</f>
        <v>0</v>
      </c>
      <c r="O112" s="221">
        <f t="shared" si="130"/>
        <v>0</v>
      </c>
      <c r="P112" s="223"/>
    </row>
    <row r="113" spans="1:16" hidden="1" x14ac:dyDescent="0.2">
      <c r="A113" s="58">
        <v>2251</v>
      </c>
      <c r="B113" s="3" t="s">
        <v>22</v>
      </c>
      <c r="C113" s="98">
        <f t="shared" si="98"/>
        <v>0</v>
      </c>
      <c r="D113" s="220"/>
      <c r="E113" s="807"/>
      <c r="F113" s="765">
        <f t="shared" ref="F113:F115" si="131">D113+E113</f>
        <v>0</v>
      </c>
      <c r="G113" s="220"/>
      <c r="H113" s="103"/>
      <c r="I113" s="221">
        <f t="shared" ref="I113:I115" si="132">G113+H113</f>
        <v>0</v>
      </c>
      <c r="J113" s="103"/>
      <c r="K113" s="104"/>
      <c r="L113" s="221">
        <f t="shared" ref="L113:L115" si="133">J113+K113</f>
        <v>0</v>
      </c>
      <c r="M113" s="222"/>
      <c r="N113" s="104"/>
      <c r="O113" s="221">
        <f t="shared" ref="O113:O115" si="134">M113+N113</f>
        <v>0</v>
      </c>
      <c r="P113" s="223"/>
    </row>
    <row r="114" spans="1:16" ht="24" hidden="1" x14ac:dyDescent="0.2">
      <c r="A114" s="58">
        <v>2252</v>
      </c>
      <c r="B114" s="3" t="s">
        <v>23</v>
      </c>
      <c r="C114" s="98">
        <f t="shared" si="98"/>
        <v>0</v>
      </c>
      <c r="D114" s="220"/>
      <c r="E114" s="807"/>
      <c r="F114" s="765">
        <f t="shared" si="131"/>
        <v>0</v>
      </c>
      <c r="G114" s="220"/>
      <c r="H114" s="103"/>
      <c r="I114" s="221">
        <f t="shared" si="132"/>
        <v>0</v>
      </c>
      <c r="J114" s="103"/>
      <c r="K114" s="104"/>
      <c r="L114" s="221">
        <f t="shared" si="133"/>
        <v>0</v>
      </c>
      <c r="M114" s="222"/>
      <c r="N114" s="104"/>
      <c r="O114" s="221">
        <f t="shared" si="134"/>
        <v>0</v>
      </c>
      <c r="P114" s="223"/>
    </row>
    <row r="115" spans="1:16" ht="24" hidden="1" x14ac:dyDescent="0.2">
      <c r="A115" s="58">
        <v>2259</v>
      </c>
      <c r="B115" s="3" t="s">
        <v>24</v>
      </c>
      <c r="C115" s="98">
        <f t="shared" si="98"/>
        <v>0</v>
      </c>
      <c r="D115" s="220"/>
      <c r="E115" s="807"/>
      <c r="F115" s="765">
        <f t="shared" si="131"/>
        <v>0</v>
      </c>
      <c r="G115" s="220"/>
      <c r="H115" s="103"/>
      <c r="I115" s="221">
        <f t="shared" si="132"/>
        <v>0</v>
      </c>
      <c r="J115" s="103"/>
      <c r="K115" s="104"/>
      <c r="L115" s="221">
        <f t="shared" si="133"/>
        <v>0</v>
      </c>
      <c r="M115" s="222"/>
      <c r="N115" s="104"/>
      <c r="O115" s="221">
        <f t="shared" si="134"/>
        <v>0</v>
      </c>
      <c r="P115" s="223"/>
    </row>
    <row r="116" spans="1:16" hidden="1" x14ac:dyDescent="0.2">
      <c r="A116" s="224">
        <v>2260</v>
      </c>
      <c r="B116" s="3" t="s">
        <v>25</v>
      </c>
      <c r="C116" s="98">
        <f t="shared" si="98"/>
        <v>0</v>
      </c>
      <c r="D116" s="225">
        <f>SUM(D117:D121)</f>
        <v>0</v>
      </c>
      <c r="E116" s="808">
        <f t="shared" ref="E116:F116" si="135">SUM(E117:E121)</f>
        <v>0</v>
      </c>
      <c r="F116" s="765">
        <f t="shared" si="135"/>
        <v>0</v>
      </c>
      <c r="G116" s="225">
        <f>SUM(G117:G121)</f>
        <v>0</v>
      </c>
      <c r="H116" s="227">
        <f t="shared" ref="H116:I116" si="136">SUM(H117:H121)</f>
        <v>0</v>
      </c>
      <c r="I116" s="221">
        <f t="shared" si="136"/>
        <v>0</v>
      </c>
      <c r="J116" s="227">
        <f>SUM(J117:J121)</f>
        <v>0</v>
      </c>
      <c r="K116" s="226">
        <f t="shared" ref="K116:L116" si="137">SUM(K117:K121)</f>
        <v>0</v>
      </c>
      <c r="L116" s="221">
        <f t="shared" si="137"/>
        <v>0</v>
      </c>
      <c r="M116" s="98">
        <f>SUM(M117:M121)</f>
        <v>0</v>
      </c>
      <c r="N116" s="226">
        <f t="shared" ref="N116:O116" si="138">SUM(N117:N121)</f>
        <v>0</v>
      </c>
      <c r="O116" s="221">
        <f t="shared" si="138"/>
        <v>0</v>
      </c>
      <c r="P116" s="223"/>
    </row>
    <row r="117" spans="1:16" hidden="1" x14ac:dyDescent="0.2">
      <c r="A117" s="58">
        <v>2261</v>
      </c>
      <c r="B117" s="3" t="s">
        <v>26</v>
      </c>
      <c r="C117" s="98">
        <f t="shared" si="98"/>
        <v>0</v>
      </c>
      <c r="D117" s="220"/>
      <c r="E117" s="807"/>
      <c r="F117" s="765">
        <f t="shared" ref="F117:F121" si="139">D117+E117</f>
        <v>0</v>
      </c>
      <c r="G117" s="220"/>
      <c r="H117" s="103"/>
      <c r="I117" s="221">
        <f t="shared" ref="I117:I121" si="140">G117+H117</f>
        <v>0</v>
      </c>
      <c r="J117" s="103"/>
      <c r="K117" s="104"/>
      <c r="L117" s="221">
        <f t="shared" ref="L117:L121" si="141">J117+K117</f>
        <v>0</v>
      </c>
      <c r="M117" s="222"/>
      <c r="N117" s="104"/>
      <c r="O117" s="221">
        <f t="shared" ref="O117:O121" si="142">M117+N117</f>
        <v>0</v>
      </c>
      <c r="P117" s="223"/>
    </row>
    <row r="118" spans="1:16" hidden="1" x14ac:dyDescent="0.2">
      <c r="A118" s="58">
        <v>2262</v>
      </c>
      <c r="B118" s="3" t="s">
        <v>27</v>
      </c>
      <c r="C118" s="98">
        <f t="shared" si="98"/>
        <v>0</v>
      </c>
      <c r="D118" s="220"/>
      <c r="E118" s="807"/>
      <c r="F118" s="765">
        <f t="shared" si="139"/>
        <v>0</v>
      </c>
      <c r="G118" s="220"/>
      <c r="H118" s="103"/>
      <c r="I118" s="221">
        <f t="shared" si="140"/>
        <v>0</v>
      </c>
      <c r="J118" s="103"/>
      <c r="K118" s="104"/>
      <c r="L118" s="221">
        <f t="shared" si="141"/>
        <v>0</v>
      </c>
      <c r="M118" s="222"/>
      <c r="N118" s="104"/>
      <c r="O118" s="221">
        <f t="shared" si="142"/>
        <v>0</v>
      </c>
      <c r="P118" s="223"/>
    </row>
    <row r="119" spans="1:16" hidden="1" x14ac:dyDescent="0.2">
      <c r="A119" s="58">
        <v>2263</v>
      </c>
      <c r="B119" s="3" t="s">
        <v>28</v>
      </c>
      <c r="C119" s="98">
        <f t="shared" si="98"/>
        <v>0</v>
      </c>
      <c r="D119" s="220"/>
      <c r="E119" s="807"/>
      <c r="F119" s="765">
        <f t="shared" si="139"/>
        <v>0</v>
      </c>
      <c r="G119" s="220"/>
      <c r="H119" s="103"/>
      <c r="I119" s="221">
        <f t="shared" si="140"/>
        <v>0</v>
      </c>
      <c r="J119" s="103"/>
      <c r="K119" s="104"/>
      <c r="L119" s="221">
        <f t="shared" si="141"/>
        <v>0</v>
      </c>
      <c r="M119" s="222"/>
      <c r="N119" s="104"/>
      <c r="O119" s="221">
        <f t="shared" si="142"/>
        <v>0</v>
      </c>
      <c r="P119" s="223"/>
    </row>
    <row r="120" spans="1:16" ht="24" hidden="1" x14ac:dyDescent="0.2">
      <c r="A120" s="58">
        <v>2264</v>
      </c>
      <c r="B120" s="3" t="s">
        <v>225</v>
      </c>
      <c r="C120" s="98">
        <f t="shared" si="98"/>
        <v>0</v>
      </c>
      <c r="D120" s="220"/>
      <c r="E120" s="807"/>
      <c r="F120" s="765">
        <f t="shared" si="139"/>
        <v>0</v>
      </c>
      <c r="G120" s="220"/>
      <c r="H120" s="103"/>
      <c r="I120" s="221">
        <f t="shared" si="140"/>
        <v>0</v>
      </c>
      <c r="J120" s="103"/>
      <c r="K120" s="104"/>
      <c r="L120" s="221">
        <f t="shared" si="141"/>
        <v>0</v>
      </c>
      <c r="M120" s="222"/>
      <c r="N120" s="104"/>
      <c r="O120" s="221">
        <f t="shared" si="142"/>
        <v>0</v>
      </c>
      <c r="P120" s="223"/>
    </row>
    <row r="121" spans="1:16" hidden="1" x14ac:dyDescent="0.2">
      <c r="A121" s="58">
        <v>2269</v>
      </c>
      <c r="B121" s="3" t="s">
        <v>29</v>
      </c>
      <c r="C121" s="98">
        <f t="shared" si="98"/>
        <v>0</v>
      </c>
      <c r="D121" s="220"/>
      <c r="E121" s="807"/>
      <c r="F121" s="765">
        <f t="shared" si="139"/>
        <v>0</v>
      </c>
      <c r="G121" s="220"/>
      <c r="H121" s="103"/>
      <c r="I121" s="221">
        <f t="shared" si="140"/>
        <v>0</v>
      </c>
      <c r="J121" s="103"/>
      <c r="K121" s="104"/>
      <c r="L121" s="221">
        <f t="shared" si="141"/>
        <v>0</v>
      </c>
      <c r="M121" s="222"/>
      <c r="N121" s="104"/>
      <c r="O121" s="221">
        <f t="shared" si="142"/>
        <v>0</v>
      </c>
      <c r="P121" s="223"/>
    </row>
    <row r="122" spans="1:16" hidden="1" x14ac:dyDescent="0.2">
      <c r="A122" s="224">
        <v>2270</v>
      </c>
      <c r="B122" s="3" t="s">
        <v>30</v>
      </c>
      <c r="C122" s="98">
        <f t="shared" si="98"/>
        <v>0</v>
      </c>
      <c r="D122" s="225">
        <f>SUM(D123:D127)</f>
        <v>0</v>
      </c>
      <c r="E122" s="808">
        <f t="shared" ref="E122:F122" si="143">SUM(E123:E127)</f>
        <v>0</v>
      </c>
      <c r="F122" s="765">
        <f t="shared" si="143"/>
        <v>0</v>
      </c>
      <c r="G122" s="225">
        <f>SUM(G123:G127)</f>
        <v>0</v>
      </c>
      <c r="H122" s="227">
        <f t="shared" ref="H122:I122" si="144">SUM(H123:H127)</f>
        <v>0</v>
      </c>
      <c r="I122" s="221">
        <f t="shared" si="144"/>
        <v>0</v>
      </c>
      <c r="J122" s="227">
        <f>SUM(J123:J127)</f>
        <v>0</v>
      </c>
      <c r="K122" s="226">
        <f t="shared" ref="K122:L122" si="145">SUM(K123:K127)</f>
        <v>0</v>
      </c>
      <c r="L122" s="221">
        <f t="shared" si="145"/>
        <v>0</v>
      </c>
      <c r="M122" s="98">
        <f>SUM(M123:M127)</f>
        <v>0</v>
      </c>
      <c r="N122" s="226">
        <f t="shared" ref="N122:O122" si="146">SUM(N123:N127)</f>
        <v>0</v>
      </c>
      <c r="O122" s="221">
        <f t="shared" si="146"/>
        <v>0</v>
      </c>
      <c r="P122" s="223"/>
    </row>
    <row r="123" spans="1:16" hidden="1" x14ac:dyDescent="0.2">
      <c r="A123" s="58">
        <v>2272</v>
      </c>
      <c r="B123" s="2" t="s">
        <v>226</v>
      </c>
      <c r="C123" s="98">
        <f t="shared" si="98"/>
        <v>0</v>
      </c>
      <c r="D123" s="220"/>
      <c r="E123" s="807"/>
      <c r="F123" s="765">
        <f t="shared" ref="F123:F127" si="147">D123+E123</f>
        <v>0</v>
      </c>
      <c r="G123" s="220"/>
      <c r="H123" s="103"/>
      <c r="I123" s="221">
        <f t="shared" ref="I123:I127" si="148">G123+H123</f>
        <v>0</v>
      </c>
      <c r="J123" s="103"/>
      <c r="K123" s="104"/>
      <c r="L123" s="221">
        <f t="shared" ref="L123:L127" si="149">J123+K123</f>
        <v>0</v>
      </c>
      <c r="M123" s="222"/>
      <c r="N123" s="104"/>
      <c r="O123" s="221">
        <f t="shared" ref="O123:O127" si="150">M123+N123</f>
        <v>0</v>
      </c>
      <c r="P123" s="223"/>
    </row>
    <row r="124" spans="1:16" ht="24" hidden="1" x14ac:dyDescent="0.2">
      <c r="A124" s="58">
        <v>2274</v>
      </c>
      <c r="B124" s="239" t="s">
        <v>132</v>
      </c>
      <c r="C124" s="98">
        <f t="shared" si="98"/>
        <v>0</v>
      </c>
      <c r="D124" s="220"/>
      <c r="E124" s="807"/>
      <c r="F124" s="765">
        <f t="shared" si="147"/>
        <v>0</v>
      </c>
      <c r="G124" s="220"/>
      <c r="H124" s="103"/>
      <c r="I124" s="221">
        <f t="shared" si="148"/>
        <v>0</v>
      </c>
      <c r="J124" s="103"/>
      <c r="K124" s="104"/>
      <c r="L124" s="221">
        <f t="shared" si="149"/>
        <v>0</v>
      </c>
      <c r="M124" s="222"/>
      <c r="N124" s="104"/>
      <c r="O124" s="221">
        <f t="shared" si="150"/>
        <v>0</v>
      </c>
      <c r="P124" s="223"/>
    </row>
    <row r="125" spans="1:16" ht="24" hidden="1" x14ac:dyDescent="0.2">
      <c r="A125" s="58">
        <v>2275</v>
      </c>
      <c r="B125" s="3" t="s">
        <v>31</v>
      </c>
      <c r="C125" s="98">
        <f t="shared" si="98"/>
        <v>0</v>
      </c>
      <c r="D125" s="220"/>
      <c r="E125" s="807"/>
      <c r="F125" s="765">
        <f t="shared" si="147"/>
        <v>0</v>
      </c>
      <c r="G125" s="220"/>
      <c r="H125" s="103"/>
      <c r="I125" s="221">
        <f t="shared" si="148"/>
        <v>0</v>
      </c>
      <c r="J125" s="103"/>
      <c r="K125" s="104"/>
      <c r="L125" s="221">
        <f t="shared" si="149"/>
        <v>0</v>
      </c>
      <c r="M125" s="222"/>
      <c r="N125" s="104"/>
      <c r="O125" s="221">
        <f t="shared" si="150"/>
        <v>0</v>
      </c>
      <c r="P125" s="223"/>
    </row>
    <row r="126" spans="1:16" ht="36" hidden="1" x14ac:dyDescent="0.2">
      <c r="A126" s="58">
        <v>2276</v>
      </c>
      <c r="B126" s="3" t="s">
        <v>95</v>
      </c>
      <c r="C126" s="98">
        <f t="shared" si="98"/>
        <v>0</v>
      </c>
      <c r="D126" s="220"/>
      <c r="E126" s="807"/>
      <c r="F126" s="765">
        <f t="shared" si="147"/>
        <v>0</v>
      </c>
      <c r="G126" s="220"/>
      <c r="H126" s="103"/>
      <c r="I126" s="221">
        <f t="shared" si="148"/>
        <v>0</v>
      </c>
      <c r="J126" s="103"/>
      <c r="K126" s="104"/>
      <c r="L126" s="221">
        <f t="shared" si="149"/>
        <v>0</v>
      </c>
      <c r="M126" s="222"/>
      <c r="N126" s="104"/>
      <c r="O126" s="221">
        <f t="shared" si="150"/>
        <v>0</v>
      </c>
      <c r="P126" s="223"/>
    </row>
    <row r="127" spans="1:16" ht="24" hidden="1" x14ac:dyDescent="0.2">
      <c r="A127" s="58">
        <v>2279</v>
      </c>
      <c r="B127" s="3" t="s">
        <v>32</v>
      </c>
      <c r="C127" s="98">
        <f t="shared" si="98"/>
        <v>0</v>
      </c>
      <c r="D127" s="220"/>
      <c r="E127" s="807"/>
      <c r="F127" s="765">
        <f t="shared" si="147"/>
        <v>0</v>
      </c>
      <c r="G127" s="220"/>
      <c r="H127" s="103"/>
      <c r="I127" s="221">
        <f t="shared" si="148"/>
        <v>0</v>
      </c>
      <c r="J127" s="103"/>
      <c r="K127" s="104"/>
      <c r="L127" s="221">
        <f t="shared" si="149"/>
        <v>0</v>
      </c>
      <c r="M127" s="222"/>
      <c r="N127" s="104"/>
      <c r="O127" s="221">
        <f t="shared" si="150"/>
        <v>0</v>
      </c>
      <c r="P127" s="223"/>
    </row>
    <row r="128" spans="1:16" ht="24" hidden="1" x14ac:dyDescent="0.2">
      <c r="A128" s="886">
        <v>2280</v>
      </c>
      <c r="B128" s="1" t="s">
        <v>227</v>
      </c>
      <c r="C128" s="89">
        <f t="shared" si="98"/>
        <v>0</v>
      </c>
      <c r="D128" s="233">
        <f t="shared" ref="D128:O128" si="151">SUM(D129)</f>
        <v>0</v>
      </c>
      <c r="E128" s="810">
        <f t="shared" si="151"/>
        <v>0</v>
      </c>
      <c r="F128" s="806">
        <f t="shared" si="151"/>
        <v>0</v>
      </c>
      <c r="G128" s="233">
        <f t="shared" si="151"/>
        <v>0</v>
      </c>
      <c r="H128" s="235">
        <f t="shared" si="151"/>
        <v>0</v>
      </c>
      <c r="I128" s="217">
        <f t="shared" si="151"/>
        <v>0</v>
      </c>
      <c r="J128" s="235">
        <f t="shared" si="151"/>
        <v>0</v>
      </c>
      <c r="K128" s="234">
        <f t="shared" si="151"/>
        <v>0</v>
      </c>
      <c r="L128" s="217">
        <f t="shared" si="151"/>
        <v>0</v>
      </c>
      <c r="M128" s="98">
        <f t="shared" si="151"/>
        <v>0</v>
      </c>
      <c r="N128" s="226">
        <f t="shared" si="151"/>
        <v>0</v>
      </c>
      <c r="O128" s="221">
        <f t="shared" si="151"/>
        <v>0</v>
      </c>
      <c r="P128" s="223"/>
    </row>
    <row r="129" spans="1:16" ht="24" hidden="1" x14ac:dyDescent="0.2">
      <c r="A129" s="58">
        <v>2283</v>
      </c>
      <c r="B129" s="3" t="s">
        <v>228</v>
      </c>
      <c r="C129" s="98">
        <f t="shared" si="98"/>
        <v>0</v>
      </c>
      <c r="D129" s="220"/>
      <c r="E129" s="807"/>
      <c r="F129" s="765">
        <f>D129+E129</f>
        <v>0</v>
      </c>
      <c r="G129" s="220"/>
      <c r="H129" s="103"/>
      <c r="I129" s="221">
        <f>G129+H129</f>
        <v>0</v>
      </c>
      <c r="J129" s="103"/>
      <c r="K129" s="104"/>
      <c r="L129" s="221">
        <f>J129+K129</f>
        <v>0</v>
      </c>
      <c r="M129" s="222"/>
      <c r="N129" s="104"/>
      <c r="O129" s="221">
        <f>M129+N129</f>
        <v>0</v>
      </c>
      <c r="P129" s="223"/>
    </row>
    <row r="130" spans="1:16" ht="38.25" hidden="1" customHeight="1" x14ac:dyDescent="0.2">
      <c r="A130" s="76">
        <v>2300</v>
      </c>
      <c r="B130" s="203" t="s">
        <v>33</v>
      </c>
      <c r="C130" s="77">
        <f t="shared" si="98"/>
        <v>0</v>
      </c>
      <c r="D130" s="204">
        <f>SUM(D131,D136,D140,D141,D144,D151,D159,D160,D163)</f>
        <v>0</v>
      </c>
      <c r="E130" s="802">
        <f t="shared" ref="E130:F130" si="152">SUM(E131,E136,E140,E141,E144,E151,E159,E160,E163)</f>
        <v>0</v>
      </c>
      <c r="F130" s="769">
        <f t="shared" si="152"/>
        <v>0</v>
      </c>
      <c r="G130" s="204">
        <f>SUM(G131,G136,G140,G141,G144,G151,G159,G160,G163)</f>
        <v>0</v>
      </c>
      <c r="H130" s="86">
        <f t="shared" ref="H130:I130" si="153">SUM(H131,H136,H140,H141,H144,H151,H159,H160,H163)</f>
        <v>0</v>
      </c>
      <c r="I130" s="205">
        <f t="shared" si="153"/>
        <v>0</v>
      </c>
      <c r="J130" s="86">
        <f>SUM(J131,J136,J140,J141,J144,J151,J159,J160,J163)</f>
        <v>0</v>
      </c>
      <c r="K130" s="87">
        <f t="shared" ref="K130:L130" si="154">SUM(K131,K136,K140,K141,K144,K151,K159,K160,K163)</f>
        <v>0</v>
      </c>
      <c r="L130" s="205">
        <f t="shared" si="154"/>
        <v>0</v>
      </c>
      <c r="M130" s="77">
        <f>SUM(M131,M136,M140,M141,M144,M151,M159,M160,M163)</f>
        <v>0</v>
      </c>
      <c r="N130" s="87">
        <f t="shared" ref="N130:O130" si="155">SUM(N131,N136,N140,N141,N144,N151,N159,N160,N163)</f>
        <v>0</v>
      </c>
      <c r="O130" s="205">
        <f t="shared" si="155"/>
        <v>0</v>
      </c>
      <c r="P130" s="232"/>
    </row>
    <row r="131" spans="1:16" ht="24" hidden="1" x14ac:dyDescent="0.2">
      <c r="A131" s="886">
        <v>2310</v>
      </c>
      <c r="B131" s="1" t="s">
        <v>124</v>
      </c>
      <c r="C131" s="89">
        <f t="shared" si="98"/>
        <v>0</v>
      </c>
      <c r="D131" s="233">
        <f t="shared" ref="D131:O131" si="156">SUM(D132:D135)</f>
        <v>0</v>
      </c>
      <c r="E131" s="810">
        <f t="shared" si="156"/>
        <v>0</v>
      </c>
      <c r="F131" s="806">
        <f t="shared" si="156"/>
        <v>0</v>
      </c>
      <c r="G131" s="233">
        <f t="shared" si="156"/>
        <v>0</v>
      </c>
      <c r="H131" s="235">
        <f t="shared" si="156"/>
        <v>0</v>
      </c>
      <c r="I131" s="217">
        <f t="shared" si="156"/>
        <v>0</v>
      </c>
      <c r="J131" s="235">
        <f t="shared" si="156"/>
        <v>0</v>
      </c>
      <c r="K131" s="234">
        <f t="shared" si="156"/>
        <v>0</v>
      </c>
      <c r="L131" s="217">
        <f t="shared" si="156"/>
        <v>0</v>
      </c>
      <c r="M131" s="89">
        <f t="shared" si="156"/>
        <v>0</v>
      </c>
      <c r="N131" s="234">
        <f t="shared" si="156"/>
        <v>0</v>
      </c>
      <c r="O131" s="217">
        <f t="shared" si="156"/>
        <v>0</v>
      </c>
      <c r="P131" s="219"/>
    </row>
    <row r="132" spans="1:16" hidden="1" x14ac:dyDescent="0.2">
      <c r="A132" s="58">
        <v>2311</v>
      </c>
      <c r="B132" s="3" t="s">
        <v>34</v>
      </c>
      <c r="C132" s="98">
        <f t="shared" si="98"/>
        <v>0</v>
      </c>
      <c r="D132" s="220"/>
      <c r="E132" s="807"/>
      <c r="F132" s="765">
        <f t="shared" ref="F132:F135" si="157">D132+E132</f>
        <v>0</v>
      </c>
      <c r="G132" s="220"/>
      <c r="H132" s="103"/>
      <c r="I132" s="221">
        <f t="shared" ref="I132:I135" si="158">G132+H132</f>
        <v>0</v>
      </c>
      <c r="J132" s="103"/>
      <c r="K132" s="104"/>
      <c r="L132" s="221">
        <f t="shared" ref="L132:L135" si="159">J132+K132</f>
        <v>0</v>
      </c>
      <c r="M132" s="222"/>
      <c r="N132" s="104"/>
      <c r="O132" s="221">
        <f t="shared" ref="O132:O135" si="160">M132+N132</f>
        <v>0</v>
      </c>
      <c r="P132" s="223"/>
    </row>
    <row r="133" spans="1:16" hidden="1" x14ac:dyDescent="0.2">
      <c r="A133" s="58">
        <v>2312</v>
      </c>
      <c r="B133" s="3" t="s">
        <v>35</v>
      </c>
      <c r="C133" s="98">
        <f t="shared" si="98"/>
        <v>0</v>
      </c>
      <c r="D133" s="220"/>
      <c r="E133" s="807"/>
      <c r="F133" s="765">
        <f t="shared" si="157"/>
        <v>0</v>
      </c>
      <c r="G133" s="220"/>
      <c r="H133" s="103"/>
      <c r="I133" s="221">
        <f t="shared" si="158"/>
        <v>0</v>
      </c>
      <c r="J133" s="103"/>
      <c r="K133" s="104"/>
      <c r="L133" s="221">
        <f t="shared" si="159"/>
        <v>0</v>
      </c>
      <c r="M133" s="222"/>
      <c r="N133" s="104"/>
      <c r="O133" s="221">
        <f t="shared" si="160"/>
        <v>0</v>
      </c>
      <c r="P133" s="223"/>
    </row>
    <row r="134" spans="1:16" hidden="1" x14ac:dyDescent="0.2">
      <c r="A134" s="58">
        <v>2313</v>
      </c>
      <c r="B134" s="3" t="s">
        <v>36</v>
      </c>
      <c r="C134" s="98">
        <f t="shared" si="98"/>
        <v>0</v>
      </c>
      <c r="D134" s="220"/>
      <c r="E134" s="807"/>
      <c r="F134" s="765">
        <f t="shared" si="157"/>
        <v>0</v>
      </c>
      <c r="G134" s="220"/>
      <c r="H134" s="103"/>
      <c r="I134" s="221">
        <f t="shared" si="158"/>
        <v>0</v>
      </c>
      <c r="J134" s="103"/>
      <c r="K134" s="104"/>
      <c r="L134" s="221">
        <f t="shared" si="159"/>
        <v>0</v>
      </c>
      <c r="M134" s="222"/>
      <c r="N134" s="104"/>
      <c r="O134" s="221">
        <f t="shared" si="160"/>
        <v>0</v>
      </c>
      <c r="P134" s="223"/>
    </row>
    <row r="135" spans="1:16" ht="36" hidden="1" customHeight="1" x14ac:dyDescent="0.2">
      <c r="A135" s="58">
        <v>2314</v>
      </c>
      <c r="B135" s="3" t="s">
        <v>133</v>
      </c>
      <c r="C135" s="98">
        <f t="shared" si="98"/>
        <v>0</v>
      </c>
      <c r="D135" s="220"/>
      <c r="E135" s="807"/>
      <c r="F135" s="765">
        <f t="shared" si="157"/>
        <v>0</v>
      </c>
      <c r="G135" s="220"/>
      <c r="H135" s="103"/>
      <c r="I135" s="221">
        <f t="shared" si="158"/>
        <v>0</v>
      </c>
      <c r="J135" s="103"/>
      <c r="K135" s="104"/>
      <c r="L135" s="221">
        <f t="shared" si="159"/>
        <v>0</v>
      </c>
      <c r="M135" s="222"/>
      <c r="N135" s="104"/>
      <c r="O135" s="221">
        <f t="shared" si="160"/>
        <v>0</v>
      </c>
      <c r="P135" s="223"/>
    </row>
    <row r="136" spans="1:16" hidden="1" x14ac:dyDescent="0.2">
      <c r="A136" s="224">
        <v>2320</v>
      </c>
      <c r="B136" s="3" t="s">
        <v>37</v>
      </c>
      <c r="C136" s="98">
        <f t="shared" si="98"/>
        <v>0</v>
      </c>
      <c r="D136" s="225">
        <f>SUM(D137:D139)</f>
        <v>0</v>
      </c>
      <c r="E136" s="808">
        <f t="shared" ref="E136:F136" si="161">SUM(E137:E139)</f>
        <v>0</v>
      </c>
      <c r="F136" s="765">
        <f t="shared" si="161"/>
        <v>0</v>
      </c>
      <c r="G136" s="225">
        <f>SUM(G137:G139)</f>
        <v>0</v>
      </c>
      <c r="H136" s="227">
        <f t="shared" ref="H136:I136" si="162">SUM(H137:H139)</f>
        <v>0</v>
      </c>
      <c r="I136" s="221">
        <f t="shared" si="162"/>
        <v>0</v>
      </c>
      <c r="J136" s="227">
        <f>SUM(J137:J139)</f>
        <v>0</v>
      </c>
      <c r="K136" s="226">
        <f t="shared" ref="K136:L136" si="163">SUM(K137:K139)</f>
        <v>0</v>
      </c>
      <c r="L136" s="221">
        <f t="shared" si="163"/>
        <v>0</v>
      </c>
      <c r="M136" s="98">
        <f>SUM(M137:M139)</f>
        <v>0</v>
      </c>
      <c r="N136" s="226">
        <f t="shared" ref="N136:O136" si="164">SUM(N137:N139)</f>
        <v>0</v>
      </c>
      <c r="O136" s="221">
        <f t="shared" si="164"/>
        <v>0</v>
      </c>
      <c r="P136" s="223"/>
    </row>
    <row r="137" spans="1:16" hidden="1" x14ac:dyDescent="0.2">
      <c r="A137" s="58">
        <v>2321</v>
      </c>
      <c r="B137" s="3" t="s">
        <v>38</v>
      </c>
      <c r="C137" s="98">
        <f t="shared" si="98"/>
        <v>0</v>
      </c>
      <c r="D137" s="220"/>
      <c r="E137" s="807"/>
      <c r="F137" s="765">
        <f t="shared" ref="F137:F140" si="165">D137+E137</f>
        <v>0</v>
      </c>
      <c r="G137" s="220"/>
      <c r="H137" s="103"/>
      <c r="I137" s="221">
        <f t="shared" ref="I137:I140" si="166">G137+H137</f>
        <v>0</v>
      </c>
      <c r="J137" s="103"/>
      <c r="K137" s="104"/>
      <c r="L137" s="221">
        <f t="shared" ref="L137:L140" si="167">J137+K137</f>
        <v>0</v>
      </c>
      <c r="M137" s="222"/>
      <c r="N137" s="104"/>
      <c r="O137" s="221">
        <f t="shared" ref="O137:O140" si="168">M137+N137</f>
        <v>0</v>
      </c>
      <c r="P137" s="223"/>
    </row>
    <row r="138" spans="1:16" hidden="1" x14ac:dyDescent="0.2">
      <c r="A138" s="58">
        <v>2322</v>
      </c>
      <c r="B138" s="3" t="s">
        <v>39</v>
      </c>
      <c r="C138" s="98">
        <f t="shared" si="98"/>
        <v>0</v>
      </c>
      <c r="D138" s="220"/>
      <c r="E138" s="807"/>
      <c r="F138" s="765">
        <f t="shared" si="165"/>
        <v>0</v>
      </c>
      <c r="G138" s="220"/>
      <c r="H138" s="103"/>
      <c r="I138" s="221">
        <f t="shared" si="166"/>
        <v>0</v>
      </c>
      <c r="J138" s="103"/>
      <c r="K138" s="104"/>
      <c r="L138" s="221">
        <f t="shared" si="167"/>
        <v>0</v>
      </c>
      <c r="M138" s="222"/>
      <c r="N138" s="104"/>
      <c r="O138" s="221">
        <f t="shared" si="168"/>
        <v>0</v>
      </c>
      <c r="P138" s="223"/>
    </row>
    <row r="139" spans="1:16" ht="10.5" hidden="1" customHeight="1" x14ac:dyDescent="0.2">
      <c r="A139" s="58">
        <v>2329</v>
      </c>
      <c r="B139" s="3" t="s">
        <v>40</v>
      </c>
      <c r="C139" s="98">
        <f t="shared" si="98"/>
        <v>0</v>
      </c>
      <c r="D139" s="220"/>
      <c r="E139" s="807"/>
      <c r="F139" s="765">
        <f t="shared" si="165"/>
        <v>0</v>
      </c>
      <c r="G139" s="220"/>
      <c r="H139" s="103"/>
      <c r="I139" s="221">
        <f t="shared" si="166"/>
        <v>0</v>
      </c>
      <c r="J139" s="103"/>
      <c r="K139" s="104"/>
      <c r="L139" s="221">
        <f t="shared" si="167"/>
        <v>0</v>
      </c>
      <c r="M139" s="222"/>
      <c r="N139" s="104"/>
      <c r="O139" s="221">
        <f t="shared" si="168"/>
        <v>0</v>
      </c>
      <c r="P139" s="223"/>
    </row>
    <row r="140" spans="1:16" hidden="1" x14ac:dyDescent="0.2">
      <c r="A140" s="224">
        <v>2330</v>
      </c>
      <c r="B140" s="3" t="s">
        <v>41</v>
      </c>
      <c r="C140" s="98">
        <f t="shared" si="98"/>
        <v>0</v>
      </c>
      <c r="D140" s="220"/>
      <c r="E140" s="807"/>
      <c r="F140" s="765">
        <f t="shared" si="165"/>
        <v>0</v>
      </c>
      <c r="G140" s="220"/>
      <c r="H140" s="103"/>
      <c r="I140" s="221">
        <f t="shared" si="166"/>
        <v>0</v>
      </c>
      <c r="J140" s="103"/>
      <c r="K140" s="104"/>
      <c r="L140" s="221">
        <f t="shared" si="167"/>
        <v>0</v>
      </c>
      <c r="M140" s="222"/>
      <c r="N140" s="104"/>
      <c r="O140" s="221">
        <f t="shared" si="168"/>
        <v>0</v>
      </c>
      <c r="P140" s="223"/>
    </row>
    <row r="141" spans="1:16" ht="48" hidden="1" x14ac:dyDescent="0.2">
      <c r="A141" s="224">
        <v>2340</v>
      </c>
      <c r="B141" s="3" t="s">
        <v>229</v>
      </c>
      <c r="C141" s="98">
        <f t="shared" si="98"/>
        <v>0</v>
      </c>
      <c r="D141" s="225">
        <f>SUM(D142:D143)</f>
        <v>0</v>
      </c>
      <c r="E141" s="808">
        <f t="shared" ref="E141:F141" si="169">SUM(E142:E143)</f>
        <v>0</v>
      </c>
      <c r="F141" s="765">
        <f t="shared" si="169"/>
        <v>0</v>
      </c>
      <c r="G141" s="225">
        <f>SUM(G142:G143)</f>
        <v>0</v>
      </c>
      <c r="H141" s="227">
        <f t="shared" ref="H141:I141" si="170">SUM(H142:H143)</f>
        <v>0</v>
      </c>
      <c r="I141" s="221">
        <f t="shared" si="170"/>
        <v>0</v>
      </c>
      <c r="J141" s="227">
        <f>SUM(J142:J143)</f>
        <v>0</v>
      </c>
      <c r="K141" s="226">
        <f t="shared" ref="K141:L141" si="171">SUM(K142:K143)</f>
        <v>0</v>
      </c>
      <c r="L141" s="221">
        <f t="shared" si="171"/>
        <v>0</v>
      </c>
      <c r="M141" s="98">
        <f>SUM(M142:M143)</f>
        <v>0</v>
      </c>
      <c r="N141" s="226">
        <f t="shared" ref="N141:O141" si="172">SUM(N142:N143)</f>
        <v>0</v>
      </c>
      <c r="O141" s="221">
        <f t="shared" si="172"/>
        <v>0</v>
      </c>
      <c r="P141" s="223"/>
    </row>
    <row r="142" spans="1:16" hidden="1" x14ac:dyDescent="0.2">
      <c r="A142" s="58">
        <v>2341</v>
      </c>
      <c r="B142" s="3" t="s">
        <v>42</v>
      </c>
      <c r="C142" s="98">
        <f t="shared" si="98"/>
        <v>0</v>
      </c>
      <c r="D142" s="220"/>
      <c r="E142" s="807"/>
      <c r="F142" s="765">
        <f t="shared" ref="F142:F143" si="173">D142+E142</f>
        <v>0</v>
      </c>
      <c r="G142" s="220"/>
      <c r="H142" s="103"/>
      <c r="I142" s="221">
        <f t="shared" ref="I142:I143" si="174">G142+H142</f>
        <v>0</v>
      </c>
      <c r="J142" s="103"/>
      <c r="K142" s="104"/>
      <c r="L142" s="221">
        <f t="shared" ref="L142:L143" si="175">J142+K142</f>
        <v>0</v>
      </c>
      <c r="M142" s="222"/>
      <c r="N142" s="104"/>
      <c r="O142" s="221">
        <f t="shared" ref="O142:O143" si="176">M142+N142</f>
        <v>0</v>
      </c>
      <c r="P142" s="223"/>
    </row>
    <row r="143" spans="1:16" ht="24" hidden="1" x14ac:dyDescent="0.2">
      <c r="A143" s="58">
        <v>2344</v>
      </c>
      <c r="B143" s="3" t="s">
        <v>43</v>
      </c>
      <c r="C143" s="98">
        <f t="shared" si="98"/>
        <v>0</v>
      </c>
      <c r="D143" s="220"/>
      <c r="E143" s="807"/>
      <c r="F143" s="765">
        <f t="shared" si="173"/>
        <v>0</v>
      </c>
      <c r="G143" s="220"/>
      <c r="H143" s="103"/>
      <c r="I143" s="221">
        <f t="shared" si="174"/>
        <v>0</v>
      </c>
      <c r="J143" s="103"/>
      <c r="K143" s="104"/>
      <c r="L143" s="221">
        <f t="shared" si="175"/>
        <v>0</v>
      </c>
      <c r="M143" s="222"/>
      <c r="N143" s="104"/>
      <c r="O143" s="221">
        <f t="shared" si="176"/>
        <v>0</v>
      </c>
      <c r="P143" s="223"/>
    </row>
    <row r="144" spans="1:16" ht="24" hidden="1" x14ac:dyDescent="0.2">
      <c r="A144" s="210">
        <v>2350</v>
      </c>
      <c r="B144" s="154" t="s">
        <v>44</v>
      </c>
      <c r="C144" s="160">
        <f t="shared" si="98"/>
        <v>0</v>
      </c>
      <c r="D144" s="211">
        <f>SUM(D145:D150)</f>
        <v>0</v>
      </c>
      <c r="E144" s="803">
        <f t="shared" ref="E144:F144" si="177">SUM(E145:E150)</f>
        <v>0</v>
      </c>
      <c r="F144" s="804">
        <f t="shared" si="177"/>
        <v>0</v>
      </c>
      <c r="G144" s="211">
        <f>SUM(G145:G150)</f>
        <v>0</v>
      </c>
      <c r="H144" s="213">
        <f t="shared" ref="H144:I144" si="178">SUM(H145:H150)</f>
        <v>0</v>
      </c>
      <c r="I144" s="214">
        <f t="shared" si="178"/>
        <v>0</v>
      </c>
      <c r="J144" s="213">
        <f>SUM(J145:J150)</f>
        <v>0</v>
      </c>
      <c r="K144" s="212">
        <f t="shared" ref="K144:L144" si="179">SUM(K145:K150)</f>
        <v>0</v>
      </c>
      <c r="L144" s="214">
        <f t="shared" si="179"/>
        <v>0</v>
      </c>
      <c r="M144" s="160">
        <f>SUM(M145:M150)</f>
        <v>0</v>
      </c>
      <c r="N144" s="212">
        <f t="shared" ref="N144:O144" si="180">SUM(N145:N150)</f>
        <v>0</v>
      </c>
      <c r="O144" s="214">
        <f t="shared" si="180"/>
        <v>0</v>
      </c>
      <c r="P144" s="215"/>
    </row>
    <row r="145" spans="1:16" hidden="1" x14ac:dyDescent="0.2">
      <c r="A145" s="49">
        <v>2351</v>
      </c>
      <c r="B145" s="1" t="s">
        <v>45</v>
      </c>
      <c r="C145" s="89">
        <f t="shared" si="98"/>
        <v>0</v>
      </c>
      <c r="D145" s="216"/>
      <c r="E145" s="805"/>
      <c r="F145" s="806">
        <f t="shared" ref="F145:F150" si="181">D145+E145</f>
        <v>0</v>
      </c>
      <c r="G145" s="216"/>
      <c r="H145" s="94"/>
      <c r="I145" s="217">
        <f t="shared" ref="I145:I150" si="182">G145+H145</f>
        <v>0</v>
      </c>
      <c r="J145" s="94"/>
      <c r="K145" s="95"/>
      <c r="L145" s="217">
        <f t="shared" ref="L145:L150" si="183">J145+K145</f>
        <v>0</v>
      </c>
      <c r="M145" s="218"/>
      <c r="N145" s="95"/>
      <c r="O145" s="217">
        <f t="shared" ref="O145:O150" si="184">M145+N145</f>
        <v>0</v>
      </c>
      <c r="P145" s="219"/>
    </row>
    <row r="146" spans="1:16" hidden="1" x14ac:dyDescent="0.2">
      <c r="A146" s="58">
        <v>2352</v>
      </c>
      <c r="B146" s="3" t="s">
        <v>46</v>
      </c>
      <c r="C146" s="98">
        <f t="shared" si="98"/>
        <v>0</v>
      </c>
      <c r="D146" s="220"/>
      <c r="E146" s="807"/>
      <c r="F146" s="765">
        <f t="shared" si="181"/>
        <v>0</v>
      </c>
      <c r="G146" s="220"/>
      <c r="H146" s="103"/>
      <c r="I146" s="221">
        <f t="shared" si="182"/>
        <v>0</v>
      </c>
      <c r="J146" s="103"/>
      <c r="K146" s="104"/>
      <c r="L146" s="221">
        <f t="shared" si="183"/>
        <v>0</v>
      </c>
      <c r="M146" s="222"/>
      <c r="N146" s="104"/>
      <c r="O146" s="221">
        <f t="shared" si="184"/>
        <v>0</v>
      </c>
      <c r="P146" s="223"/>
    </row>
    <row r="147" spans="1:16" ht="24" hidden="1" x14ac:dyDescent="0.2">
      <c r="A147" s="58">
        <v>2353</v>
      </c>
      <c r="B147" s="3" t="s">
        <v>47</v>
      </c>
      <c r="C147" s="98">
        <f t="shared" si="98"/>
        <v>0</v>
      </c>
      <c r="D147" s="220"/>
      <c r="E147" s="807"/>
      <c r="F147" s="765">
        <f t="shared" si="181"/>
        <v>0</v>
      </c>
      <c r="G147" s="220"/>
      <c r="H147" s="103"/>
      <c r="I147" s="221">
        <f t="shared" si="182"/>
        <v>0</v>
      </c>
      <c r="J147" s="103"/>
      <c r="K147" s="104"/>
      <c r="L147" s="221">
        <f t="shared" si="183"/>
        <v>0</v>
      </c>
      <c r="M147" s="222"/>
      <c r="N147" s="104"/>
      <c r="O147" s="221">
        <f t="shared" si="184"/>
        <v>0</v>
      </c>
      <c r="P147" s="223"/>
    </row>
    <row r="148" spans="1:16" ht="24" hidden="1" x14ac:dyDescent="0.2">
      <c r="A148" s="58">
        <v>2354</v>
      </c>
      <c r="B148" s="3" t="s">
        <v>48</v>
      </c>
      <c r="C148" s="98">
        <f t="shared" si="98"/>
        <v>0</v>
      </c>
      <c r="D148" s="220"/>
      <c r="E148" s="807"/>
      <c r="F148" s="765">
        <f t="shared" si="181"/>
        <v>0</v>
      </c>
      <c r="G148" s="220"/>
      <c r="H148" s="103"/>
      <c r="I148" s="221">
        <f t="shared" si="182"/>
        <v>0</v>
      </c>
      <c r="J148" s="103"/>
      <c r="K148" s="104"/>
      <c r="L148" s="221">
        <f t="shared" si="183"/>
        <v>0</v>
      </c>
      <c r="M148" s="222"/>
      <c r="N148" s="104"/>
      <c r="O148" s="221">
        <f t="shared" si="184"/>
        <v>0</v>
      </c>
      <c r="P148" s="223"/>
    </row>
    <row r="149" spans="1:16" ht="24" hidden="1" x14ac:dyDescent="0.2">
      <c r="A149" s="58">
        <v>2355</v>
      </c>
      <c r="B149" s="3" t="s">
        <v>49</v>
      </c>
      <c r="C149" s="98">
        <f t="shared" ref="C149:C212" si="185">F149+I149+L149+O149</f>
        <v>0</v>
      </c>
      <c r="D149" s="220"/>
      <c r="E149" s="807"/>
      <c r="F149" s="765">
        <f t="shared" si="181"/>
        <v>0</v>
      </c>
      <c r="G149" s="220"/>
      <c r="H149" s="103"/>
      <c r="I149" s="221">
        <f t="shared" si="182"/>
        <v>0</v>
      </c>
      <c r="J149" s="103"/>
      <c r="K149" s="104"/>
      <c r="L149" s="221">
        <f t="shared" si="183"/>
        <v>0</v>
      </c>
      <c r="M149" s="222"/>
      <c r="N149" s="104"/>
      <c r="O149" s="221">
        <f t="shared" si="184"/>
        <v>0</v>
      </c>
      <c r="P149" s="223"/>
    </row>
    <row r="150" spans="1:16" ht="24" hidden="1" x14ac:dyDescent="0.2">
      <c r="A150" s="58">
        <v>2359</v>
      </c>
      <c r="B150" s="3" t="s">
        <v>50</v>
      </c>
      <c r="C150" s="98">
        <f t="shared" si="185"/>
        <v>0</v>
      </c>
      <c r="D150" s="220"/>
      <c r="E150" s="807"/>
      <c r="F150" s="765">
        <f t="shared" si="181"/>
        <v>0</v>
      </c>
      <c r="G150" s="220"/>
      <c r="H150" s="103"/>
      <c r="I150" s="221">
        <f t="shared" si="182"/>
        <v>0</v>
      </c>
      <c r="J150" s="103"/>
      <c r="K150" s="104"/>
      <c r="L150" s="221">
        <f t="shared" si="183"/>
        <v>0</v>
      </c>
      <c r="M150" s="222"/>
      <c r="N150" s="104"/>
      <c r="O150" s="221">
        <f t="shared" si="184"/>
        <v>0</v>
      </c>
      <c r="P150" s="223"/>
    </row>
    <row r="151" spans="1:16" ht="24.75" hidden="1" customHeight="1" x14ac:dyDescent="0.2">
      <c r="A151" s="224">
        <v>2360</v>
      </c>
      <c r="B151" s="3" t="s">
        <v>51</v>
      </c>
      <c r="C151" s="98">
        <f t="shared" si="185"/>
        <v>0</v>
      </c>
      <c r="D151" s="225">
        <f>SUM(D152:D158)</f>
        <v>0</v>
      </c>
      <c r="E151" s="808">
        <f t="shared" ref="E151:F151" si="186">SUM(E152:E158)</f>
        <v>0</v>
      </c>
      <c r="F151" s="765">
        <f t="shared" si="186"/>
        <v>0</v>
      </c>
      <c r="G151" s="225">
        <f>SUM(G152:G158)</f>
        <v>0</v>
      </c>
      <c r="H151" s="227">
        <f t="shared" ref="H151:I151" si="187">SUM(H152:H158)</f>
        <v>0</v>
      </c>
      <c r="I151" s="221">
        <f t="shared" si="187"/>
        <v>0</v>
      </c>
      <c r="J151" s="227">
        <f>SUM(J152:J158)</f>
        <v>0</v>
      </c>
      <c r="K151" s="226">
        <f t="shared" ref="K151:L151" si="188">SUM(K152:K158)</f>
        <v>0</v>
      </c>
      <c r="L151" s="221">
        <f t="shared" si="188"/>
        <v>0</v>
      </c>
      <c r="M151" s="98">
        <f>SUM(M152:M158)</f>
        <v>0</v>
      </c>
      <c r="N151" s="226">
        <f t="shared" ref="N151:O151" si="189">SUM(N152:N158)</f>
        <v>0</v>
      </c>
      <c r="O151" s="221">
        <f t="shared" si="189"/>
        <v>0</v>
      </c>
      <c r="P151" s="223"/>
    </row>
    <row r="152" spans="1:16" hidden="1" x14ac:dyDescent="0.2">
      <c r="A152" s="57">
        <v>2361</v>
      </c>
      <c r="B152" s="3" t="s">
        <v>52</v>
      </c>
      <c r="C152" s="98">
        <f t="shared" si="185"/>
        <v>0</v>
      </c>
      <c r="D152" s="220"/>
      <c r="E152" s="807"/>
      <c r="F152" s="765">
        <f t="shared" ref="F152:F159" si="190">D152+E152</f>
        <v>0</v>
      </c>
      <c r="G152" s="220"/>
      <c r="H152" s="103"/>
      <c r="I152" s="221">
        <f t="shared" ref="I152:I159" si="191">G152+H152</f>
        <v>0</v>
      </c>
      <c r="J152" s="103"/>
      <c r="K152" s="104"/>
      <c r="L152" s="221">
        <f t="shared" ref="L152:L159" si="192">J152+K152</f>
        <v>0</v>
      </c>
      <c r="M152" s="222"/>
      <c r="N152" s="104"/>
      <c r="O152" s="221">
        <f t="shared" ref="O152:O159" si="193">M152+N152</f>
        <v>0</v>
      </c>
      <c r="P152" s="223"/>
    </row>
    <row r="153" spans="1:16" ht="24" hidden="1" x14ac:dyDescent="0.2">
      <c r="A153" s="57">
        <v>2362</v>
      </c>
      <c r="B153" s="3" t="s">
        <v>53</v>
      </c>
      <c r="C153" s="98">
        <f t="shared" si="185"/>
        <v>0</v>
      </c>
      <c r="D153" s="220"/>
      <c r="E153" s="807"/>
      <c r="F153" s="765">
        <f t="shared" si="190"/>
        <v>0</v>
      </c>
      <c r="G153" s="220"/>
      <c r="H153" s="103"/>
      <c r="I153" s="221">
        <f t="shared" si="191"/>
        <v>0</v>
      </c>
      <c r="J153" s="103"/>
      <c r="K153" s="104"/>
      <c r="L153" s="221">
        <f t="shared" si="192"/>
        <v>0</v>
      </c>
      <c r="M153" s="222"/>
      <c r="N153" s="104"/>
      <c r="O153" s="221">
        <f t="shared" si="193"/>
        <v>0</v>
      </c>
      <c r="P153" s="223"/>
    </row>
    <row r="154" spans="1:16" hidden="1" x14ac:dyDescent="0.2">
      <c r="A154" s="57">
        <v>2363</v>
      </c>
      <c r="B154" s="3" t="s">
        <v>54</v>
      </c>
      <c r="C154" s="98">
        <f t="shared" si="185"/>
        <v>0</v>
      </c>
      <c r="D154" s="220"/>
      <c r="E154" s="807"/>
      <c r="F154" s="765">
        <f t="shared" si="190"/>
        <v>0</v>
      </c>
      <c r="G154" s="220"/>
      <c r="H154" s="103"/>
      <c r="I154" s="221">
        <f t="shared" si="191"/>
        <v>0</v>
      </c>
      <c r="J154" s="103"/>
      <c r="K154" s="104"/>
      <c r="L154" s="221">
        <f t="shared" si="192"/>
        <v>0</v>
      </c>
      <c r="M154" s="222"/>
      <c r="N154" s="104"/>
      <c r="O154" s="221">
        <f t="shared" si="193"/>
        <v>0</v>
      </c>
      <c r="P154" s="223"/>
    </row>
    <row r="155" spans="1:16" hidden="1" x14ac:dyDescent="0.2">
      <c r="A155" s="57">
        <v>2364</v>
      </c>
      <c r="B155" s="3" t="s">
        <v>96</v>
      </c>
      <c r="C155" s="98">
        <f t="shared" si="185"/>
        <v>0</v>
      </c>
      <c r="D155" s="220"/>
      <c r="E155" s="807"/>
      <c r="F155" s="765">
        <f t="shared" si="190"/>
        <v>0</v>
      </c>
      <c r="G155" s="220"/>
      <c r="H155" s="103"/>
      <c r="I155" s="221">
        <f t="shared" si="191"/>
        <v>0</v>
      </c>
      <c r="J155" s="103"/>
      <c r="K155" s="104"/>
      <c r="L155" s="221">
        <f t="shared" si="192"/>
        <v>0</v>
      </c>
      <c r="M155" s="222"/>
      <c r="N155" s="104"/>
      <c r="O155" s="221">
        <f t="shared" si="193"/>
        <v>0</v>
      </c>
      <c r="P155" s="223"/>
    </row>
    <row r="156" spans="1:16" ht="12.75" hidden="1" customHeight="1" x14ac:dyDescent="0.2">
      <c r="A156" s="57">
        <v>2365</v>
      </c>
      <c r="B156" s="3" t="s">
        <v>55</v>
      </c>
      <c r="C156" s="98">
        <f t="shared" si="185"/>
        <v>0</v>
      </c>
      <c r="D156" s="220"/>
      <c r="E156" s="807"/>
      <c r="F156" s="765">
        <f t="shared" si="190"/>
        <v>0</v>
      </c>
      <c r="G156" s="220"/>
      <c r="H156" s="103"/>
      <c r="I156" s="221">
        <f t="shared" si="191"/>
        <v>0</v>
      </c>
      <c r="J156" s="103"/>
      <c r="K156" s="104"/>
      <c r="L156" s="221">
        <f t="shared" si="192"/>
        <v>0</v>
      </c>
      <c r="M156" s="222"/>
      <c r="N156" s="104"/>
      <c r="O156" s="221">
        <f t="shared" si="193"/>
        <v>0</v>
      </c>
      <c r="P156" s="223"/>
    </row>
    <row r="157" spans="1:16" ht="36" hidden="1" x14ac:dyDescent="0.2">
      <c r="A157" s="57">
        <v>2366</v>
      </c>
      <c r="B157" s="3" t="s">
        <v>103</v>
      </c>
      <c r="C157" s="98">
        <f t="shared" si="185"/>
        <v>0</v>
      </c>
      <c r="D157" s="220"/>
      <c r="E157" s="807"/>
      <c r="F157" s="765">
        <f t="shared" si="190"/>
        <v>0</v>
      </c>
      <c r="G157" s="220"/>
      <c r="H157" s="103"/>
      <c r="I157" s="221">
        <f t="shared" si="191"/>
        <v>0</v>
      </c>
      <c r="J157" s="103"/>
      <c r="K157" s="104"/>
      <c r="L157" s="221">
        <f t="shared" si="192"/>
        <v>0</v>
      </c>
      <c r="M157" s="222"/>
      <c r="N157" s="104"/>
      <c r="O157" s="221">
        <f t="shared" si="193"/>
        <v>0</v>
      </c>
      <c r="P157" s="223"/>
    </row>
    <row r="158" spans="1:16" ht="48" hidden="1" x14ac:dyDescent="0.2">
      <c r="A158" s="57">
        <v>2369</v>
      </c>
      <c r="B158" s="3" t="s">
        <v>97</v>
      </c>
      <c r="C158" s="98">
        <f t="shared" si="185"/>
        <v>0</v>
      </c>
      <c r="D158" s="220"/>
      <c r="E158" s="807"/>
      <c r="F158" s="765">
        <f t="shared" si="190"/>
        <v>0</v>
      </c>
      <c r="G158" s="220"/>
      <c r="H158" s="103"/>
      <c r="I158" s="221">
        <f t="shared" si="191"/>
        <v>0</v>
      </c>
      <c r="J158" s="103"/>
      <c r="K158" s="104"/>
      <c r="L158" s="221">
        <f t="shared" si="192"/>
        <v>0</v>
      </c>
      <c r="M158" s="222"/>
      <c r="N158" s="104"/>
      <c r="O158" s="221">
        <f t="shared" si="193"/>
        <v>0</v>
      </c>
      <c r="P158" s="223"/>
    </row>
    <row r="159" spans="1:16" hidden="1" x14ac:dyDescent="0.2">
      <c r="A159" s="210">
        <v>2370</v>
      </c>
      <c r="B159" s="154" t="s">
        <v>56</v>
      </c>
      <c r="C159" s="160">
        <f t="shared" si="185"/>
        <v>0</v>
      </c>
      <c r="D159" s="228"/>
      <c r="E159" s="809"/>
      <c r="F159" s="804">
        <f t="shared" si="190"/>
        <v>0</v>
      </c>
      <c r="G159" s="228"/>
      <c r="H159" s="230"/>
      <c r="I159" s="214">
        <f t="shared" si="191"/>
        <v>0</v>
      </c>
      <c r="J159" s="230"/>
      <c r="K159" s="229"/>
      <c r="L159" s="214">
        <f t="shared" si="192"/>
        <v>0</v>
      </c>
      <c r="M159" s="231"/>
      <c r="N159" s="229"/>
      <c r="O159" s="214">
        <f t="shared" si="193"/>
        <v>0</v>
      </c>
      <c r="P159" s="215"/>
    </row>
    <row r="160" spans="1:16" hidden="1" x14ac:dyDescent="0.2">
      <c r="A160" s="210">
        <v>2380</v>
      </c>
      <c r="B160" s="154" t="s">
        <v>57</v>
      </c>
      <c r="C160" s="160">
        <f t="shared" si="185"/>
        <v>0</v>
      </c>
      <c r="D160" s="211">
        <f>SUM(D161:D162)</f>
        <v>0</v>
      </c>
      <c r="E160" s="803">
        <f t="shared" ref="E160:F160" si="194">SUM(E161:E162)</f>
        <v>0</v>
      </c>
      <c r="F160" s="804">
        <f t="shared" si="194"/>
        <v>0</v>
      </c>
      <c r="G160" s="211">
        <f>SUM(G161:G162)</f>
        <v>0</v>
      </c>
      <c r="H160" s="213">
        <f t="shared" ref="H160:I160" si="195">SUM(H161:H162)</f>
        <v>0</v>
      </c>
      <c r="I160" s="214">
        <f t="shared" si="195"/>
        <v>0</v>
      </c>
      <c r="J160" s="213">
        <f>SUM(J161:J162)</f>
        <v>0</v>
      </c>
      <c r="K160" s="212">
        <f t="shared" ref="K160:L160" si="196">SUM(K161:K162)</f>
        <v>0</v>
      </c>
      <c r="L160" s="214">
        <f t="shared" si="196"/>
        <v>0</v>
      </c>
      <c r="M160" s="160">
        <f>SUM(M161:M162)</f>
        <v>0</v>
      </c>
      <c r="N160" s="212">
        <f t="shared" ref="N160:O160" si="197">SUM(N161:N162)</f>
        <v>0</v>
      </c>
      <c r="O160" s="214">
        <f t="shared" si="197"/>
        <v>0</v>
      </c>
      <c r="P160" s="215"/>
    </row>
    <row r="161" spans="1:16" hidden="1" x14ac:dyDescent="0.2">
      <c r="A161" s="48">
        <v>2381</v>
      </c>
      <c r="B161" s="1" t="s">
        <v>58</v>
      </c>
      <c r="C161" s="89">
        <f t="shared" si="185"/>
        <v>0</v>
      </c>
      <c r="D161" s="216"/>
      <c r="E161" s="805"/>
      <c r="F161" s="806">
        <f t="shared" ref="F161:F164" si="198">D161+E161</f>
        <v>0</v>
      </c>
      <c r="G161" s="216"/>
      <c r="H161" s="94"/>
      <c r="I161" s="217">
        <f t="shared" ref="I161:I164" si="199">G161+H161</f>
        <v>0</v>
      </c>
      <c r="J161" s="94"/>
      <c r="K161" s="95"/>
      <c r="L161" s="217">
        <f t="shared" ref="L161:L164" si="200">J161+K161</f>
        <v>0</v>
      </c>
      <c r="M161" s="218"/>
      <c r="N161" s="95"/>
      <c r="O161" s="217">
        <f t="shared" ref="O161:O164" si="201">M161+N161</f>
        <v>0</v>
      </c>
      <c r="P161" s="219"/>
    </row>
    <row r="162" spans="1:16" ht="24" hidden="1" x14ac:dyDescent="0.2">
      <c r="A162" s="57">
        <v>2389</v>
      </c>
      <c r="B162" s="3" t="s">
        <v>59</v>
      </c>
      <c r="C162" s="98">
        <f t="shared" si="185"/>
        <v>0</v>
      </c>
      <c r="D162" s="220"/>
      <c r="E162" s="807"/>
      <c r="F162" s="765">
        <f t="shared" si="198"/>
        <v>0</v>
      </c>
      <c r="G162" s="220"/>
      <c r="H162" s="103"/>
      <c r="I162" s="221">
        <f t="shared" si="199"/>
        <v>0</v>
      </c>
      <c r="J162" s="103"/>
      <c r="K162" s="104"/>
      <c r="L162" s="221">
        <f t="shared" si="200"/>
        <v>0</v>
      </c>
      <c r="M162" s="222"/>
      <c r="N162" s="104"/>
      <c r="O162" s="221">
        <f t="shared" si="201"/>
        <v>0</v>
      </c>
      <c r="P162" s="223"/>
    </row>
    <row r="163" spans="1:16" hidden="1" x14ac:dyDescent="0.2">
      <c r="A163" s="210">
        <v>2390</v>
      </c>
      <c r="B163" s="154" t="s">
        <v>60</v>
      </c>
      <c r="C163" s="160">
        <f t="shared" si="185"/>
        <v>0</v>
      </c>
      <c r="D163" s="228"/>
      <c r="E163" s="809"/>
      <c r="F163" s="804">
        <f t="shared" si="198"/>
        <v>0</v>
      </c>
      <c r="G163" s="228"/>
      <c r="H163" s="230"/>
      <c r="I163" s="214">
        <f t="shared" si="199"/>
        <v>0</v>
      </c>
      <c r="J163" s="230"/>
      <c r="K163" s="229"/>
      <c r="L163" s="214">
        <f t="shared" si="200"/>
        <v>0</v>
      </c>
      <c r="M163" s="231"/>
      <c r="N163" s="229"/>
      <c r="O163" s="214">
        <f t="shared" si="201"/>
        <v>0</v>
      </c>
      <c r="P163" s="215"/>
    </row>
    <row r="164" spans="1:16" hidden="1" x14ac:dyDescent="0.2">
      <c r="A164" s="76">
        <v>2400</v>
      </c>
      <c r="B164" s="203" t="s">
        <v>230</v>
      </c>
      <c r="C164" s="77">
        <f t="shared" si="185"/>
        <v>0</v>
      </c>
      <c r="D164" s="240"/>
      <c r="E164" s="811"/>
      <c r="F164" s="769">
        <f t="shared" si="198"/>
        <v>0</v>
      </c>
      <c r="G164" s="240"/>
      <c r="H164" s="242"/>
      <c r="I164" s="205">
        <f t="shared" si="199"/>
        <v>0</v>
      </c>
      <c r="J164" s="242"/>
      <c r="K164" s="241"/>
      <c r="L164" s="205">
        <f t="shared" si="200"/>
        <v>0</v>
      </c>
      <c r="M164" s="243"/>
      <c r="N164" s="241"/>
      <c r="O164" s="205">
        <f t="shared" si="201"/>
        <v>0</v>
      </c>
      <c r="P164" s="232"/>
    </row>
    <row r="165" spans="1:16" ht="24" hidden="1" x14ac:dyDescent="0.2">
      <c r="A165" s="76">
        <v>2500</v>
      </c>
      <c r="B165" s="203" t="s">
        <v>231</v>
      </c>
      <c r="C165" s="77">
        <f t="shared" si="185"/>
        <v>0</v>
      </c>
      <c r="D165" s="204">
        <f>SUM(D166,D171)</f>
        <v>0</v>
      </c>
      <c r="E165" s="802">
        <f t="shared" ref="E165:O165" si="202">SUM(E166,E171)</f>
        <v>0</v>
      </c>
      <c r="F165" s="769">
        <f t="shared" si="202"/>
        <v>0</v>
      </c>
      <c r="G165" s="204">
        <f t="shared" si="202"/>
        <v>0</v>
      </c>
      <c r="H165" s="86">
        <f t="shared" si="202"/>
        <v>0</v>
      </c>
      <c r="I165" s="205">
        <f t="shared" si="202"/>
        <v>0</v>
      </c>
      <c r="J165" s="86">
        <f t="shared" si="202"/>
        <v>0</v>
      </c>
      <c r="K165" s="87">
        <f t="shared" si="202"/>
        <v>0</v>
      </c>
      <c r="L165" s="205">
        <f t="shared" si="202"/>
        <v>0</v>
      </c>
      <c r="M165" s="206">
        <f t="shared" si="202"/>
        <v>0</v>
      </c>
      <c r="N165" s="207">
        <f t="shared" si="202"/>
        <v>0</v>
      </c>
      <c r="O165" s="208">
        <f t="shared" si="202"/>
        <v>0</v>
      </c>
      <c r="P165" s="209"/>
    </row>
    <row r="166" spans="1:16" ht="16.5" hidden="1" customHeight="1" x14ac:dyDescent="0.2">
      <c r="A166" s="886">
        <v>2510</v>
      </c>
      <c r="B166" s="1" t="s">
        <v>232</v>
      </c>
      <c r="C166" s="89">
        <f t="shared" si="185"/>
        <v>0</v>
      </c>
      <c r="D166" s="233">
        <f>SUM(D167:D170)</f>
        <v>0</v>
      </c>
      <c r="E166" s="810">
        <f t="shared" ref="E166:O166" si="203">SUM(E167:E170)</f>
        <v>0</v>
      </c>
      <c r="F166" s="806">
        <f t="shared" si="203"/>
        <v>0</v>
      </c>
      <c r="G166" s="233">
        <f t="shared" si="203"/>
        <v>0</v>
      </c>
      <c r="H166" s="235">
        <f t="shared" si="203"/>
        <v>0</v>
      </c>
      <c r="I166" s="217">
        <f t="shared" si="203"/>
        <v>0</v>
      </c>
      <c r="J166" s="235">
        <f t="shared" si="203"/>
        <v>0</v>
      </c>
      <c r="K166" s="234">
        <f t="shared" si="203"/>
        <v>0</v>
      </c>
      <c r="L166" s="217">
        <f t="shared" si="203"/>
        <v>0</v>
      </c>
      <c r="M166" s="109">
        <f t="shared" si="203"/>
        <v>0</v>
      </c>
      <c r="N166" s="244">
        <f t="shared" si="203"/>
        <v>0</v>
      </c>
      <c r="O166" s="245">
        <f t="shared" si="203"/>
        <v>0</v>
      </c>
      <c r="P166" s="246"/>
    </row>
    <row r="167" spans="1:16" ht="24" hidden="1" x14ac:dyDescent="0.2">
      <c r="A167" s="58">
        <v>2512</v>
      </c>
      <c r="B167" s="3" t="s">
        <v>233</v>
      </c>
      <c r="C167" s="98">
        <f t="shared" si="185"/>
        <v>0</v>
      </c>
      <c r="D167" s="220"/>
      <c r="E167" s="807"/>
      <c r="F167" s="765">
        <f t="shared" ref="F167:F172" si="204">D167+E167</f>
        <v>0</v>
      </c>
      <c r="G167" s="220"/>
      <c r="H167" s="103"/>
      <c r="I167" s="221">
        <f t="shared" ref="I167:I172" si="205">G167+H167</f>
        <v>0</v>
      </c>
      <c r="J167" s="103"/>
      <c r="K167" s="104"/>
      <c r="L167" s="221">
        <f t="shared" ref="L167:L172" si="206">J167+K167</f>
        <v>0</v>
      </c>
      <c r="M167" s="222"/>
      <c r="N167" s="104"/>
      <c r="O167" s="221">
        <f t="shared" ref="O167:O172" si="207">M167+N167</f>
        <v>0</v>
      </c>
      <c r="P167" s="223"/>
    </row>
    <row r="168" spans="1:16" ht="36" hidden="1" x14ac:dyDescent="0.2">
      <c r="A168" s="58">
        <v>2513</v>
      </c>
      <c r="B168" s="3" t="s">
        <v>234</v>
      </c>
      <c r="C168" s="98">
        <f t="shared" si="185"/>
        <v>0</v>
      </c>
      <c r="D168" s="220"/>
      <c r="E168" s="807"/>
      <c r="F168" s="765">
        <f t="shared" si="204"/>
        <v>0</v>
      </c>
      <c r="G168" s="220"/>
      <c r="H168" s="103"/>
      <c r="I168" s="221">
        <f t="shared" si="205"/>
        <v>0</v>
      </c>
      <c r="J168" s="103"/>
      <c r="K168" s="104"/>
      <c r="L168" s="221">
        <f t="shared" si="206"/>
        <v>0</v>
      </c>
      <c r="M168" s="222"/>
      <c r="N168" s="104"/>
      <c r="O168" s="221">
        <f t="shared" si="207"/>
        <v>0</v>
      </c>
      <c r="P168" s="223"/>
    </row>
    <row r="169" spans="1:16" ht="24" hidden="1" x14ac:dyDescent="0.2">
      <c r="A169" s="58">
        <v>2515</v>
      </c>
      <c r="B169" s="3" t="s">
        <v>235</v>
      </c>
      <c r="C169" s="98">
        <f t="shared" si="185"/>
        <v>0</v>
      </c>
      <c r="D169" s="220"/>
      <c r="E169" s="807"/>
      <c r="F169" s="765">
        <f t="shared" si="204"/>
        <v>0</v>
      </c>
      <c r="G169" s="220"/>
      <c r="H169" s="103"/>
      <c r="I169" s="221">
        <f t="shared" si="205"/>
        <v>0</v>
      </c>
      <c r="J169" s="103"/>
      <c r="K169" s="104"/>
      <c r="L169" s="221">
        <f t="shared" si="206"/>
        <v>0</v>
      </c>
      <c r="M169" s="222"/>
      <c r="N169" s="104"/>
      <c r="O169" s="221">
        <f t="shared" si="207"/>
        <v>0</v>
      </c>
      <c r="P169" s="223"/>
    </row>
    <row r="170" spans="1:16" ht="24" hidden="1" x14ac:dyDescent="0.2">
      <c r="A170" s="58">
        <v>2519</v>
      </c>
      <c r="B170" s="3" t="s">
        <v>236</v>
      </c>
      <c r="C170" s="98">
        <f t="shared" si="185"/>
        <v>0</v>
      </c>
      <c r="D170" s="220"/>
      <c r="E170" s="807"/>
      <c r="F170" s="765">
        <f t="shared" si="204"/>
        <v>0</v>
      </c>
      <c r="G170" s="220"/>
      <c r="H170" s="103"/>
      <c r="I170" s="221">
        <f t="shared" si="205"/>
        <v>0</v>
      </c>
      <c r="J170" s="103"/>
      <c r="K170" s="104"/>
      <c r="L170" s="221">
        <f t="shared" si="206"/>
        <v>0</v>
      </c>
      <c r="M170" s="222"/>
      <c r="N170" s="104"/>
      <c r="O170" s="221">
        <f t="shared" si="207"/>
        <v>0</v>
      </c>
      <c r="P170" s="223"/>
    </row>
    <row r="171" spans="1:16" ht="24" hidden="1" x14ac:dyDescent="0.2">
      <c r="A171" s="224">
        <v>2520</v>
      </c>
      <c r="B171" s="3" t="s">
        <v>237</v>
      </c>
      <c r="C171" s="98">
        <f t="shared" si="185"/>
        <v>0</v>
      </c>
      <c r="D171" s="220"/>
      <c r="E171" s="807"/>
      <c r="F171" s="765">
        <f t="shared" si="204"/>
        <v>0</v>
      </c>
      <c r="G171" s="220"/>
      <c r="H171" s="103"/>
      <c r="I171" s="221">
        <f t="shared" si="205"/>
        <v>0</v>
      </c>
      <c r="J171" s="103"/>
      <c r="K171" s="104"/>
      <c r="L171" s="221">
        <f t="shared" si="206"/>
        <v>0</v>
      </c>
      <c r="M171" s="222"/>
      <c r="N171" s="104"/>
      <c r="O171" s="221">
        <f t="shared" si="207"/>
        <v>0</v>
      </c>
      <c r="P171" s="223"/>
    </row>
    <row r="172" spans="1:16" s="247" customFormat="1" ht="36" hidden="1" customHeight="1" x14ac:dyDescent="0.2">
      <c r="A172" s="23">
        <v>2800</v>
      </c>
      <c r="B172" s="1" t="s">
        <v>238</v>
      </c>
      <c r="C172" s="89">
        <f t="shared" si="185"/>
        <v>0</v>
      </c>
      <c r="D172" s="51"/>
      <c r="E172" s="762"/>
      <c r="F172" s="763">
        <f t="shared" si="204"/>
        <v>0</v>
      </c>
      <c r="G172" s="51"/>
      <c r="H172" s="53"/>
      <c r="I172" s="54">
        <f t="shared" si="205"/>
        <v>0</v>
      </c>
      <c r="J172" s="53"/>
      <c r="K172" s="52"/>
      <c r="L172" s="54">
        <f t="shared" si="206"/>
        <v>0</v>
      </c>
      <c r="M172" s="55"/>
      <c r="N172" s="52"/>
      <c r="O172" s="54">
        <f t="shared" si="207"/>
        <v>0</v>
      </c>
      <c r="P172" s="56"/>
    </row>
    <row r="173" spans="1:16" x14ac:dyDescent="0.2">
      <c r="A173" s="196">
        <v>3000</v>
      </c>
      <c r="B173" s="196" t="s">
        <v>98</v>
      </c>
      <c r="C173" s="197">
        <f t="shared" si="185"/>
        <v>427296</v>
      </c>
      <c r="D173" s="198">
        <f>SUM(D174,D184)</f>
        <v>419796</v>
      </c>
      <c r="E173" s="800">
        <f t="shared" ref="E173:F173" si="208">SUM(E174,E184)</f>
        <v>7500</v>
      </c>
      <c r="F173" s="801">
        <f t="shared" si="208"/>
        <v>427296</v>
      </c>
      <c r="G173" s="198">
        <f>SUM(G174,G184)</f>
        <v>0</v>
      </c>
      <c r="H173" s="200">
        <f t="shared" ref="H173:I173" si="209">SUM(H174,H184)</f>
        <v>0</v>
      </c>
      <c r="I173" s="201">
        <f t="shared" si="209"/>
        <v>0</v>
      </c>
      <c r="J173" s="200">
        <f>SUM(J174,J184)</f>
        <v>0</v>
      </c>
      <c r="K173" s="199">
        <f t="shared" ref="K173:L173" si="210">SUM(K174,K184)</f>
        <v>0</v>
      </c>
      <c r="L173" s="201">
        <f t="shared" si="210"/>
        <v>0</v>
      </c>
      <c r="M173" s="197">
        <f>SUM(M174,M184)</f>
        <v>0</v>
      </c>
      <c r="N173" s="199">
        <f t="shared" ref="N173:O173" si="211">SUM(N174,N184)</f>
        <v>0</v>
      </c>
      <c r="O173" s="201">
        <f t="shared" si="211"/>
        <v>0</v>
      </c>
      <c r="P173" s="202"/>
    </row>
    <row r="174" spans="1:16" ht="24" x14ac:dyDescent="0.2">
      <c r="A174" s="76">
        <v>3200</v>
      </c>
      <c r="B174" s="248" t="s">
        <v>239</v>
      </c>
      <c r="C174" s="77">
        <f t="shared" si="185"/>
        <v>427296</v>
      </c>
      <c r="D174" s="204">
        <f>SUM(D175,D179)</f>
        <v>419796</v>
      </c>
      <c r="E174" s="802">
        <f t="shared" ref="E174:O174" si="212">SUM(E175,E179)</f>
        <v>7500</v>
      </c>
      <c r="F174" s="769">
        <f t="shared" si="212"/>
        <v>427296</v>
      </c>
      <c r="G174" s="204">
        <f t="shared" si="212"/>
        <v>0</v>
      </c>
      <c r="H174" s="86">
        <f t="shared" si="212"/>
        <v>0</v>
      </c>
      <c r="I174" s="205">
        <f t="shared" si="212"/>
        <v>0</v>
      </c>
      <c r="J174" s="86">
        <f t="shared" si="212"/>
        <v>0</v>
      </c>
      <c r="K174" s="87">
        <f t="shared" si="212"/>
        <v>0</v>
      </c>
      <c r="L174" s="205">
        <f t="shared" si="212"/>
        <v>0</v>
      </c>
      <c r="M174" s="206">
        <f t="shared" si="212"/>
        <v>0</v>
      </c>
      <c r="N174" s="207">
        <f t="shared" si="212"/>
        <v>0</v>
      </c>
      <c r="O174" s="208">
        <f t="shared" si="212"/>
        <v>0</v>
      </c>
      <c r="P174" s="209"/>
    </row>
    <row r="175" spans="1:16" ht="36" x14ac:dyDescent="0.2">
      <c r="A175" s="886">
        <v>3260</v>
      </c>
      <c r="B175" s="1" t="s">
        <v>240</v>
      </c>
      <c r="C175" s="89">
        <f t="shared" si="185"/>
        <v>427296</v>
      </c>
      <c r="D175" s="233">
        <f>SUM(D176:D178)</f>
        <v>419796</v>
      </c>
      <c r="E175" s="810">
        <f t="shared" ref="E175:F175" si="213">SUM(E176:E178)</f>
        <v>7500</v>
      </c>
      <c r="F175" s="806">
        <f t="shared" si="213"/>
        <v>427296</v>
      </c>
      <c r="G175" s="233">
        <f>SUM(G176:G178)</f>
        <v>0</v>
      </c>
      <c r="H175" s="235">
        <f t="shared" ref="H175:I175" si="214">SUM(H176:H178)</f>
        <v>0</v>
      </c>
      <c r="I175" s="217">
        <f t="shared" si="214"/>
        <v>0</v>
      </c>
      <c r="J175" s="235">
        <f>SUM(J176:J178)</f>
        <v>0</v>
      </c>
      <c r="K175" s="234">
        <f t="shared" ref="K175:L175" si="215">SUM(K176:K178)</f>
        <v>0</v>
      </c>
      <c r="L175" s="217">
        <f t="shared" si="215"/>
        <v>0</v>
      </c>
      <c r="M175" s="89">
        <f>SUM(M176:M178)</f>
        <v>0</v>
      </c>
      <c r="N175" s="234">
        <f t="shared" ref="N175:O175" si="216">SUM(N176:N178)</f>
        <v>0</v>
      </c>
      <c r="O175" s="217">
        <f t="shared" si="216"/>
        <v>0</v>
      </c>
      <c r="P175" s="219"/>
    </row>
    <row r="176" spans="1:16" ht="24" x14ac:dyDescent="0.2">
      <c r="A176" s="58">
        <v>3261</v>
      </c>
      <c r="B176" s="3" t="s">
        <v>241</v>
      </c>
      <c r="C176" s="98">
        <f t="shared" si="185"/>
        <v>427296</v>
      </c>
      <c r="D176" s="220">
        <v>419796</v>
      </c>
      <c r="E176" s="807">
        <v>7500</v>
      </c>
      <c r="F176" s="765">
        <f t="shared" ref="F176:F178" si="217">D176+E176</f>
        <v>427296</v>
      </c>
      <c r="G176" s="220"/>
      <c r="H176" s="103"/>
      <c r="I176" s="221">
        <f t="shared" ref="I176:I178" si="218">G176+H176</f>
        <v>0</v>
      </c>
      <c r="J176" s="103"/>
      <c r="K176" s="104"/>
      <c r="L176" s="221">
        <f t="shared" ref="L176:L178" si="219">J176+K176</f>
        <v>0</v>
      </c>
      <c r="M176" s="222"/>
      <c r="N176" s="104"/>
      <c r="O176" s="221">
        <f t="shared" ref="O176:O178" si="220">M176+N176</f>
        <v>0</v>
      </c>
      <c r="P176" s="223"/>
    </row>
    <row r="177" spans="1:16" ht="36" hidden="1" x14ac:dyDescent="0.2">
      <c r="A177" s="58">
        <v>3262</v>
      </c>
      <c r="B177" s="3" t="s">
        <v>242</v>
      </c>
      <c r="C177" s="98">
        <f t="shared" si="185"/>
        <v>0</v>
      </c>
      <c r="D177" s="220"/>
      <c r="E177" s="807"/>
      <c r="F177" s="765">
        <f t="shared" si="217"/>
        <v>0</v>
      </c>
      <c r="G177" s="220"/>
      <c r="H177" s="103"/>
      <c r="I177" s="221">
        <f t="shared" si="218"/>
        <v>0</v>
      </c>
      <c r="J177" s="103"/>
      <c r="K177" s="104"/>
      <c r="L177" s="221">
        <f t="shared" si="219"/>
        <v>0</v>
      </c>
      <c r="M177" s="222"/>
      <c r="N177" s="104"/>
      <c r="O177" s="221">
        <f t="shared" si="220"/>
        <v>0</v>
      </c>
      <c r="P177" s="223"/>
    </row>
    <row r="178" spans="1:16" ht="24" hidden="1" x14ac:dyDescent="0.2">
      <c r="A178" s="58">
        <v>3263</v>
      </c>
      <c r="B178" s="3" t="s">
        <v>243</v>
      </c>
      <c r="C178" s="98">
        <f t="shared" si="185"/>
        <v>0</v>
      </c>
      <c r="D178" s="220"/>
      <c r="E178" s="807"/>
      <c r="F178" s="765">
        <f t="shared" si="217"/>
        <v>0</v>
      </c>
      <c r="G178" s="220"/>
      <c r="H178" s="103"/>
      <c r="I178" s="221">
        <f t="shared" si="218"/>
        <v>0</v>
      </c>
      <c r="J178" s="103"/>
      <c r="K178" s="104"/>
      <c r="L178" s="221">
        <f t="shared" si="219"/>
        <v>0</v>
      </c>
      <c r="M178" s="222"/>
      <c r="N178" s="104"/>
      <c r="O178" s="221">
        <f t="shared" si="220"/>
        <v>0</v>
      </c>
      <c r="P178" s="223"/>
    </row>
    <row r="179" spans="1:16" ht="84" hidden="1" x14ac:dyDescent="0.2">
      <c r="A179" s="886">
        <v>3290</v>
      </c>
      <c r="B179" s="1" t="s">
        <v>244</v>
      </c>
      <c r="C179" s="249">
        <f t="shared" si="185"/>
        <v>0</v>
      </c>
      <c r="D179" s="233">
        <f>SUM(D180:D183)</f>
        <v>0</v>
      </c>
      <c r="E179" s="810">
        <f t="shared" ref="E179:O179" si="221">SUM(E180:E183)</f>
        <v>0</v>
      </c>
      <c r="F179" s="806">
        <f t="shared" si="221"/>
        <v>0</v>
      </c>
      <c r="G179" s="233">
        <f t="shared" si="221"/>
        <v>0</v>
      </c>
      <c r="H179" s="235">
        <f t="shared" si="221"/>
        <v>0</v>
      </c>
      <c r="I179" s="217">
        <f t="shared" si="221"/>
        <v>0</v>
      </c>
      <c r="J179" s="235">
        <f t="shared" si="221"/>
        <v>0</v>
      </c>
      <c r="K179" s="234">
        <f t="shared" si="221"/>
        <v>0</v>
      </c>
      <c r="L179" s="217">
        <f t="shared" si="221"/>
        <v>0</v>
      </c>
      <c r="M179" s="249">
        <f t="shared" si="221"/>
        <v>0</v>
      </c>
      <c r="N179" s="250">
        <f t="shared" si="221"/>
        <v>0</v>
      </c>
      <c r="O179" s="251">
        <f t="shared" si="221"/>
        <v>0</v>
      </c>
      <c r="P179" s="252"/>
    </row>
    <row r="180" spans="1:16" ht="72" hidden="1" x14ac:dyDescent="0.2">
      <c r="A180" s="58">
        <v>3291</v>
      </c>
      <c r="B180" s="3" t="s">
        <v>99</v>
      </c>
      <c r="C180" s="98">
        <f t="shared" si="185"/>
        <v>0</v>
      </c>
      <c r="D180" s="220"/>
      <c r="E180" s="807"/>
      <c r="F180" s="765">
        <f t="shared" ref="F180:F183" si="222">D180+E180</f>
        <v>0</v>
      </c>
      <c r="G180" s="220"/>
      <c r="H180" s="103"/>
      <c r="I180" s="221">
        <f t="shared" ref="I180:I183" si="223">G180+H180</f>
        <v>0</v>
      </c>
      <c r="J180" s="103"/>
      <c r="K180" s="104"/>
      <c r="L180" s="221">
        <f t="shared" ref="L180:L183" si="224">J180+K180</f>
        <v>0</v>
      </c>
      <c r="M180" s="222"/>
      <c r="N180" s="104"/>
      <c r="O180" s="221">
        <f t="shared" ref="O180:O183" si="225">M180+N180</f>
        <v>0</v>
      </c>
      <c r="P180" s="223"/>
    </row>
    <row r="181" spans="1:16" ht="72" hidden="1" x14ac:dyDescent="0.2">
      <c r="A181" s="58">
        <v>3292</v>
      </c>
      <c r="B181" s="3" t="s">
        <v>125</v>
      </c>
      <c r="C181" s="98">
        <f t="shared" si="185"/>
        <v>0</v>
      </c>
      <c r="D181" s="220"/>
      <c r="E181" s="807"/>
      <c r="F181" s="765">
        <f t="shared" si="222"/>
        <v>0</v>
      </c>
      <c r="G181" s="220"/>
      <c r="H181" s="103"/>
      <c r="I181" s="221">
        <f t="shared" si="223"/>
        <v>0</v>
      </c>
      <c r="J181" s="103"/>
      <c r="K181" s="104"/>
      <c r="L181" s="221">
        <f t="shared" si="224"/>
        <v>0</v>
      </c>
      <c r="M181" s="222"/>
      <c r="N181" s="104"/>
      <c r="O181" s="221">
        <f t="shared" si="225"/>
        <v>0</v>
      </c>
      <c r="P181" s="223"/>
    </row>
    <row r="182" spans="1:16" ht="72" hidden="1" x14ac:dyDescent="0.2">
      <c r="A182" s="58">
        <v>3293</v>
      </c>
      <c r="B182" s="3" t="s">
        <v>126</v>
      </c>
      <c r="C182" s="98">
        <f t="shared" si="185"/>
        <v>0</v>
      </c>
      <c r="D182" s="220"/>
      <c r="E182" s="807"/>
      <c r="F182" s="765">
        <f t="shared" si="222"/>
        <v>0</v>
      </c>
      <c r="G182" s="220"/>
      <c r="H182" s="103"/>
      <c r="I182" s="221">
        <f t="shared" si="223"/>
        <v>0</v>
      </c>
      <c r="J182" s="103"/>
      <c r="K182" s="104"/>
      <c r="L182" s="221">
        <f t="shared" si="224"/>
        <v>0</v>
      </c>
      <c r="M182" s="222"/>
      <c r="N182" s="104"/>
      <c r="O182" s="221">
        <f t="shared" si="225"/>
        <v>0</v>
      </c>
      <c r="P182" s="223"/>
    </row>
    <row r="183" spans="1:16" ht="60" hidden="1" x14ac:dyDescent="0.2">
      <c r="A183" s="253">
        <v>3294</v>
      </c>
      <c r="B183" s="3" t="s">
        <v>100</v>
      </c>
      <c r="C183" s="249">
        <f t="shared" si="185"/>
        <v>0</v>
      </c>
      <c r="D183" s="254"/>
      <c r="E183" s="812"/>
      <c r="F183" s="813">
        <f t="shared" si="222"/>
        <v>0</v>
      </c>
      <c r="G183" s="254"/>
      <c r="H183" s="256"/>
      <c r="I183" s="251">
        <f t="shared" si="223"/>
        <v>0</v>
      </c>
      <c r="J183" s="256"/>
      <c r="K183" s="255"/>
      <c r="L183" s="251">
        <f t="shared" si="224"/>
        <v>0</v>
      </c>
      <c r="M183" s="257"/>
      <c r="N183" s="255"/>
      <c r="O183" s="251">
        <f t="shared" si="225"/>
        <v>0</v>
      </c>
      <c r="P183" s="252"/>
    </row>
    <row r="184" spans="1:16" ht="48" hidden="1" x14ac:dyDescent="0.2">
      <c r="A184" s="258">
        <v>3300</v>
      </c>
      <c r="B184" s="248" t="s">
        <v>245</v>
      </c>
      <c r="C184" s="206">
        <f t="shared" si="185"/>
        <v>0</v>
      </c>
      <c r="D184" s="259">
        <f>SUM(D185:D186)</f>
        <v>0</v>
      </c>
      <c r="E184" s="814">
        <f t="shared" ref="E184:O184" si="226">SUM(E185:E186)</f>
        <v>0</v>
      </c>
      <c r="F184" s="815">
        <f t="shared" si="226"/>
        <v>0</v>
      </c>
      <c r="G184" s="259">
        <f t="shared" si="226"/>
        <v>0</v>
      </c>
      <c r="H184" s="260">
        <f t="shared" si="226"/>
        <v>0</v>
      </c>
      <c r="I184" s="208">
        <f t="shared" si="226"/>
        <v>0</v>
      </c>
      <c r="J184" s="260">
        <f t="shared" si="226"/>
        <v>0</v>
      </c>
      <c r="K184" s="207">
        <f t="shared" si="226"/>
        <v>0</v>
      </c>
      <c r="L184" s="208">
        <f t="shared" si="226"/>
        <v>0</v>
      </c>
      <c r="M184" s="206">
        <f t="shared" si="226"/>
        <v>0</v>
      </c>
      <c r="N184" s="207">
        <f t="shared" si="226"/>
        <v>0</v>
      </c>
      <c r="O184" s="208">
        <f t="shared" si="226"/>
        <v>0</v>
      </c>
      <c r="P184" s="209"/>
    </row>
    <row r="185" spans="1:16" ht="48" hidden="1" x14ac:dyDescent="0.2">
      <c r="A185" s="153">
        <v>3310</v>
      </c>
      <c r="B185" s="154" t="s">
        <v>246</v>
      </c>
      <c r="C185" s="160">
        <f t="shared" si="185"/>
        <v>0</v>
      </c>
      <c r="D185" s="228"/>
      <c r="E185" s="809"/>
      <c r="F185" s="804">
        <f t="shared" ref="F185:F186" si="227">D185+E185</f>
        <v>0</v>
      </c>
      <c r="G185" s="228"/>
      <c r="H185" s="230"/>
      <c r="I185" s="214">
        <f t="shared" ref="I185:I186" si="228">G185+H185</f>
        <v>0</v>
      </c>
      <c r="J185" s="230"/>
      <c r="K185" s="229"/>
      <c r="L185" s="214">
        <f t="shared" ref="L185:L186" si="229">J185+K185</f>
        <v>0</v>
      </c>
      <c r="M185" s="231"/>
      <c r="N185" s="229"/>
      <c r="O185" s="214">
        <f t="shared" ref="O185:O186" si="230">M185+N185</f>
        <v>0</v>
      </c>
      <c r="P185" s="215"/>
    </row>
    <row r="186" spans="1:16" ht="48.75" hidden="1" customHeight="1" x14ac:dyDescent="0.2">
      <c r="A186" s="49">
        <v>3320</v>
      </c>
      <c r="B186" s="1" t="s">
        <v>247</v>
      </c>
      <c r="C186" s="89">
        <f t="shared" si="185"/>
        <v>0</v>
      </c>
      <c r="D186" s="216"/>
      <c r="E186" s="805"/>
      <c r="F186" s="806">
        <f t="shared" si="227"/>
        <v>0</v>
      </c>
      <c r="G186" s="216"/>
      <c r="H186" s="94"/>
      <c r="I186" s="217">
        <f t="shared" si="228"/>
        <v>0</v>
      </c>
      <c r="J186" s="94"/>
      <c r="K186" s="95"/>
      <c r="L186" s="217">
        <f t="shared" si="229"/>
        <v>0</v>
      </c>
      <c r="M186" s="218"/>
      <c r="N186" s="95"/>
      <c r="O186" s="217">
        <f t="shared" si="230"/>
        <v>0</v>
      </c>
      <c r="P186" s="219"/>
    </row>
    <row r="187" spans="1:16" hidden="1" x14ac:dyDescent="0.2">
      <c r="A187" s="261">
        <v>4000</v>
      </c>
      <c r="B187" s="196" t="s">
        <v>248</v>
      </c>
      <c r="C187" s="197">
        <f t="shared" si="185"/>
        <v>0</v>
      </c>
      <c r="D187" s="198">
        <f>SUM(D188,D191)</f>
        <v>0</v>
      </c>
      <c r="E187" s="800">
        <f t="shared" ref="E187:F187" si="231">SUM(E188,E191)</f>
        <v>0</v>
      </c>
      <c r="F187" s="801">
        <f t="shared" si="231"/>
        <v>0</v>
      </c>
      <c r="G187" s="198">
        <f>SUM(G188,G191)</f>
        <v>0</v>
      </c>
      <c r="H187" s="200">
        <f t="shared" ref="H187:I187" si="232">SUM(H188,H191)</f>
        <v>0</v>
      </c>
      <c r="I187" s="201">
        <f t="shared" si="232"/>
        <v>0</v>
      </c>
      <c r="J187" s="200">
        <f>SUM(J188,J191)</f>
        <v>0</v>
      </c>
      <c r="K187" s="199">
        <f t="shared" ref="K187:L187" si="233">SUM(K188,K191)</f>
        <v>0</v>
      </c>
      <c r="L187" s="201">
        <f t="shared" si="233"/>
        <v>0</v>
      </c>
      <c r="M187" s="197">
        <f>SUM(M188,M191)</f>
        <v>0</v>
      </c>
      <c r="N187" s="199">
        <f t="shared" ref="N187:O187" si="234">SUM(N188,N191)</f>
        <v>0</v>
      </c>
      <c r="O187" s="201">
        <f t="shared" si="234"/>
        <v>0</v>
      </c>
      <c r="P187" s="202"/>
    </row>
    <row r="188" spans="1:16" ht="24" hidden="1" x14ac:dyDescent="0.2">
      <c r="A188" s="262">
        <v>4200</v>
      </c>
      <c r="B188" s="203" t="s">
        <v>249</v>
      </c>
      <c r="C188" s="77">
        <f t="shared" si="185"/>
        <v>0</v>
      </c>
      <c r="D188" s="204">
        <f>SUM(D189,D190)</f>
        <v>0</v>
      </c>
      <c r="E188" s="802">
        <f t="shared" ref="E188:F188" si="235">SUM(E189,E190)</f>
        <v>0</v>
      </c>
      <c r="F188" s="769">
        <f t="shared" si="235"/>
        <v>0</v>
      </c>
      <c r="G188" s="204">
        <f>SUM(G189,G190)</f>
        <v>0</v>
      </c>
      <c r="H188" s="86">
        <f t="shared" ref="H188:I188" si="236">SUM(H189,H190)</f>
        <v>0</v>
      </c>
      <c r="I188" s="205">
        <f t="shared" si="236"/>
        <v>0</v>
      </c>
      <c r="J188" s="86">
        <f>SUM(J189,J190)</f>
        <v>0</v>
      </c>
      <c r="K188" s="87">
        <f t="shared" ref="K188:L188" si="237">SUM(K189,K190)</f>
        <v>0</v>
      </c>
      <c r="L188" s="205">
        <f t="shared" si="237"/>
        <v>0</v>
      </c>
      <c r="M188" s="77">
        <f>SUM(M189,M190)</f>
        <v>0</v>
      </c>
      <c r="N188" s="87">
        <f t="shared" ref="N188:O188" si="238">SUM(N189,N190)</f>
        <v>0</v>
      </c>
      <c r="O188" s="205">
        <f t="shared" si="238"/>
        <v>0</v>
      </c>
      <c r="P188" s="232"/>
    </row>
    <row r="189" spans="1:16" ht="36" hidden="1" x14ac:dyDescent="0.2">
      <c r="A189" s="886">
        <v>4240</v>
      </c>
      <c r="B189" s="1" t="s">
        <v>250</v>
      </c>
      <c r="C189" s="89">
        <f t="shared" si="185"/>
        <v>0</v>
      </c>
      <c r="D189" s="216"/>
      <c r="E189" s="805"/>
      <c r="F189" s="806">
        <f t="shared" ref="F189:F190" si="239">D189+E189</f>
        <v>0</v>
      </c>
      <c r="G189" s="216"/>
      <c r="H189" s="94"/>
      <c r="I189" s="217">
        <f t="shared" ref="I189:I190" si="240">G189+H189</f>
        <v>0</v>
      </c>
      <c r="J189" s="94"/>
      <c r="K189" s="95"/>
      <c r="L189" s="217">
        <f t="shared" ref="L189:L190" si="241">J189+K189</f>
        <v>0</v>
      </c>
      <c r="M189" s="218"/>
      <c r="N189" s="95"/>
      <c r="O189" s="217">
        <f t="shared" ref="O189:O190" si="242">M189+N189</f>
        <v>0</v>
      </c>
      <c r="P189" s="219"/>
    </row>
    <row r="190" spans="1:16" ht="24" hidden="1" x14ac:dyDescent="0.2">
      <c r="A190" s="224">
        <v>4250</v>
      </c>
      <c r="B190" s="3" t="s">
        <v>251</v>
      </c>
      <c r="C190" s="98">
        <f t="shared" si="185"/>
        <v>0</v>
      </c>
      <c r="D190" s="220"/>
      <c r="E190" s="807"/>
      <c r="F190" s="765">
        <f t="shared" si="239"/>
        <v>0</v>
      </c>
      <c r="G190" s="220"/>
      <c r="H190" s="103"/>
      <c r="I190" s="221">
        <f t="shared" si="240"/>
        <v>0</v>
      </c>
      <c r="J190" s="103"/>
      <c r="K190" s="104"/>
      <c r="L190" s="221">
        <f t="shared" si="241"/>
        <v>0</v>
      </c>
      <c r="M190" s="222"/>
      <c r="N190" s="104"/>
      <c r="O190" s="221">
        <f t="shared" si="242"/>
        <v>0</v>
      </c>
      <c r="P190" s="223"/>
    </row>
    <row r="191" spans="1:16" hidden="1" x14ac:dyDescent="0.2">
      <c r="A191" s="76">
        <v>4300</v>
      </c>
      <c r="B191" s="203" t="s">
        <v>252</v>
      </c>
      <c r="C191" s="77">
        <f t="shared" si="185"/>
        <v>0</v>
      </c>
      <c r="D191" s="204">
        <f>SUM(D192)</f>
        <v>0</v>
      </c>
      <c r="E191" s="802">
        <f t="shared" ref="E191:F191" si="243">SUM(E192)</f>
        <v>0</v>
      </c>
      <c r="F191" s="769">
        <f t="shared" si="243"/>
        <v>0</v>
      </c>
      <c r="G191" s="204">
        <f>SUM(G192)</f>
        <v>0</v>
      </c>
      <c r="H191" s="86">
        <f t="shared" ref="H191:I191" si="244">SUM(H192)</f>
        <v>0</v>
      </c>
      <c r="I191" s="205">
        <f t="shared" si="244"/>
        <v>0</v>
      </c>
      <c r="J191" s="86">
        <f>SUM(J192)</f>
        <v>0</v>
      </c>
      <c r="K191" s="87">
        <f t="shared" ref="K191:L191" si="245">SUM(K192)</f>
        <v>0</v>
      </c>
      <c r="L191" s="205">
        <f t="shared" si="245"/>
        <v>0</v>
      </c>
      <c r="M191" s="77">
        <f>SUM(M192)</f>
        <v>0</v>
      </c>
      <c r="N191" s="87">
        <f t="shared" ref="N191:O191" si="246">SUM(N192)</f>
        <v>0</v>
      </c>
      <c r="O191" s="205">
        <f t="shared" si="246"/>
        <v>0</v>
      </c>
      <c r="P191" s="232"/>
    </row>
    <row r="192" spans="1:16" ht="24" hidden="1" x14ac:dyDescent="0.2">
      <c r="A192" s="886">
        <v>4310</v>
      </c>
      <c r="B192" s="1" t="s">
        <v>253</v>
      </c>
      <c r="C192" s="89">
        <f t="shared" si="185"/>
        <v>0</v>
      </c>
      <c r="D192" s="233">
        <f>SUM(D193:D193)</f>
        <v>0</v>
      </c>
      <c r="E192" s="810">
        <f t="shared" ref="E192:F192" si="247">SUM(E193:E193)</f>
        <v>0</v>
      </c>
      <c r="F192" s="806">
        <f t="shared" si="247"/>
        <v>0</v>
      </c>
      <c r="G192" s="233">
        <f>SUM(G193:G193)</f>
        <v>0</v>
      </c>
      <c r="H192" s="235">
        <f t="shared" ref="H192:I192" si="248">SUM(H193:H193)</f>
        <v>0</v>
      </c>
      <c r="I192" s="217">
        <f t="shared" si="248"/>
        <v>0</v>
      </c>
      <c r="J192" s="235">
        <f>SUM(J193:J193)</f>
        <v>0</v>
      </c>
      <c r="K192" s="234">
        <f t="shared" ref="K192:L192" si="249">SUM(K193:K193)</f>
        <v>0</v>
      </c>
      <c r="L192" s="217">
        <f t="shared" si="249"/>
        <v>0</v>
      </c>
      <c r="M192" s="89">
        <f>SUM(M193:M193)</f>
        <v>0</v>
      </c>
      <c r="N192" s="234">
        <f t="shared" ref="N192:O192" si="250">SUM(N193:N193)</f>
        <v>0</v>
      </c>
      <c r="O192" s="217">
        <f t="shared" si="250"/>
        <v>0</v>
      </c>
      <c r="P192" s="219"/>
    </row>
    <row r="193" spans="1:16" ht="36" hidden="1" x14ac:dyDescent="0.2">
      <c r="A193" s="58">
        <v>4311</v>
      </c>
      <c r="B193" s="3" t="s">
        <v>254</v>
      </c>
      <c r="C193" s="98">
        <f t="shared" si="185"/>
        <v>0</v>
      </c>
      <c r="D193" s="220"/>
      <c r="E193" s="807"/>
      <c r="F193" s="765">
        <f>D193+E193</f>
        <v>0</v>
      </c>
      <c r="G193" s="220"/>
      <c r="H193" s="103"/>
      <c r="I193" s="221">
        <f>G193+H193</f>
        <v>0</v>
      </c>
      <c r="J193" s="103"/>
      <c r="K193" s="104"/>
      <c r="L193" s="221">
        <f>J193+K193</f>
        <v>0</v>
      </c>
      <c r="M193" s="222"/>
      <c r="N193" s="104"/>
      <c r="O193" s="221">
        <f>M193+N193</f>
        <v>0</v>
      </c>
      <c r="P193" s="223"/>
    </row>
    <row r="194" spans="1:16" s="29" customFormat="1" ht="24" hidden="1" x14ac:dyDescent="0.2">
      <c r="A194" s="263"/>
      <c r="B194" s="23" t="s">
        <v>255</v>
      </c>
      <c r="C194" s="189">
        <f t="shared" si="185"/>
        <v>0</v>
      </c>
      <c r="D194" s="190">
        <f>SUM(D195,D230,D269)</f>
        <v>0</v>
      </c>
      <c r="E194" s="798">
        <f t="shared" ref="E194:F194" si="251">SUM(E195,E230,E269)</f>
        <v>0</v>
      </c>
      <c r="F194" s="799">
        <f t="shared" si="251"/>
        <v>0</v>
      </c>
      <c r="G194" s="190">
        <f>SUM(G195,G230,G269)</f>
        <v>0</v>
      </c>
      <c r="H194" s="192">
        <f t="shared" ref="H194:I194" si="252">SUM(H195,H230,H269)</f>
        <v>0</v>
      </c>
      <c r="I194" s="193">
        <f t="shared" si="252"/>
        <v>0</v>
      </c>
      <c r="J194" s="192">
        <f>SUM(J195,J230,J269)</f>
        <v>0</v>
      </c>
      <c r="K194" s="191">
        <f t="shared" ref="K194:L194" si="253">SUM(K195,K230,K269)</f>
        <v>0</v>
      </c>
      <c r="L194" s="193">
        <f t="shared" si="253"/>
        <v>0</v>
      </c>
      <c r="M194" s="264">
        <f>SUM(M195,M230,M269)</f>
        <v>0</v>
      </c>
      <c r="N194" s="265">
        <f t="shared" ref="N194:O194" si="254">SUM(N195,N230,N269)</f>
        <v>0</v>
      </c>
      <c r="O194" s="266">
        <f t="shared" si="254"/>
        <v>0</v>
      </c>
      <c r="P194" s="267"/>
    </row>
    <row r="195" spans="1:16" hidden="1" x14ac:dyDescent="0.2">
      <c r="A195" s="196">
        <v>5000</v>
      </c>
      <c r="B195" s="196" t="s">
        <v>61</v>
      </c>
      <c r="C195" s="197">
        <f t="shared" si="185"/>
        <v>0</v>
      </c>
      <c r="D195" s="198">
        <f>D196+D204</f>
        <v>0</v>
      </c>
      <c r="E195" s="800">
        <f t="shared" ref="E195:F195" si="255">E196+E204</f>
        <v>0</v>
      </c>
      <c r="F195" s="801">
        <f t="shared" si="255"/>
        <v>0</v>
      </c>
      <c r="G195" s="198">
        <f>G196+G204</f>
        <v>0</v>
      </c>
      <c r="H195" s="200">
        <f t="shared" ref="H195:I195" si="256">H196+H204</f>
        <v>0</v>
      </c>
      <c r="I195" s="201">
        <f t="shared" si="256"/>
        <v>0</v>
      </c>
      <c r="J195" s="200">
        <f>J196+J204</f>
        <v>0</v>
      </c>
      <c r="K195" s="199">
        <f t="shared" ref="K195:L195" si="257">K196+K204</f>
        <v>0</v>
      </c>
      <c r="L195" s="201">
        <f t="shared" si="257"/>
        <v>0</v>
      </c>
      <c r="M195" s="197">
        <f>M196+M204</f>
        <v>0</v>
      </c>
      <c r="N195" s="199">
        <f t="shared" ref="N195:O195" si="258">N196+N204</f>
        <v>0</v>
      </c>
      <c r="O195" s="201">
        <f t="shared" si="258"/>
        <v>0</v>
      </c>
      <c r="P195" s="202"/>
    </row>
    <row r="196" spans="1:16" hidden="1" x14ac:dyDescent="0.2">
      <c r="A196" s="76">
        <v>5100</v>
      </c>
      <c r="B196" s="203" t="s">
        <v>62</v>
      </c>
      <c r="C196" s="77">
        <f t="shared" si="185"/>
        <v>0</v>
      </c>
      <c r="D196" s="204">
        <f>D197+D198+D201+D202+D203</f>
        <v>0</v>
      </c>
      <c r="E196" s="802">
        <f t="shared" ref="E196:F196" si="259">E197+E198+E201+E202+E203</f>
        <v>0</v>
      </c>
      <c r="F196" s="769">
        <f t="shared" si="259"/>
        <v>0</v>
      </c>
      <c r="G196" s="204">
        <f>G197+G198+G201+G202+G203</f>
        <v>0</v>
      </c>
      <c r="H196" s="86">
        <f t="shared" ref="H196:I196" si="260">H197+H198+H201+H202+H203</f>
        <v>0</v>
      </c>
      <c r="I196" s="205">
        <f t="shared" si="260"/>
        <v>0</v>
      </c>
      <c r="J196" s="86">
        <f>J197+J198+J201+J202+J203</f>
        <v>0</v>
      </c>
      <c r="K196" s="87">
        <f t="shared" ref="K196:L196" si="261">K197+K198+K201+K202+K203</f>
        <v>0</v>
      </c>
      <c r="L196" s="205">
        <f t="shared" si="261"/>
        <v>0</v>
      </c>
      <c r="M196" s="77">
        <f>M197+M198+M201+M202+M203</f>
        <v>0</v>
      </c>
      <c r="N196" s="87">
        <f t="shared" ref="N196:O196" si="262">N197+N198+N201+N202+N203</f>
        <v>0</v>
      </c>
      <c r="O196" s="205">
        <f t="shared" si="262"/>
        <v>0</v>
      </c>
      <c r="P196" s="232"/>
    </row>
    <row r="197" spans="1:16" hidden="1" x14ac:dyDescent="0.2">
      <c r="A197" s="886">
        <v>5110</v>
      </c>
      <c r="B197" s="1" t="s">
        <v>63</v>
      </c>
      <c r="C197" s="89">
        <f t="shared" si="185"/>
        <v>0</v>
      </c>
      <c r="D197" s="216"/>
      <c r="E197" s="805"/>
      <c r="F197" s="806">
        <f>D197+E197</f>
        <v>0</v>
      </c>
      <c r="G197" s="216"/>
      <c r="H197" s="94"/>
      <c r="I197" s="217">
        <f>G197+H197</f>
        <v>0</v>
      </c>
      <c r="J197" s="94"/>
      <c r="K197" s="95"/>
      <c r="L197" s="217">
        <f>J197+K197</f>
        <v>0</v>
      </c>
      <c r="M197" s="218"/>
      <c r="N197" s="95"/>
      <c r="O197" s="217">
        <f>M197+N197</f>
        <v>0</v>
      </c>
      <c r="P197" s="219"/>
    </row>
    <row r="198" spans="1:16" ht="24" hidden="1" x14ac:dyDescent="0.2">
      <c r="A198" s="224">
        <v>5120</v>
      </c>
      <c r="B198" s="3" t="s">
        <v>64</v>
      </c>
      <c r="C198" s="98">
        <f t="shared" si="185"/>
        <v>0</v>
      </c>
      <c r="D198" s="225">
        <f>D199+D200</f>
        <v>0</v>
      </c>
      <c r="E198" s="808">
        <f t="shared" ref="E198:F198" si="263">E199+E200</f>
        <v>0</v>
      </c>
      <c r="F198" s="765">
        <f t="shared" si="263"/>
        <v>0</v>
      </c>
      <c r="G198" s="225">
        <f>G199+G200</f>
        <v>0</v>
      </c>
      <c r="H198" s="227">
        <f t="shared" ref="H198:I198" si="264">H199+H200</f>
        <v>0</v>
      </c>
      <c r="I198" s="221">
        <f t="shared" si="264"/>
        <v>0</v>
      </c>
      <c r="J198" s="227">
        <f>J199+J200</f>
        <v>0</v>
      </c>
      <c r="K198" s="226">
        <f t="shared" ref="K198:L198" si="265">K199+K200</f>
        <v>0</v>
      </c>
      <c r="L198" s="221">
        <f t="shared" si="265"/>
        <v>0</v>
      </c>
      <c r="M198" s="98">
        <f>M199+M200</f>
        <v>0</v>
      </c>
      <c r="N198" s="226">
        <f t="shared" ref="N198:O198" si="266">N199+N200</f>
        <v>0</v>
      </c>
      <c r="O198" s="221">
        <f t="shared" si="266"/>
        <v>0</v>
      </c>
      <c r="P198" s="223"/>
    </row>
    <row r="199" spans="1:16" hidden="1" x14ac:dyDescent="0.2">
      <c r="A199" s="58">
        <v>5121</v>
      </c>
      <c r="B199" s="3" t="s">
        <v>65</v>
      </c>
      <c r="C199" s="98">
        <f t="shared" si="185"/>
        <v>0</v>
      </c>
      <c r="D199" s="220"/>
      <c r="E199" s="807"/>
      <c r="F199" s="765">
        <f t="shared" ref="F199:F203" si="267">D199+E199</f>
        <v>0</v>
      </c>
      <c r="G199" s="220"/>
      <c r="H199" s="103"/>
      <c r="I199" s="221">
        <f t="shared" ref="I199:I203" si="268">G199+H199</f>
        <v>0</v>
      </c>
      <c r="J199" s="103"/>
      <c r="K199" s="104"/>
      <c r="L199" s="221">
        <f t="shared" ref="L199:L203" si="269">J199+K199</f>
        <v>0</v>
      </c>
      <c r="M199" s="222"/>
      <c r="N199" s="104"/>
      <c r="O199" s="221">
        <f t="shared" ref="O199:O203" si="270">M199+N199</f>
        <v>0</v>
      </c>
      <c r="P199" s="223"/>
    </row>
    <row r="200" spans="1:16" ht="24" hidden="1" x14ac:dyDescent="0.2">
      <c r="A200" s="58">
        <v>5129</v>
      </c>
      <c r="B200" s="3" t="s">
        <v>66</v>
      </c>
      <c r="C200" s="98">
        <f t="shared" si="185"/>
        <v>0</v>
      </c>
      <c r="D200" s="220"/>
      <c r="E200" s="807"/>
      <c r="F200" s="765">
        <f t="shared" si="267"/>
        <v>0</v>
      </c>
      <c r="G200" s="220"/>
      <c r="H200" s="103"/>
      <c r="I200" s="221">
        <f t="shared" si="268"/>
        <v>0</v>
      </c>
      <c r="J200" s="103"/>
      <c r="K200" s="104"/>
      <c r="L200" s="221">
        <f t="shared" si="269"/>
        <v>0</v>
      </c>
      <c r="M200" s="222"/>
      <c r="N200" s="104"/>
      <c r="O200" s="221">
        <f t="shared" si="270"/>
        <v>0</v>
      </c>
      <c r="P200" s="223"/>
    </row>
    <row r="201" spans="1:16" hidden="1" x14ac:dyDescent="0.2">
      <c r="A201" s="224">
        <v>5130</v>
      </c>
      <c r="B201" s="3" t="s">
        <v>256</v>
      </c>
      <c r="C201" s="98">
        <f t="shared" si="185"/>
        <v>0</v>
      </c>
      <c r="D201" s="220"/>
      <c r="E201" s="807"/>
      <c r="F201" s="765">
        <f t="shared" si="267"/>
        <v>0</v>
      </c>
      <c r="G201" s="220"/>
      <c r="H201" s="103"/>
      <c r="I201" s="221">
        <f t="shared" si="268"/>
        <v>0</v>
      </c>
      <c r="J201" s="103"/>
      <c r="K201" s="104"/>
      <c r="L201" s="221">
        <f t="shared" si="269"/>
        <v>0</v>
      </c>
      <c r="M201" s="222"/>
      <c r="N201" s="104"/>
      <c r="O201" s="221">
        <f t="shared" si="270"/>
        <v>0</v>
      </c>
      <c r="P201" s="223"/>
    </row>
    <row r="202" spans="1:16" hidden="1" x14ac:dyDescent="0.2">
      <c r="A202" s="224">
        <v>5140</v>
      </c>
      <c r="B202" s="3" t="s">
        <v>257</v>
      </c>
      <c r="C202" s="98">
        <f t="shared" si="185"/>
        <v>0</v>
      </c>
      <c r="D202" s="220"/>
      <c r="E202" s="807"/>
      <c r="F202" s="765">
        <f t="shared" si="267"/>
        <v>0</v>
      </c>
      <c r="G202" s="220"/>
      <c r="H202" s="103"/>
      <c r="I202" s="221">
        <f t="shared" si="268"/>
        <v>0</v>
      </c>
      <c r="J202" s="103"/>
      <c r="K202" s="104"/>
      <c r="L202" s="221">
        <f t="shared" si="269"/>
        <v>0</v>
      </c>
      <c r="M202" s="222"/>
      <c r="N202" s="104"/>
      <c r="O202" s="221">
        <f t="shared" si="270"/>
        <v>0</v>
      </c>
      <c r="P202" s="223"/>
    </row>
    <row r="203" spans="1:16" ht="24" hidden="1" x14ac:dyDescent="0.2">
      <c r="A203" s="224">
        <v>5170</v>
      </c>
      <c r="B203" s="3" t="s">
        <v>258</v>
      </c>
      <c r="C203" s="98">
        <f t="shared" si="185"/>
        <v>0</v>
      </c>
      <c r="D203" s="220"/>
      <c r="E203" s="807"/>
      <c r="F203" s="765">
        <f t="shared" si="267"/>
        <v>0</v>
      </c>
      <c r="G203" s="220"/>
      <c r="H203" s="103"/>
      <c r="I203" s="221">
        <f t="shared" si="268"/>
        <v>0</v>
      </c>
      <c r="J203" s="103"/>
      <c r="K203" s="104"/>
      <c r="L203" s="221">
        <f t="shared" si="269"/>
        <v>0</v>
      </c>
      <c r="M203" s="222"/>
      <c r="N203" s="104"/>
      <c r="O203" s="221">
        <f t="shared" si="270"/>
        <v>0</v>
      </c>
      <c r="P203" s="223"/>
    </row>
    <row r="204" spans="1:16" hidden="1" x14ac:dyDescent="0.2">
      <c r="A204" s="76">
        <v>5200</v>
      </c>
      <c r="B204" s="203" t="s">
        <v>67</v>
      </c>
      <c r="C204" s="77">
        <f t="shared" si="185"/>
        <v>0</v>
      </c>
      <c r="D204" s="204">
        <f>D205+D215+D216+D225+D226+D227+D229</f>
        <v>0</v>
      </c>
      <c r="E204" s="802">
        <f t="shared" ref="E204:F204" si="271">E205+E215+E216+E225+E226+E227+E229</f>
        <v>0</v>
      </c>
      <c r="F204" s="769">
        <f t="shared" si="271"/>
        <v>0</v>
      </c>
      <c r="G204" s="204">
        <f>G205+G215+G216+G225+G226+G227+G229</f>
        <v>0</v>
      </c>
      <c r="H204" s="86">
        <f t="shared" ref="H204:I204" si="272">H205+H215+H216+H225+H226+H227+H229</f>
        <v>0</v>
      </c>
      <c r="I204" s="205">
        <f t="shared" si="272"/>
        <v>0</v>
      </c>
      <c r="J204" s="86">
        <f>J205+J215+J216+J225+J226+J227+J229</f>
        <v>0</v>
      </c>
      <c r="K204" s="87">
        <f t="shared" ref="K204:L204" si="273">K205+K215+K216+K225+K226+K227+K229</f>
        <v>0</v>
      </c>
      <c r="L204" s="205">
        <f t="shared" si="273"/>
        <v>0</v>
      </c>
      <c r="M204" s="77">
        <f>M205+M215+M216+M225+M226+M227+M229</f>
        <v>0</v>
      </c>
      <c r="N204" s="87">
        <f t="shared" ref="N204:O204" si="274">N205+N215+N216+N225+N226+N227+N229</f>
        <v>0</v>
      </c>
      <c r="O204" s="205">
        <f t="shared" si="274"/>
        <v>0</v>
      </c>
      <c r="P204" s="232"/>
    </row>
    <row r="205" spans="1:16" hidden="1" x14ac:dyDescent="0.2">
      <c r="A205" s="210">
        <v>5210</v>
      </c>
      <c r="B205" s="154" t="s">
        <v>259</v>
      </c>
      <c r="C205" s="160">
        <f t="shared" si="185"/>
        <v>0</v>
      </c>
      <c r="D205" s="211">
        <f>SUM(D206:D214)</f>
        <v>0</v>
      </c>
      <c r="E205" s="803">
        <f t="shared" ref="E205:F205" si="275">SUM(E206:E214)</f>
        <v>0</v>
      </c>
      <c r="F205" s="804">
        <f t="shared" si="275"/>
        <v>0</v>
      </c>
      <c r="G205" s="211">
        <f>SUM(G206:G214)</f>
        <v>0</v>
      </c>
      <c r="H205" s="213">
        <f t="shared" ref="H205:I205" si="276">SUM(H206:H214)</f>
        <v>0</v>
      </c>
      <c r="I205" s="214">
        <f t="shared" si="276"/>
        <v>0</v>
      </c>
      <c r="J205" s="213">
        <f>SUM(J206:J214)</f>
        <v>0</v>
      </c>
      <c r="K205" s="212">
        <f t="shared" ref="K205:L205" si="277">SUM(K206:K214)</f>
        <v>0</v>
      </c>
      <c r="L205" s="214">
        <f t="shared" si="277"/>
        <v>0</v>
      </c>
      <c r="M205" s="160">
        <f>SUM(M206:M214)</f>
        <v>0</v>
      </c>
      <c r="N205" s="212">
        <f t="shared" ref="N205:O205" si="278">SUM(N206:N214)</f>
        <v>0</v>
      </c>
      <c r="O205" s="214">
        <f t="shared" si="278"/>
        <v>0</v>
      </c>
      <c r="P205" s="215"/>
    </row>
    <row r="206" spans="1:16" hidden="1" x14ac:dyDescent="0.2">
      <c r="A206" s="49">
        <v>5211</v>
      </c>
      <c r="B206" s="1" t="s">
        <v>260</v>
      </c>
      <c r="C206" s="89">
        <f t="shared" si="185"/>
        <v>0</v>
      </c>
      <c r="D206" s="216"/>
      <c r="E206" s="805"/>
      <c r="F206" s="806">
        <f t="shared" ref="F206:F215" si="279">D206+E206</f>
        <v>0</v>
      </c>
      <c r="G206" s="216"/>
      <c r="H206" s="94"/>
      <c r="I206" s="217">
        <f t="shared" ref="I206:I215" si="280">G206+H206</f>
        <v>0</v>
      </c>
      <c r="J206" s="94"/>
      <c r="K206" s="95"/>
      <c r="L206" s="217">
        <f t="shared" ref="L206:L215" si="281">J206+K206</f>
        <v>0</v>
      </c>
      <c r="M206" s="218"/>
      <c r="N206" s="95"/>
      <c r="O206" s="217">
        <f t="shared" ref="O206:O215" si="282">M206+N206</f>
        <v>0</v>
      </c>
      <c r="P206" s="219"/>
    </row>
    <row r="207" spans="1:16" hidden="1" x14ac:dyDescent="0.2">
      <c r="A207" s="58">
        <v>5212</v>
      </c>
      <c r="B207" s="3" t="s">
        <v>261</v>
      </c>
      <c r="C207" s="98">
        <f t="shared" si="185"/>
        <v>0</v>
      </c>
      <c r="D207" s="220"/>
      <c r="E207" s="807"/>
      <c r="F207" s="765">
        <f t="shared" si="279"/>
        <v>0</v>
      </c>
      <c r="G207" s="220"/>
      <c r="H207" s="103"/>
      <c r="I207" s="221">
        <f t="shared" si="280"/>
        <v>0</v>
      </c>
      <c r="J207" s="103"/>
      <c r="K207" s="104"/>
      <c r="L207" s="221">
        <f t="shared" si="281"/>
        <v>0</v>
      </c>
      <c r="M207" s="222"/>
      <c r="N207" s="104"/>
      <c r="O207" s="221">
        <f t="shared" si="282"/>
        <v>0</v>
      </c>
      <c r="P207" s="223"/>
    </row>
    <row r="208" spans="1:16" hidden="1" x14ac:dyDescent="0.2">
      <c r="A208" s="58">
        <v>5213</v>
      </c>
      <c r="B208" s="3" t="s">
        <v>262</v>
      </c>
      <c r="C208" s="98">
        <f t="shared" si="185"/>
        <v>0</v>
      </c>
      <c r="D208" s="220"/>
      <c r="E208" s="807"/>
      <c r="F208" s="765">
        <f t="shared" si="279"/>
        <v>0</v>
      </c>
      <c r="G208" s="220"/>
      <c r="H208" s="103"/>
      <c r="I208" s="221">
        <f t="shared" si="280"/>
        <v>0</v>
      </c>
      <c r="J208" s="103"/>
      <c r="K208" s="104"/>
      <c r="L208" s="221">
        <f t="shared" si="281"/>
        <v>0</v>
      </c>
      <c r="M208" s="222"/>
      <c r="N208" s="104"/>
      <c r="O208" s="221">
        <f t="shared" si="282"/>
        <v>0</v>
      </c>
      <c r="P208" s="223"/>
    </row>
    <row r="209" spans="1:16" hidden="1" x14ac:dyDescent="0.2">
      <c r="A209" s="58">
        <v>5214</v>
      </c>
      <c r="B209" s="3" t="s">
        <v>263</v>
      </c>
      <c r="C209" s="98">
        <f t="shared" si="185"/>
        <v>0</v>
      </c>
      <c r="D209" s="220"/>
      <c r="E209" s="807"/>
      <c r="F209" s="765">
        <f t="shared" si="279"/>
        <v>0</v>
      </c>
      <c r="G209" s="220"/>
      <c r="H209" s="103"/>
      <c r="I209" s="221">
        <f t="shared" si="280"/>
        <v>0</v>
      </c>
      <c r="J209" s="103"/>
      <c r="K209" s="104"/>
      <c r="L209" s="221">
        <f t="shared" si="281"/>
        <v>0</v>
      </c>
      <c r="M209" s="222"/>
      <c r="N209" s="104"/>
      <c r="O209" s="221">
        <f t="shared" si="282"/>
        <v>0</v>
      </c>
      <c r="P209" s="223"/>
    </row>
    <row r="210" spans="1:16" hidden="1" x14ac:dyDescent="0.2">
      <c r="A210" s="58">
        <v>5215</v>
      </c>
      <c r="B210" s="3" t="s">
        <v>264</v>
      </c>
      <c r="C210" s="98">
        <f t="shared" si="185"/>
        <v>0</v>
      </c>
      <c r="D210" s="220"/>
      <c r="E210" s="807"/>
      <c r="F210" s="765">
        <f t="shared" si="279"/>
        <v>0</v>
      </c>
      <c r="G210" s="220"/>
      <c r="H210" s="103"/>
      <c r="I210" s="221">
        <f t="shared" si="280"/>
        <v>0</v>
      </c>
      <c r="J210" s="103"/>
      <c r="K210" s="104"/>
      <c r="L210" s="221">
        <f t="shared" si="281"/>
        <v>0</v>
      </c>
      <c r="M210" s="222"/>
      <c r="N210" s="104"/>
      <c r="O210" s="221">
        <f t="shared" si="282"/>
        <v>0</v>
      </c>
      <c r="P210" s="223"/>
    </row>
    <row r="211" spans="1:16" ht="14.25" hidden="1" customHeight="1" x14ac:dyDescent="0.2">
      <c r="A211" s="58">
        <v>5216</v>
      </c>
      <c r="B211" s="3" t="s">
        <v>265</v>
      </c>
      <c r="C211" s="98">
        <f t="shared" si="185"/>
        <v>0</v>
      </c>
      <c r="D211" s="220"/>
      <c r="E211" s="807"/>
      <c r="F211" s="765">
        <f t="shared" si="279"/>
        <v>0</v>
      </c>
      <c r="G211" s="220"/>
      <c r="H211" s="103"/>
      <c r="I211" s="221">
        <f t="shared" si="280"/>
        <v>0</v>
      </c>
      <c r="J211" s="103"/>
      <c r="K211" s="104"/>
      <c r="L211" s="221">
        <f t="shared" si="281"/>
        <v>0</v>
      </c>
      <c r="M211" s="222"/>
      <c r="N211" s="104"/>
      <c r="O211" s="221">
        <f t="shared" si="282"/>
        <v>0</v>
      </c>
      <c r="P211" s="223"/>
    </row>
    <row r="212" spans="1:16" hidden="1" x14ac:dyDescent="0.2">
      <c r="A212" s="58">
        <v>5217</v>
      </c>
      <c r="B212" s="3" t="s">
        <v>266</v>
      </c>
      <c r="C212" s="98">
        <f t="shared" si="185"/>
        <v>0</v>
      </c>
      <c r="D212" s="220"/>
      <c r="E212" s="807"/>
      <c r="F212" s="765">
        <f t="shared" si="279"/>
        <v>0</v>
      </c>
      <c r="G212" s="220"/>
      <c r="H212" s="103"/>
      <c r="I212" s="221">
        <f t="shared" si="280"/>
        <v>0</v>
      </c>
      <c r="J212" s="103"/>
      <c r="K212" s="104"/>
      <c r="L212" s="221">
        <f t="shared" si="281"/>
        <v>0</v>
      </c>
      <c r="M212" s="222"/>
      <c r="N212" s="104"/>
      <c r="O212" s="221">
        <f t="shared" si="282"/>
        <v>0</v>
      </c>
      <c r="P212" s="223"/>
    </row>
    <row r="213" spans="1:16" hidden="1" x14ac:dyDescent="0.2">
      <c r="A213" s="58">
        <v>5218</v>
      </c>
      <c r="B213" s="3" t="s">
        <v>267</v>
      </c>
      <c r="C213" s="98">
        <f t="shared" ref="C213:C276" si="283">F213+I213+L213+O213</f>
        <v>0</v>
      </c>
      <c r="D213" s="220"/>
      <c r="E213" s="807"/>
      <c r="F213" s="765">
        <f t="shared" si="279"/>
        <v>0</v>
      </c>
      <c r="G213" s="220"/>
      <c r="H213" s="103"/>
      <c r="I213" s="221">
        <f t="shared" si="280"/>
        <v>0</v>
      </c>
      <c r="J213" s="103"/>
      <c r="K213" s="104"/>
      <c r="L213" s="221">
        <f t="shared" si="281"/>
        <v>0</v>
      </c>
      <c r="M213" s="222"/>
      <c r="N213" s="104"/>
      <c r="O213" s="221">
        <f t="shared" si="282"/>
        <v>0</v>
      </c>
      <c r="P213" s="223"/>
    </row>
    <row r="214" spans="1:16" hidden="1" x14ac:dyDescent="0.2">
      <c r="A214" s="58">
        <v>5219</v>
      </c>
      <c r="B214" s="3" t="s">
        <v>268</v>
      </c>
      <c r="C214" s="98">
        <f t="shared" si="283"/>
        <v>0</v>
      </c>
      <c r="D214" s="220"/>
      <c r="E214" s="807"/>
      <c r="F214" s="765">
        <f t="shared" si="279"/>
        <v>0</v>
      </c>
      <c r="G214" s="220"/>
      <c r="H214" s="103"/>
      <c r="I214" s="221">
        <f t="shared" si="280"/>
        <v>0</v>
      </c>
      <c r="J214" s="103"/>
      <c r="K214" s="104"/>
      <c r="L214" s="221">
        <f t="shared" si="281"/>
        <v>0</v>
      </c>
      <c r="M214" s="222"/>
      <c r="N214" s="104"/>
      <c r="O214" s="221">
        <f t="shared" si="282"/>
        <v>0</v>
      </c>
      <c r="P214" s="223"/>
    </row>
    <row r="215" spans="1:16" ht="13.5" hidden="1" customHeight="1" x14ac:dyDescent="0.2">
      <c r="A215" s="224">
        <v>5220</v>
      </c>
      <c r="B215" s="3" t="s">
        <v>68</v>
      </c>
      <c r="C215" s="98">
        <f t="shared" si="283"/>
        <v>0</v>
      </c>
      <c r="D215" s="220"/>
      <c r="E215" s="807"/>
      <c r="F215" s="765">
        <f t="shared" si="279"/>
        <v>0</v>
      </c>
      <c r="G215" s="220"/>
      <c r="H215" s="103"/>
      <c r="I215" s="221">
        <f t="shared" si="280"/>
        <v>0</v>
      </c>
      <c r="J215" s="103"/>
      <c r="K215" s="104"/>
      <c r="L215" s="221">
        <f t="shared" si="281"/>
        <v>0</v>
      </c>
      <c r="M215" s="222"/>
      <c r="N215" s="104"/>
      <c r="O215" s="221">
        <f t="shared" si="282"/>
        <v>0</v>
      </c>
      <c r="P215" s="223"/>
    </row>
    <row r="216" spans="1:16" hidden="1" x14ac:dyDescent="0.2">
      <c r="A216" s="224">
        <v>5230</v>
      </c>
      <c r="B216" s="3" t="s">
        <v>69</v>
      </c>
      <c r="C216" s="98">
        <f t="shared" si="283"/>
        <v>0</v>
      </c>
      <c r="D216" s="225">
        <f>SUM(D217:D224)</f>
        <v>0</v>
      </c>
      <c r="E216" s="808">
        <f t="shared" ref="E216:F216" si="284">SUM(E217:E224)</f>
        <v>0</v>
      </c>
      <c r="F216" s="765">
        <f t="shared" si="284"/>
        <v>0</v>
      </c>
      <c r="G216" s="225">
        <f>SUM(G217:G224)</f>
        <v>0</v>
      </c>
      <c r="H216" s="227">
        <f t="shared" ref="H216:I216" si="285">SUM(H217:H224)</f>
        <v>0</v>
      </c>
      <c r="I216" s="221">
        <f t="shared" si="285"/>
        <v>0</v>
      </c>
      <c r="J216" s="227">
        <f>SUM(J217:J224)</f>
        <v>0</v>
      </c>
      <c r="K216" s="226">
        <f t="shared" ref="K216:L216" si="286">SUM(K217:K224)</f>
        <v>0</v>
      </c>
      <c r="L216" s="221">
        <f t="shared" si="286"/>
        <v>0</v>
      </c>
      <c r="M216" s="98">
        <f>SUM(M217:M224)</f>
        <v>0</v>
      </c>
      <c r="N216" s="226">
        <f t="shared" ref="N216:O216" si="287">SUM(N217:N224)</f>
        <v>0</v>
      </c>
      <c r="O216" s="221">
        <f t="shared" si="287"/>
        <v>0</v>
      </c>
      <c r="P216" s="223"/>
    </row>
    <row r="217" spans="1:16" hidden="1" x14ac:dyDescent="0.2">
      <c r="A217" s="58">
        <v>5231</v>
      </c>
      <c r="B217" s="3" t="s">
        <v>70</v>
      </c>
      <c r="C217" s="98">
        <f t="shared" si="283"/>
        <v>0</v>
      </c>
      <c r="D217" s="220"/>
      <c r="E217" s="807"/>
      <c r="F217" s="765">
        <f t="shared" ref="F217:F226" si="288">D217+E217</f>
        <v>0</v>
      </c>
      <c r="G217" s="220"/>
      <c r="H217" s="103"/>
      <c r="I217" s="221">
        <f t="shared" ref="I217:I226" si="289">G217+H217</f>
        <v>0</v>
      </c>
      <c r="J217" s="103"/>
      <c r="K217" s="104"/>
      <c r="L217" s="221">
        <f t="shared" ref="L217:L226" si="290">J217+K217</f>
        <v>0</v>
      </c>
      <c r="M217" s="222"/>
      <c r="N217" s="104"/>
      <c r="O217" s="221">
        <f t="shared" ref="O217:O226" si="291">M217+N217</f>
        <v>0</v>
      </c>
      <c r="P217" s="223"/>
    </row>
    <row r="218" spans="1:16" hidden="1" x14ac:dyDescent="0.2">
      <c r="A218" s="58">
        <v>5232</v>
      </c>
      <c r="B218" s="3" t="s">
        <v>71</v>
      </c>
      <c r="C218" s="98">
        <f t="shared" si="283"/>
        <v>0</v>
      </c>
      <c r="D218" s="220"/>
      <c r="E218" s="807"/>
      <c r="F218" s="765">
        <f t="shared" si="288"/>
        <v>0</v>
      </c>
      <c r="G218" s="220"/>
      <c r="H218" s="103"/>
      <c r="I218" s="221">
        <f t="shared" si="289"/>
        <v>0</v>
      </c>
      <c r="J218" s="103"/>
      <c r="K218" s="104"/>
      <c r="L218" s="221">
        <f t="shared" si="290"/>
        <v>0</v>
      </c>
      <c r="M218" s="222"/>
      <c r="N218" s="104"/>
      <c r="O218" s="221">
        <f t="shared" si="291"/>
        <v>0</v>
      </c>
      <c r="P218" s="223"/>
    </row>
    <row r="219" spans="1:16" hidden="1" x14ac:dyDescent="0.2">
      <c r="A219" s="58">
        <v>5233</v>
      </c>
      <c r="B219" s="3" t="s">
        <v>72</v>
      </c>
      <c r="C219" s="98">
        <f t="shared" si="283"/>
        <v>0</v>
      </c>
      <c r="D219" s="220"/>
      <c r="E219" s="807"/>
      <c r="F219" s="765">
        <f t="shared" si="288"/>
        <v>0</v>
      </c>
      <c r="G219" s="220"/>
      <c r="H219" s="103"/>
      <c r="I219" s="221">
        <f t="shared" si="289"/>
        <v>0</v>
      </c>
      <c r="J219" s="103"/>
      <c r="K219" s="104"/>
      <c r="L219" s="221">
        <f t="shared" si="290"/>
        <v>0</v>
      </c>
      <c r="M219" s="222"/>
      <c r="N219" s="104"/>
      <c r="O219" s="221">
        <f t="shared" si="291"/>
        <v>0</v>
      </c>
      <c r="P219" s="223"/>
    </row>
    <row r="220" spans="1:16" ht="24" hidden="1" x14ac:dyDescent="0.2">
      <c r="A220" s="58">
        <v>5234</v>
      </c>
      <c r="B220" s="3" t="s">
        <v>73</v>
      </c>
      <c r="C220" s="98">
        <f t="shared" si="283"/>
        <v>0</v>
      </c>
      <c r="D220" s="220"/>
      <c r="E220" s="807"/>
      <c r="F220" s="765">
        <f t="shared" si="288"/>
        <v>0</v>
      </c>
      <c r="G220" s="220"/>
      <c r="H220" s="103"/>
      <c r="I220" s="221">
        <f t="shared" si="289"/>
        <v>0</v>
      </c>
      <c r="J220" s="103"/>
      <c r="K220" s="104"/>
      <c r="L220" s="221">
        <f t="shared" si="290"/>
        <v>0</v>
      </c>
      <c r="M220" s="222"/>
      <c r="N220" s="104"/>
      <c r="O220" s="221">
        <f t="shared" si="291"/>
        <v>0</v>
      </c>
      <c r="P220" s="223"/>
    </row>
    <row r="221" spans="1:16" ht="14.25" hidden="1" customHeight="1" x14ac:dyDescent="0.2">
      <c r="A221" s="58">
        <v>5236</v>
      </c>
      <c r="B221" s="3" t="s">
        <v>74</v>
      </c>
      <c r="C221" s="98">
        <f t="shared" si="283"/>
        <v>0</v>
      </c>
      <c r="D221" s="220"/>
      <c r="E221" s="807"/>
      <c r="F221" s="765">
        <f t="shared" si="288"/>
        <v>0</v>
      </c>
      <c r="G221" s="220"/>
      <c r="H221" s="103"/>
      <c r="I221" s="221">
        <f t="shared" si="289"/>
        <v>0</v>
      </c>
      <c r="J221" s="103"/>
      <c r="K221" s="104"/>
      <c r="L221" s="221">
        <f t="shared" si="290"/>
        <v>0</v>
      </c>
      <c r="M221" s="222"/>
      <c r="N221" s="104"/>
      <c r="O221" s="221">
        <f t="shared" si="291"/>
        <v>0</v>
      </c>
      <c r="P221" s="223"/>
    </row>
    <row r="222" spans="1:16" ht="14.25" hidden="1" customHeight="1" x14ac:dyDescent="0.2">
      <c r="A222" s="58">
        <v>5237</v>
      </c>
      <c r="B222" s="3" t="s">
        <v>75</v>
      </c>
      <c r="C222" s="98">
        <f t="shared" si="283"/>
        <v>0</v>
      </c>
      <c r="D222" s="220"/>
      <c r="E222" s="807"/>
      <c r="F222" s="765">
        <f t="shared" si="288"/>
        <v>0</v>
      </c>
      <c r="G222" s="220"/>
      <c r="H222" s="103"/>
      <c r="I222" s="221">
        <f t="shared" si="289"/>
        <v>0</v>
      </c>
      <c r="J222" s="103"/>
      <c r="K222" s="104"/>
      <c r="L222" s="221">
        <f t="shared" si="290"/>
        <v>0</v>
      </c>
      <c r="M222" s="222"/>
      <c r="N222" s="104"/>
      <c r="O222" s="221">
        <f t="shared" si="291"/>
        <v>0</v>
      </c>
      <c r="P222" s="223"/>
    </row>
    <row r="223" spans="1:16" ht="24" hidden="1" x14ac:dyDescent="0.2">
      <c r="A223" s="58">
        <v>5238</v>
      </c>
      <c r="B223" s="3" t="s">
        <v>76</v>
      </c>
      <c r="C223" s="98">
        <f t="shared" si="283"/>
        <v>0</v>
      </c>
      <c r="D223" s="220"/>
      <c r="E223" s="807"/>
      <c r="F223" s="765">
        <f t="shared" si="288"/>
        <v>0</v>
      </c>
      <c r="G223" s="220"/>
      <c r="H223" s="103"/>
      <c r="I223" s="221">
        <f t="shared" si="289"/>
        <v>0</v>
      </c>
      <c r="J223" s="103"/>
      <c r="K223" s="104"/>
      <c r="L223" s="221">
        <f t="shared" si="290"/>
        <v>0</v>
      </c>
      <c r="M223" s="222"/>
      <c r="N223" s="104"/>
      <c r="O223" s="221">
        <f t="shared" si="291"/>
        <v>0</v>
      </c>
      <c r="P223" s="223"/>
    </row>
    <row r="224" spans="1:16" ht="24" hidden="1" x14ac:dyDescent="0.2">
      <c r="A224" s="58">
        <v>5239</v>
      </c>
      <c r="B224" s="3" t="s">
        <v>77</v>
      </c>
      <c r="C224" s="98">
        <f t="shared" si="283"/>
        <v>0</v>
      </c>
      <c r="D224" s="220"/>
      <c r="E224" s="807"/>
      <c r="F224" s="765">
        <f t="shared" si="288"/>
        <v>0</v>
      </c>
      <c r="G224" s="220"/>
      <c r="H224" s="103"/>
      <c r="I224" s="221">
        <f t="shared" si="289"/>
        <v>0</v>
      </c>
      <c r="J224" s="103"/>
      <c r="K224" s="104"/>
      <c r="L224" s="221">
        <f t="shared" si="290"/>
        <v>0</v>
      </c>
      <c r="M224" s="222"/>
      <c r="N224" s="104"/>
      <c r="O224" s="221">
        <f t="shared" si="291"/>
        <v>0</v>
      </c>
      <c r="P224" s="223"/>
    </row>
    <row r="225" spans="1:16" ht="24" hidden="1" x14ac:dyDescent="0.2">
      <c r="A225" s="224">
        <v>5240</v>
      </c>
      <c r="B225" s="3" t="s">
        <v>78</v>
      </c>
      <c r="C225" s="98">
        <f t="shared" si="283"/>
        <v>0</v>
      </c>
      <c r="D225" s="220"/>
      <c r="E225" s="807"/>
      <c r="F225" s="765">
        <f t="shared" si="288"/>
        <v>0</v>
      </c>
      <c r="G225" s="220"/>
      <c r="H225" s="103"/>
      <c r="I225" s="221">
        <f t="shared" si="289"/>
        <v>0</v>
      </c>
      <c r="J225" s="103"/>
      <c r="K225" s="104"/>
      <c r="L225" s="221">
        <f t="shared" si="290"/>
        <v>0</v>
      </c>
      <c r="M225" s="222"/>
      <c r="N225" s="104"/>
      <c r="O225" s="221">
        <f t="shared" si="291"/>
        <v>0</v>
      </c>
      <c r="P225" s="223"/>
    </row>
    <row r="226" spans="1:16" hidden="1" x14ac:dyDescent="0.2">
      <c r="A226" s="224">
        <v>5250</v>
      </c>
      <c r="B226" s="3" t="s">
        <v>79</v>
      </c>
      <c r="C226" s="98">
        <f t="shared" si="283"/>
        <v>0</v>
      </c>
      <c r="D226" s="220"/>
      <c r="E226" s="807"/>
      <c r="F226" s="765">
        <f t="shared" si="288"/>
        <v>0</v>
      </c>
      <c r="G226" s="220"/>
      <c r="H226" s="103"/>
      <c r="I226" s="221">
        <f t="shared" si="289"/>
        <v>0</v>
      </c>
      <c r="J226" s="103"/>
      <c r="K226" s="104"/>
      <c r="L226" s="221">
        <f t="shared" si="290"/>
        <v>0</v>
      </c>
      <c r="M226" s="222"/>
      <c r="N226" s="104"/>
      <c r="O226" s="221">
        <f t="shared" si="291"/>
        <v>0</v>
      </c>
      <c r="P226" s="223"/>
    </row>
    <row r="227" spans="1:16" hidden="1" x14ac:dyDescent="0.2">
      <c r="A227" s="224">
        <v>5260</v>
      </c>
      <c r="B227" s="3" t="s">
        <v>80</v>
      </c>
      <c r="C227" s="98">
        <f t="shared" si="283"/>
        <v>0</v>
      </c>
      <c r="D227" s="225">
        <f>SUM(D228)</f>
        <v>0</v>
      </c>
      <c r="E227" s="808">
        <f t="shared" ref="E227:F227" si="292">SUM(E228)</f>
        <v>0</v>
      </c>
      <c r="F227" s="765">
        <f t="shared" si="292"/>
        <v>0</v>
      </c>
      <c r="G227" s="225">
        <f>SUM(G228)</f>
        <v>0</v>
      </c>
      <c r="H227" s="227">
        <f t="shared" ref="H227:I227" si="293">SUM(H228)</f>
        <v>0</v>
      </c>
      <c r="I227" s="221">
        <f t="shared" si="293"/>
        <v>0</v>
      </c>
      <c r="J227" s="227">
        <f>SUM(J228)</f>
        <v>0</v>
      </c>
      <c r="K227" s="226">
        <f t="shared" ref="K227:L227" si="294">SUM(K228)</f>
        <v>0</v>
      </c>
      <c r="L227" s="221">
        <f t="shared" si="294"/>
        <v>0</v>
      </c>
      <c r="M227" s="98">
        <f>SUM(M228)</f>
        <v>0</v>
      </c>
      <c r="N227" s="226">
        <f t="shared" ref="N227:O227" si="295">SUM(N228)</f>
        <v>0</v>
      </c>
      <c r="O227" s="221">
        <f t="shared" si="295"/>
        <v>0</v>
      </c>
      <c r="P227" s="223"/>
    </row>
    <row r="228" spans="1:16" ht="24" hidden="1" x14ac:dyDescent="0.2">
      <c r="A228" s="58">
        <v>5269</v>
      </c>
      <c r="B228" s="3" t="s">
        <v>81</v>
      </c>
      <c r="C228" s="98">
        <f t="shared" si="283"/>
        <v>0</v>
      </c>
      <c r="D228" s="220"/>
      <c r="E228" s="807"/>
      <c r="F228" s="765">
        <f t="shared" ref="F228:F229" si="296">D228+E228</f>
        <v>0</v>
      </c>
      <c r="G228" s="220"/>
      <c r="H228" s="103"/>
      <c r="I228" s="221">
        <f t="shared" ref="I228:I229" si="297">G228+H228</f>
        <v>0</v>
      </c>
      <c r="J228" s="103"/>
      <c r="K228" s="104"/>
      <c r="L228" s="221">
        <f t="shared" ref="L228:L229" si="298">J228+K228</f>
        <v>0</v>
      </c>
      <c r="M228" s="222"/>
      <c r="N228" s="104"/>
      <c r="O228" s="221">
        <f t="shared" ref="O228:O229" si="299">M228+N228</f>
        <v>0</v>
      </c>
      <c r="P228" s="223"/>
    </row>
    <row r="229" spans="1:16" ht="24" hidden="1" x14ac:dyDescent="0.2">
      <c r="A229" s="210">
        <v>5270</v>
      </c>
      <c r="B229" s="154" t="s">
        <v>82</v>
      </c>
      <c r="C229" s="160">
        <f t="shared" si="283"/>
        <v>0</v>
      </c>
      <c r="D229" s="228"/>
      <c r="E229" s="809"/>
      <c r="F229" s="804">
        <f t="shared" si="296"/>
        <v>0</v>
      </c>
      <c r="G229" s="228"/>
      <c r="H229" s="230"/>
      <c r="I229" s="214">
        <f t="shared" si="297"/>
        <v>0</v>
      </c>
      <c r="J229" s="230"/>
      <c r="K229" s="229"/>
      <c r="L229" s="214">
        <f t="shared" si="298"/>
        <v>0</v>
      </c>
      <c r="M229" s="231"/>
      <c r="N229" s="229"/>
      <c r="O229" s="214">
        <f t="shared" si="299"/>
        <v>0</v>
      </c>
      <c r="P229" s="215"/>
    </row>
    <row r="230" spans="1:16" hidden="1" x14ac:dyDescent="0.2">
      <c r="A230" s="196">
        <v>6000</v>
      </c>
      <c r="B230" s="196" t="s">
        <v>130</v>
      </c>
      <c r="C230" s="197">
        <f t="shared" si="283"/>
        <v>0</v>
      </c>
      <c r="D230" s="198">
        <f>D231+D251+D259</f>
        <v>0</v>
      </c>
      <c r="E230" s="800">
        <f t="shared" ref="E230:F230" si="300">E231+E251+E259</f>
        <v>0</v>
      </c>
      <c r="F230" s="801">
        <f t="shared" si="300"/>
        <v>0</v>
      </c>
      <c r="G230" s="198">
        <f>G231+G251+G259</f>
        <v>0</v>
      </c>
      <c r="H230" s="200">
        <f t="shared" ref="H230:I230" si="301">H231+H251+H259</f>
        <v>0</v>
      </c>
      <c r="I230" s="201">
        <f t="shared" si="301"/>
        <v>0</v>
      </c>
      <c r="J230" s="200">
        <f>J231+J251+J259</f>
        <v>0</v>
      </c>
      <c r="K230" s="199">
        <f t="shared" ref="K230:L230" si="302">K231+K251+K259</f>
        <v>0</v>
      </c>
      <c r="L230" s="201">
        <f t="shared" si="302"/>
        <v>0</v>
      </c>
      <c r="M230" s="197">
        <f>M231+M251+M259</f>
        <v>0</v>
      </c>
      <c r="N230" s="199">
        <f t="shared" ref="N230:O230" si="303">N231+N251+N259</f>
        <v>0</v>
      </c>
      <c r="O230" s="201">
        <f t="shared" si="303"/>
        <v>0</v>
      </c>
      <c r="P230" s="202"/>
    </row>
    <row r="231" spans="1:16" ht="14.25" hidden="1" customHeight="1" x14ac:dyDescent="0.2">
      <c r="A231" s="258">
        <v>6200</v>
      </c>
      <c r="B231" s="248" t="s">
        <v>138</v>
      </c>
      <c r="C231" s="206">
        <f t="shared" si="283"/>
        <v>0</v>
      </c>
      <c r="D231" s="259">
        <f>SUM(D232,D233,D235,D238,D244,D245,D246)</f>
        <v>0</v>
      </c>
      <c r="E231" s="814">
        <f t="shared" ref="E231:F231" si="304">SUM(E232,E233,E235,E238,E244,E245,E246)</f>
        <v>0</v>
      </c>
      <c r="F231" s="815">
        <f t="shared" si="304"/>
        <v>0</v>
      </c>
      <c r="G231" s="259">
        <f>SUM(G232,G233,G235,G238,G244,G245,G246)</f>
        <v>0</v>
      </c>
      <c r="H231" s="260">
        <f t="shared" ref="H231:I231" si="305">SUM(H232,H233,H235,H238,H244,H245,H246)</f>
        <v>0</v>
      </c>
      <c r="I231" s="208">
        <f t="shared" si="305"/>
        <v>0</v>
      </c>
      <c r="J231" s="260">
        <f>SUM(J232,J233,J235,J238,J244,J245,J246)</f>
        <v>0</v>
      </c>
      <c r="K231" s="207">
        <f t="shared" ref="K231:L231" si="306">SUM(K232,K233,K235,K238,K244,K245,K246)</f>
        <v>0</v>
      </c>
      <c r="L231" s="208">
        <f t="shared" si="306"/>
        <v>0</v>
      </c>
      <c r="M231" s="206">
        <f>SUM(M232,M233,M235,M238,M244,M245,M246)</f>
        <v>0</v>
      </c>
      <c r="N231" s="207">
        <f t="shared" ref="N231:O231" si="307">SUM(N232,N233,N235,N238,N244,N245,N246)</f>
        <v>0</v>
      </c>
      <c r="O231" s="208">
        <f t="shared" si="307"/>
        <v>0</v>
      </c>
      <c r="P231" s="209"/>
    </row>
    <row r="232" spans="1:16" ht="24" hidden="1" x14ac:dyDescent="0.2">
      <c r="A232" s="886">
        <v>6220</v>
      </c>
      <c r="B232" s="1" t="s">
        <v>269</v>
      </c>
      <c r="C232" s="89">
        <f t="shared" si="283"/>
        <v>0</v>
      </c>
      <c r="D232" s="216"/>
      <c r="E232" s="805"/>
      <c r="F232" s="806">
        <f>D232+E232</f>
        <v>0</v>
      </c>
      <c r="G232" s="216"/>
      <c r="H232" s="94"/>
      <c r="I232" s="217">
        <f>G232+H232</f>
        <v>0</v>
      </c>
      <c r="J232" s="94"/>
      <c r="K232" s="95"/>
      <c r="L232" s="217">
        <f>J232+K232</f>
        <v>0</v>
      </c>
      <c r="M232" s="218"/>
      <c r="N232" s="95"/>
      <c r="O232" s="217">
        <f>M232+N232</f>
        <v>0</v>
      </c>
      <c r="P232" s="219"/>
    </row>
    <row r="233" spans="1:16" hidden="1" x14ac:dyDescent="0.2">
      <c r="A233" s="224">
        <v>6230</v>
      </c>
      <c r="B233" s="3" t="s">
        <v>270</v>
      </c>
      <c r="C233" s="98">
        <f t="shared" si="283"/>
        <v>0</v>
      </c>
      <c r="D233" s="225">
        <f t="shared" ref="D233:O233" si="308">SUM(D234)</f>
        <v>0</v>
      </c>
      <c r="E233" s="808">
        <f t="shared" si="308"/>
        <v>0</v>
      </c>
      <c r="F233" s="765">
        <f t="shared" si="308"/>
        <v>0</v>
      </c>
      <c r="G233" s="225">
        <f t="shared" si="308"/>
        <v>0</v>
      </c>
      <c r="H233" s="227">
        <f t="shared" si="308"/>
        <v>0</v>
      </c>
      <c r="I233" s="221">
        <f t="shared" si="308"/>
        <v>0</v>
      </c>
      <c r="J233" s="227">
        <f t="shared" si="308"/>
        <v>0</v>
      </c>
      <c r="K233" s="226">
        <f t="shared" si="308"/>
        <v>0</v>
      </c>
      <c r="L233" s="221">
        <f t="shared" si="308"/>
        <v>0</v>
      </c>
      <c r="M233" s="98">
        <f t="shared" si="308"/>
        <v>0</v>
      </c>
      <c r="N233" s="226">
        <f t="shared" si="308"/>
        <v>0</v>
      </c>
      <c r="O233" s="221">
        <f t="shared" si="308"/>
        <v>0</v>
      </c>
      <c r="P233" s="223"/>
    </row>
    <row r="234" spans="1:16" ht="24" hidden="1" x14ac:dyDescent="0.2">
      <c r="A234" s="58">
        <v>6239</v>
      </c>
      <c r="B234" s="1" t="s">
        <v>271</v>
      </c>
      <c r="C234" s="98">
        <f t="shared" si="283"/>
        <v>0</v>
      </c>
      <c r="D234" s="216"/>
      <c r="E234" s="805"/>
      <c r="F234" s="806">
        <f>D234+E234</f>
        <v>0</v>
      </c>
      <c r="G234" s="216"/>
      <c r="H234" s="94"/>
      <c r="I234" s="217">
        <f>G234+H234</f>
        <v>0</v>
      </c>
      <c r="J234" s="94"/>
      <c r="K234" s="95"/>
      <c r="L234" s="217">
        <f>J234+K234</f>
        <v>0</v>
      </c>
      <c r="M234" s="218"/>
      <c r="N234" s="95"/>
      <c r="O234" s="217">
        <f>M234+N234</f>
        <v>0</v>
      </c>
      <c r="P234" s="219"/>
    </row>
    <row r="235" spans="1:16" ht="24" hidden="1" x14ac:dyDescent="0.2">
      <c r="A235" s="224">
        <v>6240</v>
      </c>
      <c r="B235" s="3" t="s">
        <v>127</v>
      </c>
      <c r="C235" s="98">
        <f t="shared" si="283"/>
        <v>0</v>
      </c>
      <c r="D235" s="225">
        <f>SUM(D236:D237)</f>
        <v>0</v>
      </c>
      <c r="E235" s="808">
        <f t="shared" ref="E235:F235" si="309">SUM(E236:E237)</f>
        <v>0</v>
      </c>
      <c r="F235" s="765">
        <f t="shared" si="309"/>
        <v>0</v>
      </c>
      <c r="G235" s="225">
        <f>SUM(G236:G237)</f>
        <v>0</v>
      </c>
      <c r="H235" s="227">
        <f t="shared" ref="H235:I235" si="310">SUM(H236:H237)</f>
        <v>0</v>
      </c>
      <c r="I235" s="221">
        <f t="shared" si="310"/>
        <v>0</v>
      </c>
      <c r="J235" s="227">
        <f>SUM(J236:J237)</f>
        <v>0</v>
      </c>
      <c r="K235" s="226">
        <f t="shared" ref="K235:L235" si="311">SUM(K236:K237)</f>
        <v>0</v>
      </c>
      <c r="L235" s="221">
        <f t="shared" si="311"/>
        <v>0</v>
      </c>
      <c r="M235" s="98">
        <f>SUM(M236:M237)</f>
        <v>0</v>
      </c>
      <c r="N235" s="226">
        <f t="shared" ref="N235:O235" si="312">SUM(N236:N237)</f>
        <v>0</v>
      </c>
      <c r="O235" s="221">
        <f t="shared" si="312"/>
        <v>0</v>
      </c>
      <c r="P235" s="223"/>
    </row>
    <row r="236" spans="1:16" hidden="1" x14ac:dyDescent="0.2">
      <c r="A236" s="58">
        <v>6241</v>
      </c>
      <c r="B236" s="3" t="s">
        <v>139</v>
      </c>
      <c r="C236" s="98">
        <f t="shared" si="283"/>
        <v>0</v>
      </c>
      <c r="D236" s="220"/>
      <c r="E236" s="807"/>
      <c r="F236" s="765">
        <f t="shared" ref="F236:F237" si="313">D236+E236</f>
        <v>0</v>
      </c>
      <c r="G236" s="220"/>
      <c r="H236" s="103"/>
      <c r="I236" s="221">
        <f t="shared" ref="I236:I237" si="314">G236+H236</f>
        <v>0</v>
      </c>
      <c r="J236" s="103"/>
      <c r="K236" s="104"/>
      <c r="L236" s="221">
        <f t="shared" ref="L236:L237" si="315">J236+K236</f>
        <v>0</v>
      </c>
      <c r="M236" s="222"/>
      <c r="N236" s="104"/>
      <c r="O236" s="221">
        <f t="shared" ref="O236:O237" si="316">M236+N236</f>
        <v>0</v>
      </c>
      <c r="P236" s="223"/>
    </row>
    <row r="237" spans="1:16" hidden="1" x14ac:dyDescent="0.2">
      <c r="A237" s="58">
        <v>6242</v>
      </c>
      <c r="B237" s="3" t="s">
        <v>86</v>
      </c>
      <c r="C237" s="98">
        <f t="shared" si="283"/>
        <v>0</v>
      </c>
      <c r="D237" s="220"/>
      <c r="E237" s="807"/>
      <c r="F237" s="765">
        <f t="shared" si="313"/>
        <v>0</v>
      </c>
      <c r="G237" s="220"/>
      <c r="H237" s="103"/>
      <c r="I237" s="221">
        <f t="shared" si="314"/>
        <v>0</v>
      </c>
      <c r="J237" s="103"/>
      <c r="K237" s="104"/>
      <c r="L237" s="221">
        <f t="shared" si="315"/>
        <v>0</v>
      </c>
      <c r="M237" s="222"/>
      <c r="N237" s="104"/>
      <c r="O237" s="221">
        <f t="shared" si="316"/>
        <v>0</v>
      </c>
      <c r="P237" s="223"/>
    </row>
    <row r="238" spans="1:16" ht="25.5" hidden="1" customHeight="1" x14ac:dyDescent="0.2">
      <c r="A238" s="224">
        <v>6250</v>
      </c>
      <c r="B238" s="3" t="s">
        <v>272</v>
      </c>
      <c r="C238" s="98">
        <f t="shared" si="283"/>
        <v>0</v>
      </c>
      <c r="D238" s="225">
        <f>SUM(D239:D243)</f>
        <v>0</v>
      </c>
      <c r="E238" s="808">
        <f t="shared" ref="E238:F238" si="317">SUM(E239:E243)</f>
        <v>0</v>
      </c>
      <c r="F238" s="765">
        <f t="shared" si="317"/>
        <v>0</v>
      </c>
      <c r="G238" s="225">
        <f>SUM(G239:G243)</f>
        <v>0</v>
      </c>
      <c r="H238" s="227">
        <f t="shared" ref="H238:I238" si="318">SUM(H239:H243)</f>
        <v>0</v>
      </c>
      <c r="I238" s="221">
        <f t="shared" si="318"/>
        <v>0</v>
      </c>
      <c r="J238" s="227">
        <f>SUM(J239:J243)</f>
        <v>0</v>
      </c>
      <c r="K238" s="226">
        <f t="shared" ref="K238:L238" si="319">SUM(K239:K243)</f>
        <v>0</v>
      </c>
      <c r="L238" s="221">
        <f t="shared" si="319"/>
        <v>0</v>
      </c>
      <c r="M238" s="98">
        <f>SUM(M239:M243)</f>
        <v>0</v>
      </c>
      <c r="N238" s="226">
        <f t="shared" ref="N238:O238" si="320">SUM(N239:N243)</f>
        <v>0</v>
      </c>
      <c r="O238" s="221">
        <f t="shared" si="320"/>
        <v>0</v>
      </c>
      <c r="P238" s="223"/>
    </row>
    <row r="239" spans="1:16" ht="14.25" hidden="1" customHeight="1" x14ac:dyDescent="0.2">
      <c r="A239" s="58">
        <v>6252</v>
      </c>
      <c r="B239" s="3" t="s">
        <v>273</v>
      </c>
      <c r="C239" s="98">
        <f t="shared" si="283"/>
        <v>0</v>
      </c>
      <c r="D239" s="220"/>
      <c r="E239" s="807"/>
      <c r="F239" s="765">
        <f t="shared" ref="F239:F245" si="321">D239+E239</f>
        <v>0</v>
      </c>
      <c r="G239" s="220"/>
      <c r="H239" s="103"/>
      <c r="I239" s="221">
        <f t="shared" ref="I239:I245" si="322">G239+H239</f>
        <v>0</v>
      </c>
      <c r="J239" s="103"/>
      <c r="K239" s="104"/>
      <c r="L239" s="221">
        <f t="shared" ref="L239:L245" si="323">J239+K239</f>
        <v>0</v>
      </c>
      <c r="M239" s="222"/>
      <c r="N239" s="104"/>
      <c r="O239" s="221">
        <f t="shared" ref="O239:O245" si="324">M239+N239</f>
        <v>0</v>
      </c>
      <c r="P239" s="223"/>
    </row>
    <row r="240" spans="1:16" ht="14.25" hidden="1" customHeight="1" x14ac:dyDescent="0.2">
      <c r="A240" s="58">
        <v>6253</v>
      </c>
      <c r="B240" s="3" t="s">
        <v>274</v>
      </c>
      <c r="C240" s="98">
        <f t="shared" si="283"/>
        <v>0</v>
      </c>
      <c r="D240" s="220"/>
      <c r="E240" s="807"/>
      <c r="F240" s="765">
        <f t="shared" si="321"/>
        <v>0</v>
      </c>
      <c r="G240" s="220"/>
      <c r="H240" s="103"/>
      <c r="I240" s="221">
        <f t="shared" si="322"/>
        <v>0</v>
      </c>
      <c r="J240" s="103"/>
      <c r="K240" s="104"/>
      <c r="L240" s="221">
        <f t="shared" si="323"/>
        <v>0</v>
      </c>
      <c r="M240" s="222"/>
      <c r="N240" s="104"/>
      <c r="O240" s="221">
        <f t="shared" si="324"/>
        <v>0</v>
      </c>
      <c r="P240" s="223"/>
    </row>
    <row r="241" spans="1:16" ht="24" hidden="1" x14ac:dyDescent="0.2">
      <c r="A241" s="58">
        <v>6254</v>
      </c>
      <c r="B241" s="3" t="s">
        <v>275</v>
      </c>
      <c r="C241" s="98">
        <f t="shared" si="283"/>
        <v>0</v>
      </c>
      <c r="D241" s="220"/>
      <c r="E241" s="807"/>
      <c r="F241" s="765">
        <f t="shared" si="321"/>
        <v>0</v>
      </c>
      <c r="G241" s="220"/>
      <c r="H241" s="103"/>
      <c r="I241" s="221">
        <f t="shared" si="322"/>
        <v>0</v>
      </c>
      <c r="J241" s="103"/>
      <c r="K241" s="104"/>
      <c r="L241" s="221">
        <f t="shared" si="323"/>
        <v>0</v>
      </c>
      <c r="M241" s="222"/>
      <c r="N241" s="104"/>
      <c r="O241" s="221">
        <f t="shared" si="324"/>
        <v>0</v>
      </c>
      <c r="P241" s="223"/>
    </row>
    <row r="242" spans="1:16" ht="24" hidden="1" x14ac:dyDescent="0.2">
      <c r="A242" s="58">
        <v>6255</v>
      </c>
      <c r="B242" s="3" t="s">
        <v>276</v>
      </c>
      <c r="C242" s="98">
        <f t="shared" si="283"/>
        <v>0</v>
      </c>
      <c r="D242" s="220"/>
      <c r="E242" s="807"/>
      <c r="F242" s="765">
        <f t="shared" si="321"/>
        <v>0</v>
      </c>
      <c r="G242" s="220"/>
      <c r="H242" s="103"/>
      <c r="I242" s="221">
        <f t="shared" si="322"/>
        <v>0</v>
      </c>
      <c r="J242" s="103"/>
      <c r="K242" s="104"/>
      <c r="L242" s="221">
        <f t="shared" si="323"/>
        <v>0</v>
      </c>
      <c r="M242" s="222"/>
      <c r="N242" s="104"/>
      <c r="O242" s="221">
        <f t="shared" si="324"/>
        <v>0</v>
      </c>
      <c r="P242" s="223"/>
    </row>
    <row r="243" spans="1:16" hidden="1" x14ac:dyDescent="0.2">
      <c r="A243" s="58">
        <v>6259</v>
      </c>
      <c r="B243" s="3" t="s">
        <v>277</v>
      </c>
      <c r="C243" s="98">
        <f t="shared" si="283"/>
        <v>0</v>
      </c>
      <c r="D243" s="220"/>
      <c r="E243" s="807"/>
      <c r="F243" s="765">
        <f t="shared" si="321"/>
        <v>0</v>
      </c>
      <c r="G243" s="220"/>
      <c r="H243" s="103"/>
      <c r="I243" s="221">
        <f t="shared" si="322"/>
        <v>0</v>
      </c>
      <c r="J243" s="103"/>
      <c r="K243" s="104"/>
      <c r="L243" s="221">
        <f t="shared" si="323"/>
        <v>0</v>
      </c>
      <c r="M243" s="222"/>
      <c r="N243" s="104"/>
      <c r="O243" s="221">
        <f t="shared" si="324"/>
        <v>0</v>
      </c>
      <c r="P243" s="223"/>
    </row>
    <row r="244" spans="1:16" ht="24" hidden="1" x14ac:dyDescent="0.2">
      <c r="A244" s="224">
        <v>6260</v>
      </c>
      <c r="B244" s="3" t="s">
        <v>278</v>
      </c>
      <c r="C244" s="98">
        <f t="shared" si="283"/>
        <v>0</v>
      </c>
      <c r="D244" s="220"/>
      <c r="E244" s="807"/>
      <c r="F244" s="765">
        <f t="shared" si="321"/>
        <v>0</v>
      </c>
      <c r="G244" s="220"/>
      <c r="H244" s="103"/>
      <c r="I244" s="221">
        <f t="shared" si="322"/>
        <v>0</v>
      </c>
      <c r="J244" s="103"/>
      <c r="K244" s="104"/>
      <c r="L244" s="221">
        <f t="shared" si="323"/>
        <v>0</v>
      </c>
      <c r="M244" s="222"/>
      <c r="N244" s="104"/>
      <c r="O244" s="221">
        <f t="shared" si="324"/>
        <v>0</v>
      </c>
      <c r="P244" s="223"/>
    </row>
    <row r="245" spans="1:16" hidden="1" x14ac:dyDescent="0.2">
      <c r="A245" s="224">
        <v>6270</v>
      </c>
      <c r="B245" s="3" t="s">
        <v>279</v>
      </c>
      <c r="C245" s="98">
        <f t="shared" si="283"/>
        <v>0</v>
      </c>
      <c r="D245" s="220"/>
      <c r="E245" s="807"/>
      <c r="F245" s="765">
        <f t="shared" si="321"/>
        <v>0</v>
      </c>
      <c r="G245" s="220"/>
      <c r="H245" s="103"/>
      <c r="I245" s="221">
        <f t="shared" si="322"/>
        <v>0</v>
      </c>
      <c r="J245" s="103"/>
      <c r="K245" s="104"/>
      <c r="L245" s="221">
        <f t="shared" si="323"/>
        <v>0</v>
      </c>
      <c r="M245" s="222"/>
      <c r="N245" s="104"/>
      <c r="O245" s="221">
        <f t="shared" si="324"/>
        <v>0</v>
      </c>
      <c r="P245" s="223"/>
    </row>
    <row r="246" spans="1:16" ht="24" hidden="1" x14ac:dyDescent="0.2">
      <c r="A246" s="886">
        <v>6290</v>
      </c>
      <c r="B246" s="1" t="s">
        <v>111</v>
      </c>
      <c r="C246" s="249">
        <f t="shared" si="283"/>
        <v>0</v>
      </c>
      <c r="D246" s="233">
        <f>SUM(D247:D250)</f>
        <v>0</v>
      </c>
      <c r="E246" s="810">
        <f t="shared" ref="E246:O246" si="325">SUM(E247:E250)</f>
        <v>0</v>
      </c>
      <c r="F246" s="806">
        <f t="shared" si="325"/>
        <v>0</v>
      </c>
      <c r="G246" s="233">
        <f t="shared" si="325"/>
        <v>0</v>
      </c>
      <c r="H246" s="235">
        <f t="shared" si="325"/>
        <v>0</v>
      </c>
      <c r="I246" s="217">
        <f t="shared" si="325"/>
        <v>0</v>
      </c>
      <c r="J246" s="235">
        <f t="shared" si="325"/>
        <v>0</v>
      </c>
      <c r="K246" s="234">
        <f t="shared" si="325"/>
        <v>0</v>
      </c>
      <c r="L246" s="217">
        <f t="shared" si="325"/>
        <v>0</v>
      </c>
      <c r="M246" s="249">
        <f t="shared" si="325"/>
        <v>0</v>
      </c>
      <c r="N246" s="250">
        <f t="shared" si="325"/>
        <v>0</v>
      </c>
      <c r="O246" s="251">
        <f t="shared" si="325"/>
        <v>0</v>
      </c>
      <c r="P246" s="252"/>
    </row>
    <row r="247" spans="1:16" hidden="1" x14ac:dyDescent="0.2">
      <c r="A247" s="58">
        <v>6291</v>
      </c>
      <c r="B247" s="3" t="s">
        <v>101</v>
      </c>
      <c r="C247" s="98">
        <f t="shared" si="283"/>
        <v>0</v>
      </c>
      <c r="D247" s="220"/>
      <c r="E247" s="807"/>
      <c r="F247" s="765">
        <f t="shared" ref="F247:F250" si="326">D247+E247</f>
        <v>0</v>
      </c>
      <c r="G247" s="220"/>
      <c r="H247" s="103"/>
      <c r="I247" s="221">
        <f t="shared" ref="I247:I250" si="327">G247+H247</f>
        <v>0</v>
      </c>
      <c r="J247" s="103"/>
      <c r="K247" s="104"/>
      <c r="L247" s="221">
        <f t="shared" ref="L247:L250" si="328">J247+K247</f>
        <v>0</v>
      </c>
      <c r="M247" s="222"/>
      <c r="N247" s="104"/>
      <c r="O247" s="221">
        <f t="shared" ref="O247:O250" si="329">M247+N247</f>
        <v>0</v>
      </c>
      <c r="P247" s="223"/>
    </row>
    <row r="248" spans="1:16" hidden="1" x14ac:dyDescent="0.2">
      <c r="A248" s="58">
        <v>6292</v>
      </c>
      <c r="B248" s="3" t="s">
        <v>129</v>
      </c>
      <c r="C248" s="98">
        <f t="shared" si="283"/>
        <v>0</v>
      </c>
      <c r="D248" s="220"/>
      <c r="E248" s="807"/>
      <c r="F248" s="765">
        <f t="shared" si="326"/>
        <v>0</v>
      </c>
      <c r="G248" s="220"/>
      <c r="H248" s="103"/>
      <c r="I248" s="221">
        <f t="shared" si="327"/>
        <v>0</v>
      </c>
      <c r="J248" s="103"/>
      <c r="K248" s="104"/>
      <c r="L248" s="221">
        <f t="shared" si="328"/>
        <v>0</v>
      </c>
      <c r="M248" s="222"/>
      <c r="N248" s="104"/>
      <c r="O248" s="221">
        <f t="shared" si="329"/>
        <v>0</v>
      </c>
      <c r="P248" s="223"/>
    </row>
    <row r="249" spans="1:16" ht="72" hidden="1" x14ac:dyDescent="0.2">
      <c r="A249" s="58">
        <v>6296</v>
      </c>
      <c r="B249" s="3" t="s">
        <v>280</v>
      </c>
      <c r="C249" s="98">
        <f t="shared" si="283"/>
        <v>0</v>
      </c>
      <c r="D249" s="220"/>
      <c r="E249" s="807"/>
      <c r="F249" s="765">
        <f t="shared" si="326"/>
        <v>0</v>
      </c>
      <c r="G249" s="220"/>
      <c r="H249" s="103"/>
      <c r="I249" s="221">
        <f t="shared" si="327"/>
        <v>0</v>
      </c>
      <c r="J249" s="103"/>
      <c r="K249" s="104"/>
      <c r="L249" s="221">
        <f t="shared" si="328"/>
        <v>0</v>
      </c>
      <c r="M249" s="222"/>
      <c r="N249" s="104"/>
      <c r="O249" s="221">
        <f t="shared" si="329"/>
        <v>0</v>
      </c>
      <c r="P249" s="223"/>
    </row>
    <row r="250" spans="1:16" ht="39.75" hidden="1" customHeight="1" x14ac:dyDescent="0.2">
      <c r="A250" s="58">
        <v>6299</v>
      </c>
      <c r="B250" s="3" t="s">
        <v>281</v>
      </c>
      <c r="C250" s="98">
        <f t="shared" si="283"/>
        <v>0</v>
      </c>
      <c r="D250" s="220"/>
      <c r="E250" s="807"/>
      <c r="F250" s="765">
        <f t="shared" si="326"/>
        <v>0</v>
      </c>
      <c r="G250" s="220"/>
      <c r="H250" s="103"/>
      <c r="I250" s="221">
        <f t="shared" si="327"/>
        <v>0</v>
      </c>
      <c r="J250" s="103"/>
      <c r="K250" s="104"/>
      <c r="L250" s="221">
        <f t="shared" si="328"/>
        <v>0</v>
      </c>
      <c r="M250" s="222"/>
      <c r="N250" s="104"/>
      <c r="O250" s="221">
        <f t="shared" si="329"/>
        <v>0</v>
      </c>
      <c r="P250" s="223"/>
    </row>
    <row r="251" spans="1:16" hidden="1" x14ac:dyDescent="0.2">
      <c r="A251" s="76">
        <v>6300</v>
      </c>
      <c r="B251" s="203" t="s">
        <v>282</v>
      </c>
      <c r="C251" s="77">
        <f t="shared" si="283"/>
        <v>0</v>
      </c>
      <c r="D251" s="204">
        <f>SUM(D252,D257,D258)</f>
        <v>0</v>
      </c>
      <c r="E251" s="802">
        <f t="shared" ref="E251:O251" si="330">SUM(E252,E257,E258)</f>
        <v>0</v>
      </c>
      <c r="F251" s="769">
        <f t="shared" si="330"/>
        <v>0</v>
      </c>
      <c r="G251" s="204">
        <f t="shared" si="330"/>
        <v>0</v>
      </c>
      <c r="H251" s="86">
        <f t="shared" si="330"/>
        <v>0</v>
      </c>
      <c r="I251" s="205">
        <f t="shared" si="330"/>
        <v>0</v>
      </c>
      <c r="J251" s="86">
        <f t="shared" si="330"/>
        <v>0</v>
      </c>
      <c r="K251" s="87">
        <f t="shared" si="330"/>
        <v>0</v>
      </c>
      <c r="L251" s="205">
        <f t="shared" si="330"/>
        <v>0</v>
      </c>
      <c r="M251" s="120">
        <f t="shared" si="330"/>
        <v>0</v>
      </c>
      <c r="N251" s="236">
        <f t="shared" si="330"/>
        <v>0</v>
      </c>
      <c r="O251" s="237">
        <f t="shared" si="330"/>
        <v>0</v>
      </c>
      <c r="P251" s="238"/>
    </row>
    <row r="252" spans="1:16" ht="24" hidden="1" x14ac:dyDescent="0.2">
      <c r="A252" s="886">
        <v>6320</v>
      </c>
      <c r="B252" s="1" t="s">
        <v>283</v>
      </c>
      <c r="C252" s="249">
        <f t="shared" si="283"/>
        <v>0</v>
      </c>
      <c r="D252" s="233">
        <f>SUM(D253:D256)</f>
        <v>0</v>
      </c>
      <c r="E252" s="810">
        <f t="shared" ref="E252:O252" si="331">SUM(E253:E256)</f>
        <v>0</v>
      </c>
      <c r="F252" s="806">
        <f t="shared" si="331"/>
        <v>0</v>
      </c>
      <c r="G252" s="233">
        <f t="shared" si="331"/>
        <v>0</v>
      </c>
      <c r="H252" s="235">
        <f t="shared" si="331"/>
        <v>0</v>
      </c>
      <c r="I252" s="217">
        <f t="shared" si="331"/>
        <v>0</v>
      </c>
      <c r="J252" s="235">
        <f t="shared" si="331"/>
        <v>0</v>
      </c>
      <c r="K252" s="234">
        <f t="shared" si="331"/>
        <v>0</v>
      </c>
      <c r="L252" s="217">
        <f t="shared" si="331"/>
        <v>0</v>
      </c>
      <c r="M252" s="89">
        <f t="shared" si="331"/>
        <v>0</v>
      </c>
      <c r="N252" s="234">
        <f t="shared" si="331"/>
        <v>0</v>
      </c>
      <c r="O252" s="217">
        <f t="shared" si="331"/>
        <v>0</v>
      </c>
      <c r="P252" s="219"/>
    </row>
    <row r="253" spans="1:16" hidden="1" x14ac:dyDescent="0.2">
      <c r="A253" s="58">
        <v>6322</v>
      </c>
      <c r="B253" s="3" t="s">
        <v>284</v>
      </c>
      <c r="C253" s="98">
        <f t="shared" si="283"/>
        <v>0</v>
      </c>
      <c r="D253" s="220"/>
      <c r="E253" s="807"/>
      <c r="F253" s="765">
        <f t="shared" ref="F253:F258" si="332">D253+E253</f>
        <v>0</v>
      </c>
      <c r="G253" s="220"/>
      <c r="H253" s="103"/>
      <c r="I253" s="221">
        <f t="shared" ref="I253:I258" si="333">G253+H253</f>
        <v>0</v>
      </c>
      <c r="J253" s="103"/>
      <c r="K253" s="104"/>
      <c r="L253" s="221">
        <f t="shared" ref="L253:L258" si="334">J253+K253</f>
        <v>0</v>
      </c>
      <c r="M253" s="222"/>
      <c r="N253" s="104"/>
      <c r="O253" s="221">
        <f t="shared" ref="O253:O258" si="335">M253+N253</f>
        <v>0</v>
      </c>
      <c r="P253" s="223"/>
    </row>
    <row r="254" spans="1:16" ht="24" hidden="1" x14ac:dyDescent="0.2">
      <c r="A254" s="58">
        <v>6323</v>
      </c>
      <c r="B254" s="3" t="s">
        <v>285</v>
      </c>
      <c r="C254" s="98">
        <f t="shared" si="283"/>
        <v>0</v>
      </c>
      <c r="D254" s="220"/>
      <c r="E254" s="807"/>
      <c r="F254" s="765">
        <f t="shared" si="332"/>
        <v>0</v>
      </c>
      <c r="G254" s="220"/>
      <c r="H254" s="103"/>
      <c r="I254" s="221">
        <f t="shared" si="333"/>
        <v>0</v>
      </c>
      <c r="J254" s="103"/>
      <c r="K254" s="104"/>
      <c r="L254" s="221">
        <f t="shared" si="334"/>
        <v>0</v>
      </c>
      <c r="M254" s="222"/>
      <c r="N254" s="104"/>
      <c r="O254" s="221">
        <f t="shared" si="335"/>
        <v>0</v>
      </c>
      <c r="P254" s="223"/>
    </row>
    <row r="255" spans="1:16" ht="24" hidden="1" x14ac:dyDescent="0.2">
      <c r="A255" s="58">
        <v>6324</v>
      </c>
      <c r="B255" s="3" t="s">
        <v>286</v>
      </c>
      <c r="C255" s="98">
        <f t="shared" si="283"/>
        <v>0</v>
      </c>
      <c r="D255" s="220"/>
      <c r="E255" s="807"/>
      <c r="F255" s="765">
        <f t="shared" si="332"/>
        <v>0</v>
      </c>
      <c r="G255" s="220"/>
      <c r="H255" s="103"/>
      <c r="I255" s="221">
        <f t="shared" si="333"/>
        <v>0</v>
      </c>
      <c r="J255" s="103"/>
      <c r="K255" s="104"/>
      <c r="L255" s="221">
        <f t="shared" si="334"/>
        <v>0</v>
      </c>
      <c r="M255" s="222"/>
      <c r="N255" s="104"/>
      <c r="O255" s="221">
        <f t="shared" si="335"/>
        <v>0</v>
      </c>
      <c r="P255" s="223"/>
    </row>
    <row r="256" spans="1:16" hidden="1" x14ac:dyDescent="0.2">
      <c r="A256" s="49">
        <v>6329</v>
      </c>
      <c r="B256" s="1" t="s">
        <v>287</v>
      </c>
      <c r="C256" s="89">
        <f t="shared" si="283"/>
        <v>0</v>
      </c>
      <c r="D256" s="216"/>
      <c r="E256" s="805"/>
      <c r="F256" s="806">
        <f t="shared" si="332"/>
        <v>0</v>
      </c>
      <c r="G256" s="216"/>
      <c r="H256" s="94"/>
      <c r="I256" s="217">
        <f t="shared" si="333"/>
        <v>0</v>
      </c>
      <c r="J256" s="94"/>
      <c r="K256" s="95"/>
      <c r="L256" s="217">
        <f t="shared" si="334"/>
        <v>0</v>
      </c>
      <c r="M256" s="218"/>
      <c r="N256" s="95"/>
      <c r="O256" s="217">
        <f t="shared" si="335"/>
        <v>0</v>
      </c>
      <c r="P256" s="219"/>
    </row>
    <row r="257" spans="1:16" ht="24" hidden="1" x14ac:dyDescent="0.2">
      <c r="A257" s="268">
        <v>6330</v>
      </c>
      <c r="B257" s="269" t="s">
        <v>288</v>
      </c>
      <c r="C257" s="249">
        <f t="shared" si="283"/>
        <v>0</v>
      </c>
      <c r="D257" s="254"/>
      <c r="E257" s="812"/>
      <c r="F257" s="813">
        <f t="shared" si="332"/>
        <v>0</v>
      </c>
      <c r="G257" s="254"/>
      <c r="H257" s="256"/>
      <c r="I257" s="251">
        <f t="shared" si="333"/>
        <v>0</v>
      </c>
      <c r="J257" s="256"/>
      <c r="K257" s="255"/>
      <c r="L257" s="251">
        <f t="shared" si="334"/>
        <v>0</v>
      </c>
      <c r="M257" s="257"/>
      <c r="N257" s="255"/>
      <c r="O257" s="251">
        <f t="shared" si="335"/>
        <v>0</v>
      </c>
      <c r="P257" s="252"/>
    </row>
    <row r="258" spans="1:16" hidden="1" x14ac:dyDescent="0.2">
      <c r="A258" s="224">
        <v>6360</v>
      </c>
      <c r="B258" s="3" t="s">
        <v>289</v>
      </c>
      <c r="C258" s="98">
        <f t="shared" si="283"/>
        <v>0</v>
      </c>
      <c r="D258" s="220"/>
      <c r="E258" s="807"/>
      <c r="F258" s="765">
        <f t="shared" si="332"/>
        <v>0</v>
      </c>
      <c r="G258" s="220"/>
      <c r="H258" s="103"/>
      <c r="I258" s="221">
        <f t="shared" si="333"/>
        <v>0</v>
      </c>
      <c r="J258" s="103"/>
      <c r="K258" s="104"/>
      <c r="L258" s="221">
        <f t="shared" si="334"/>
        <v>0</v>
      </c>
      <c r="M258" s="222"/>
      <c r="N258" s="104"/>
      <c r="O258" s="221">
        <f t="shared" si="335"/>
        <v>0</v>
      </c>
      <c r="P258" s="223"/>
    </row>
    <row r="259" spans="1:16" ht="36" hidden="1" x14ac:dyDescent="0.2">
      <c r="A259" s="76">
        <v>6400</v>
      </c>
      <c r="B259" s="203" t="s">
        <v>140</v>
      </c>
      <c r="C259" s="77">
        <f t="shared" si="283"/>
        <v>0</v>
      </c>
      <c r="D259" s="204">
        <f>SUM(D260,D264)</f>
        <v>0</v>
      </c>
      <c r="E259" s="802">
        <f t="shared" ref="E259:O259" si="336">SUM(E260,E264)</f>
        <v>0</v>
      </c>
      <c r="F259" s="769">
        <f t="shared" si="336"/>
        <v>0</v>
      </c>
      <c r="G259" s="204">
        <f t="shared" si="336"/>
        <v>0</v>
      </c>
      <c r="H259" s="86">
        <f t="shared" si="336"/>
        <v>0</v>
      </c>
      <c r="I259" s="205">
        <f t="shared" si="336"/>
        <v>0</v>
      </c>
      <c r="J259" s="86">
        <f t="shared" si="336"/>
        <v>0</v>
      </c>
      <c r="K259" s="87">
        <f t="shared" si="336"/>
        <v>0</v>
      </c>
      <c r="L259" s="205">
        <f t="shared" si="336"/>
        <v>0</v>
      </c>
      <c r="M259" s="120">
        <f t="shared" si="336"/>
        <v>0</v>
      </c>
      <c r="N259" s="236">
        <f t="shared" si="336"/>
        <v>0</v>
      </c>
      <c r="O259" s="237">
        <f t="shared" si="336"/>
        <v>0</v>
      </c>
      <c r="P259" s="238"/>
    </row>
    <row r="260" spans="1:16" ht="24" hidden="1" x14ac:dyDescent="0.2">
      <c r="A260" s="886">
        <v>6410</v>
      </c>
      <c r="B260" s="1" t="s">
        <v>141</v>
      </c>
      <c r="C260" s="89">
        <f t="shared" si="283"/>
        <v>0</v>
      </c>
      <c r="D260" s="233">
        <f>SUM(D261:D263)</f>
        <v>0</v>
      </c>
      <c r="E260" s="810">
        <f t="shared" ref="E260:O260" si="337">SUM(E261:E263)</f>
        <v>0</v>
      </c>
      <c r="F260" s="806">
        <f t="shared" si="337"/>
        <v>0</v>
      </c>
      <c r="G260" s="233">
        <f t="shared" si="337"/>
        <v>0</v>
      </c>
      <c r="H260" s="235">
        <f t="shared" si="337"/>
        <v>0</v>
      </c>
      <c r="I260" s="217">
        <f t="shared" si="337"/>
        <v>0</v>
      </c>
      <c r="J260" s="235">
        <f t="shared" si="337"/>
        <v>0</v>
      </c>
      <c r="K260" s="234">
        <f t="shared" si="337"/>
        <v>0</v>
      </c>
      <c r="L260" s="217">
        <f t="shared" si="337"/>
        <v>0</v>
      </c>
      <c r="M260" s="109">
        <f t="shared" si="337"/>
        <v>0</v>
      </c>
      <c r="N260" s="244">
        <f t="shared" si="337"/>
        <v>0</v>
      </c>
      <c r="O260" s="245">
        <f t="shared" si="337"/>
        <v>0</v>
      </c>
      <c r="P260" s="246"/>
    </row>
    <row r="261" spans="1:16" hidden="1" x14ac:dyDescent="0.2">
      <c r="A261" s="58">
        <v>6411</v>
      </c>
      <c r="B261" s="2" t="s">
        <v>142</v>
      </c>
      <c r="C261" s="98">
        <f t="shared" si="283"/>
        <v>0</v>
      </c>
      <c r="D261" s="220"/>
      <c r="E261" s="807"/>
      <c r="F261" s="765">
        <f t="shared" ref="F261:F263" si="338">D261+E261</f>
        <v>0</v>
      </c>
      <c r="G261" s="220"/>
      <c r="H261" s="103"/>
      <c r="I261" s="221">
        <f t="shared" ref="I261:I263" si="339">G261+H261</f>
        <v>0</v>
      </c>
      <c r="J261" s="103"/>
      <c r="K261" s="104"/>
      <c r="L261" s="221">
        <f t="shared" ref="L261:L263" si="340">J261+K261</f>
        <v>0</v>
      </c>
      <c r="M261" s="222"/>
      <c r="N261" s="104"/>
      <c r="O261" s="221">
        <f t="shared" ref="O261:O263" si="341">M261+N261</f>
        <v>0</v>
      </c>
      <c r="P261" s="223"/>
    </row>
    <row r="262" spans="1:16" ht="36" hidden="1" x14ac:dyDescent="0.2">
      <c r="A262" s="58">
        <v>6412</v>
      </c>
      <c r="B262" s="3" t="s">
        <v>143</v>
      </c>
      <c r="C262" s="98">
        <f t="shared" si="283"/>
        <v>0</v>
      </c>
      <c r="D262" s="220"/>
      <c r="E262" s="807"/>
      <c r="F262" s="765">
        <f t="shared" si="338"/>
        <v>0</v>
      </c>
      <c r="G262" s="220"/>
      <c r="H262" s="103"/>
      <c r="I262" s="221">
        <f t="shared" si="339"/>
        <v>0</v>
      </c>
      <c r="J262" s="103"/>
      <c r="K262" s="104"/>
      <c r="L262" s="221">
        <f t="shared" si="340"/>
        <v>0</v>
      </c>
      <c r="M262" s="222"/>
      <c r="N262" s="104"/>
      <c r="O262" s="221">
        <f t="shared" si="341"/>
        <v>0</v>
      </c>
      <c r="P262" s="223"/>
    </row>
    <row r="263" spans="1:16" ht="36" hidden="1" x14ac:dyDescent="0.2">
      <c r="A263" s="58">
        <v>6419</v>
      </c>
      <c r="B263" s="3" t="s">
        <v>144</v>
      </c>
      <c r="C263" s="98">
        <f t="shared" si="283"/>
        <v>0</v>
      </c>
      <c r="D263" s="220"/>
      <c r="E263" s="807"/>
      <c r="F263" s="765">
        <f t="shared" si="338"/>
        <v>0</v>
      </c>
      <c r="G263" s="220"/>
      <c r="H263" s="103"/>
      <c r="I263" s="221">
        <f t="shared" si="339"/>
        <v>0</v>
      </c>
      <c r="J263" s="103"/>
      <c r="K263" s="104"/>
      <c r="L263" s="221">
        <f t="shared" si="340"/>
        <v>0</v>
      </c>
      <c r="M263" s="222"/>
      <c r="N263" s="104"/>
      <c r="O263" s="221">
        <f t="shared" si="341"/>
        <v>0</v>
      </c>
      <c r="P263" s="223"/>
    </row>
    <row r="264" spans="1:16" ht="36" hidden="1" x14ac:dyDescent="0.2">
      <c r="A264" s="224">
        <v>6420</v>
      </c>
      <c r="B264" s="3" t="s">
        <v>290</v>
      </c>
      <c r="C264" s="98">
        <f t="shared" si="283"/>
        <v>0</v>
      </c>
      <c r="D264" s="225">
        <f>SUM(D265:D268)</f>
        <v>0</v>
      </c>
      <c r="E264" s="808">
        <f t="shared" ref="E264:F264" si="342">SUM(E265:E268)</f>
        <v>0</v>
      </c>
      <c r="F264" s="765">
        <f t="shared" si="342"/>
        <v>0</v>
      </c>
      <c r="G264" s="225">
        <f>SUM(G265:G268)</f>
        <v>0</v>
      </c>
      <c r="H264" s="227">
        <f t="shared" ref="H264:I264" si="343">SUM(H265:H268)</f>
        <v>0</v>
      </c>
      <c r="I264" s="221">
        <f t="shared" si="343"/>
        <v>0</v>
      </c>
      <c r="J264" s="227">
        <f>SUM(J265:J268)</f>
        <v>0</v>
      </c>
      <c r="K264" s="226">
        <f t="shared" ref="K264:L264" si="344">SUM(K265:K268)</f>
        <v>0</v>
      </c>
      <c r="L264" s="221">
        <f t="shared" si="344"/>
        <v>0</v>
      </c>
      <c r="M264" s="98">
        <f>SUM(M265:M268)</f>
        <v>0</v>
      </c>
      <c r="N264" s="226">
        <f t="shared" ref="N264:O264" si="345">SUM(N265:N268)</f>
        <v>0</v>
      </c>
      <c r="O264" s="221">
        <f t="shared" si="345"/>
        <v>0</v>
      </c>
      <c r="P264" s="223"/>
    </row>
    <row r="265" spans="1:16" hidden="1" x14ac:dyDescent="0.2">
      <c r="A265" s="58">
        <v>6421</v>
      </c>
      <c r="B265" s="3" t="s">
        <v>291</v>
      </c>
      <c r="C265" s="98">
        <f t="shared" si="283"/>
        <v>0</v>
      </c>
      <c r="D265" s="220"/>
      <c r="E265" s="807"/>
      <c r="F265" s="765">
        <f t="shared" ref="F265:F268" si="346">D265+E265</f>
        <v>0</v>
      </c>
      <c r="G265" s="220"/>
      <c r="H265" s="103"/>
      <c r="I265" s="221">
        <f t="shared" ref="I265:I268" si="347">G265+H265</f>
        <v>0</v>
      </c>
      <c r="J265" s="103"/>
      <c r="K265" s="104"/>
      <c r="L265" s="221">
        <f t="shared" ref="L265:L268" si="348">J265+K265</f>
        <v>0</v>
      </c>
      <c r="M265" s="222"/>
      <c r="N265" s="104"/>
      <c r="O265" s="221">
        <f t="shared" ref="O265:O268" si="349">M265+N265</f>
        <v>0</v>
      </c>
      <c r="P265" s="223"/>
    </row>
    <row r="266" spans="1:16" hidden="1" x14ac:dyDescent="0.2">
      <c r="A266" s="58">
        <v>6422</v>
      </c>
      <c r="B266" s="3" t="s">
        <v>292</v>
      </c>
      <c r="C266" s="98">
        <f t="shared" si="283"/>
        <v>0</v>
      </c>
      <c r="D266" s="220"/>
      <c r="E266" s="807"/>
      <c r="F266" s="765">
        <f t="shared" si="346"/>
        <v>0</v>
      </c>
      <c r="G266" s="220"/>
      <c r="H266" s="103"/>
      <c r="I266" s="221">
        <f t="shared" si="347"/>
        <v>0</v>
      </c>
      <c r="J266" s="103"/>
      <c r="K266" s="104"/>
      <c r="L266" s="221">
        <f t="shared" si="348"/>
        <v>0</v>
      </c>
      <c r="M266" s="222"/>
      <c r="N266" s="104"/>
      <c r="O266" s="221">
        <f t="shared" si="349"/>
        <v>0</v>
      </c>
      <c r="P266" s="223"/>
    </row>
    <row r="267" spans="1:16" ht="13.5" hidden="1" customHeight="1" x14ac:dyDescent="0.2">
      <c r="A267" s="58">
        <v>6423</v>
      </c>
      <c r="B267" s="3" t="s">
        <v>293</v>
      </c>
      <c r="C267" s="98">
        <f t="shared" si="283"/>
        <v>0</v>
      </c>
      <c r="D267" s="220"/>
      <c r="E267" s="807"/>
      <c r="F267" s="765">
        <f t="shared" si="346"/>
        <v>0</v>
      </c>
      <c r="G267" s="220"/>
      <c r="H267" s="103"/>
      <c r="I267" s="221">
        <f t="shared" si="347"/>
        <v>0</v>
      </c>
      <c r="J267" s="103"/>
      <c r="K267" s="104"/>
      <c r="L267" s="221">
        <f t="shared" si="348"/>
        <v>0</v>
      </c>
      <c r="M267" s="222"/>
      <c r="N267" s="104"/>
      <c r="O267" s="221">
        <f t="shared" si="349"/>
        <v>0</v>
      </c>
      <c r="P267" s="223"/>
    </row>
    <row r="268" spans="1:16" ht="36" hidden="1" x14ac:dyDescent="0.2">
      <c r="A268" s="58">
        <v>6424</v>
      </c>
      <c r="B268" s="3" t="s">
        <v>294</v>
      </c>
      <c r="C268" s="98">
        <f t="shared" si="283"/>
        <v>0</v>
      </c>
      <c r="D268" s="220"/>
      <c r="E268" s="807"/>
      <c r="F268" s="765">
        <f t="shared" si="346"/>
        <v>0</v>
      </c>
      <c r="G268" s="220"/>
      <c r="H268" s="103"/>
      <c r="I268" s="221">
        <f t="shared" si="347"/>
        <v>0</v>
      </c>
      <c r="J268" s="103"/>
      <c r="K268" s="104"/>
      <c r="L268" s="221">
        <f t="shared" si="348"/>
        <v>0</v>
      </c>
      <c r="M268" s="222"/>
      <c r="N268" s="104"/>
      <c r="O268" s="221">
        <f t="shared" si="349"/>
        <v>0</v>
      </c>
      <c r="P268" s="223"/>
    </row>
    <row r="269" spans="1:16" ht="36" hidden="1" x14ac:dyDescent="0.2">
      <c r="A269" s="270">
        <v>7000</v>
      </c>
      <c r="B269" s="270" t="s">
        <v>102</v>
      </c>
      <c r="C269" s="271">
        <f t="shared" si="283"/>
        <v>0</v>
      </c>
      <c r="D269" s="272">
        <f>SUM(D270,D281)</f>
        <v>0</v>
      </c>
      <c r="E269" s="816">
        <f t="shared" ref="E269:F269" si="350">SUM(E270,E281)</f>
        <v>0</v>
      </c>
      <c r="F269" s="817">
        <f t="shared" si="350"/>
        <v>0</v>
      </c>
      <c r="G269" s="272">
        <f>SUM(G270,G281)</f>
        <v>0</v>
      </c>
      <c r="H269" s="274">
        <f t="shared" ref="H269:I269" si="351">SUM(H270,H281)</f>
        <v>0</v>
      </c>
      <c r="I269" s="275">
        <f t="shared" si="351"/>
        <v>0</v>
      </c>
      <c r="J269" s="274">
        <f>SUM(J270,J281)</f>
        <v>0</v>
      </c>
      <c r="K269" s="273">
        <f t="shared" ref="K269:L269" si="352">SUM(K270,K281)</f>
        <v>0</v>
      </c>
      <c r="L269" s="275">
        <f t="shared" si="352"/>
        <v>0</v>
      </c>
      <c r="M269" s="276">
        <f>SUM(M270,M281)</f>
        <v>0</v>
      </c>
      <c r="N269" s="277">
        <f t="shared" ref="N269:O269" si="353">SUM(N270,N281)</f>
        <v>0</v>
      </c>
      <c r="O269" s="278">
        <f t="shared" si="353"/>
        <v>0</v>
      </c>
      <c r="P269" s="279"/>
    </row>
    <row r="270" spans="1:16" ht="24" hidden="1" x14ac:dyDescent="0.2">
      <c r="A270" s="76">
        <v>7200</v>
      </c>
      <c r="B270" s="203" t="s">
        <v>106</v>
      </c>
      <c r="C270" s="77">
        <f t="shared" si="283"/>
        <v>0</v>
      </c>
      <c r="D270" s="204">
        <f>SUM(D271,D272,D275,D276,D280)</f>
        <v>0</v>
      </c>
      <c r="E270" s="802">
        <f t="shared" ref="E270:F270" si="354">SUM(E271,E272,E275,E276,E280)</f>
        <v>0</v>
      </c>
      <c r="F270" s="769">
        <f t="shared" si="354"/>
        <v>0</v>
      </c>
      <c r="G270" s="204">
        <f>SUM(G271,G272,G275,G276,G280)</f>
        <v>0</v>
      </c>
      <c r="H270" s="86">
        <f t="shared" ref="H270:I270" si="355">SUM(H271,H272,H275,H276,H280)</f>
        <v>0</v>
      </c>
      <c r="I270" s="205">
        <f t="shared" si="355"/>
        <v>0</v>
      </c>
      <c r="J270" s="86">
        <f>SUM(J271,J272,J275,J276,J280)</f>
        <v>0</v>
      </c>
      <c r="K270" s="87">
        <f t="shared" ref="K270:L270" si="356">SUM(K271,K272,K275,K276,K280)</f>
        <v>0</v>
      </c>
      <c r="L270" s="205">
        <f t="shared" si="356"/>
        <v>0</v>
      </c>
      <c r="M270" s="206">
        <f>SUM(M271,M272,M275,M276,M280)</f>
        <v>0</v>
      </c>
      <c r="N270" s="207">
        <f t="shared" ref="N270:O270" si="357">SUM(N271,N272,N275,N276,N280)</f>
        <v>0</v>
      </c>
      <c r="O270" s="208">
        <f t="shared" si="357"/>
        <v>0</v>
      </c>
      <c r="P270" s="209"/>
    </row>
    <row r="271" spans="1:16" ht="24" hidden="1" x14ac:dyDescent="0.2">
      <c r="A271" s="886">
        <v>7210</v>
      </c>
      <c r="B271" s="1" t="s">
        <v>107</v>
      </c>
      <c r="C271" s="89">
        <f t="shared" si="283"/>
        <v>0</v>
      </c>
      <c r="D271" s="216"/>
      <c r="E271" s="805"/>
      <c r="F271" s="806">
        <f>D271+E271</f>
        <v>0</v>
      </c>
      <c r="G271" s="216"/>
      <c r="H271" s="94"/>
      <c r="I271" s="217">
        <f>G271+H271</f>
        <v>0</v>
      </c>
      <c r="J271" s="94"/>
      <c r="K271" s="95"/>
      <c r="L271" s="217">
        <f>J271+K271</f>
        <v>0</v>
      </c>
      <c r="M271" s="218"/>
      <c r="N271" s="95"/>
      <c r="O271" s="217">
        <f>M271+N271</f>
        <v>0</v>
      </c>
      <c r="P271" s="219"/>
    </row>
    <row r="272" spans="1:16" s="280" customFormat="1" ht="36" hidden="1" x14ac:dyDescent="0.2">
      <c r="A272" s="224">
        <v>7220</v>
      </c>
      <c r="B272" s="3" t="s">
        <v>295</v>
      </c>
      <c r="C272" s="98">
        <f t="shared" si="283"/>
        <v>0</v>
      </c>
      <c r="D272" s="225">
        <f>SUM(D273:D274)</f>
        <v>0</v>
      </c>
      <c r="E272" s="808">
        <f t="shared" ref="E272:F272" si="358">SUM(E273:E274)</f>
        <v>0</v>
      </c>
      <c r="F272" s="765">
        <f t="shared" si="358"/>
        <v>0</v>
      </c>
      <c r="G272" s="225">
        <f>SUM(G273:G274)</f>
        <v>0</v>
      </c>
      <c r="H272" s="227">
        <f t="shared" ref="H272:I272" si="359">SUM(H273:H274)</f>
        <v>0</v>
      </c>
      <c r="I272" s="221">
        <f t="shared" si="359"/>
        <v>0</v>
      </c>
      <c r="J272" s="227">
        <f>SUM(J273:J274)</f>
        <v>0</v>
      </c>
      <c r="K272" s="226">
        <f t="shared" ref="K272:L272" si="360">SUM(K273:K274)</f>
        <v>0</v>
      </c>
      <c r="L272" s="221">
        <f t="shared" si="360"/>
        <v>0</v>
      </c>
      <c r="M272" s="98">
        <f>SUM(M273:M274)</f>
        <v>0</v>
      </c>
      <c r="N272" s="226">
        <f t="shared" ref="N272:O272" si="361">SUM(N273:N274)</f>
        <v>0</v>
      </c>
      <c r="O272" s="221">
        <f t="shared" si="361"/>
        <v>0</v>
      </c>
      <c r="P272" s="223"/>
    </row>
    <row r="273" spans="1:16" s="280" customFormat="1" ht="36" hidden="1" x14ac:dyDescent="0.2">
      <c r="A273" s="58">
        <v>7221</v>
      </c>
      <c r="B273" s="3" t="s">
        <v>296</v>
      </c>
      <c r="C273" s="98">
        <f t="shared" si="283"/>
        <v>0</v>
      </c>
      <c r="D273" s="220"/>
      <c r="E273" s="807"/>
      <c r="F273" s="765">
        <f t="shared" ref="F273:F275" si="362">D273+E273</f>
        <v>0</v>
      </c>
      <c r="G273" s="220"/>
      <c r="H273" s="103"/>
      <c r="I273" s="221">
        <f t="shared" ref="I273:I275" si="363">G273+H273</f>
        <v>0</v>
      </c>
      <c r="J273" s="103"/>
      <c r="K273" s="104"/>
      <c r="L273" s="221">
        <f t="shared" ref="L273:L275" si="364">J273+K273</f>
        <v>0</v>
      </c>
      <c r="M273" s="222"/>
      <c r="N273" s="104"/>
      <c r="O273" s="221">
        <f t="shared" ref="O273:O275" si="365">M273+N273</f>
        <v>0</v>
      </c>
      <c r="P273" s="223"/>
    </row>
    <row r="274" spans="1:16" s="280" customFormat="1" ht="36" hidden="1" x14ac:dyDescent="0.2">
      <c r="A274" s="58">
        <v>7222</v>
      </c>
      <c r="B274" s="3" t="s">
        <v>297</v>
      </c>
      <c r="C274" s="98">
        <f t="shared" si="283"/>
        <v>0</v>
      </c>
      <c r="D274" s="220"/>
      <c r="E274" s="807"/>
      <c r="F274" s="765">
        <f t="shared" si="362"/>
        <v>0</v>
      </c>
      <c r="G274" s="220"/>
      <c r="H274" s="103"/>
      <c r="I274" s="221">
        <f t="shared" si="363"/>
        <v>0</v>
      </c>
      <c r="J274" s="103"/>
      <c r="K274" s="104"/>
      <c r="L274" s="221">
        <f t="shared" si="364"/>
        <v>0</v>
      </c>
      <c r="M274" s="222"/>
      <c r="N274" s="104"/>
      <c r="O274" s="221">
        <f t="shared" si="365"/>
        <v>0</v>
      </c>
      <c r="P274" s="223"/>
    </row>
    <row r="275" spans="1:16" ht="24" hidden="1" x14ac:dyDescent="0.2">
      <c r="A275" s="224">
        <v>7230</v>
      </c>
      <c r="B275" s="3" t="s">
        <v>134</v>
      </c>
      <c r="C275" s="98">
        <f t="shared" si="283"/>
        <v>0</v>
      </c>
      <c r="D275" s="220"/>
      <c r="E275" s="807"/>
      <c r="F275" s="765">
        <f t="shared" si="362"/>
        <v>0</v>
      </c>
      <c r="G275" s="220"/>
      <c r="H275" s="103"/>
      <c r="I275" s="221">
        <f t="shared" si="363"/>
        <v>0</v>
      </c>
      <c r="J275" s="103"/>
      <c r="K275" s="104"/>
      <c r="L275" s="221">
        <f t="shared" si="364"/>
        <v>0</v>
      </c>
      <c r="M275" s="222"/>
      <c r="N275" s="104"/>
      <c r="O275" s="221">
        <f t="shared" si="365"/>
        <v>0</v>
      </c>
      <c r="P275" s="223"/>
    </row>
    <row r="276" spans="1:16" ht="24" hidden="1" x14ac:dyDescent="0.2">
      <c r="A276" s="224">
        <v>7240</v>
      </c>
      <c r="B276" s="3" t="s">
        <v>108</v>
      </c>
      <c r="C276" s="98">
        <f t="shared" si="283"/>
        <v>0</v>
      </c>
      <c r="D276" s="225">
        <f t="shared" ref="D276:O276" si="366">SUM(D277:D279)</f>
        <v>0</v>
      </c>
      <c r="E276" s="808">
        <f t="shared" si="366"/>
        <v>0</v>
      </c>
      <c r="F276" s="765">
        <f t="shared" si="366"/>
        <v>0</v>
      </c>
      <c r="G276" s="225">
        <f t="shared" si="366"/>
        <v>0</v>
      </c>
      <c r="H276" s="227">
        <f t="shared" si="366"/>
        <v>0</v>
      </c>
      <c r="I276" s="221">
        <f t="shared" si="366"/>
        <v>0</v>
      </c>
      <c r="J276" s="227">
        <f>SUM(J277:J279)</f>
        <v>0</v>
      </c>
      <c r="K276" s="226">
        <f t="shared" ref="K276:L276" si="367">SUM(K277:K279)</f>
        <v>0</v>
      </c>
      <c r="L276" s="221">
        <f t="shared" si="367"/>
        <v>0</v>
      </c>
      <c r="M276" s="98">
        <f t="shared" si="366"/>
        <v>0</v>
      </c>
      <c r="N276" s="226">
        <f t="shared" si="366"/>
        <v>0</v>
      </c>
      <c r="O276" s="221">
        <f t="shared" si="366"/>
        <v>0</v>
      </c>
      <c r="P276" s="223"/>
    </row>
    <row r="277" spans="1:16" ht="48" hidden="1" x14ac:dyDescent="0.2">
      <c r="A277" s="58">
        <v>7245</v>
      </c>
      <c r="B277" s="3" t="s">
        <v>109</v>
      </c>
      <c r="C277" s="98">
        <f t="shared" ref="C277:C298" si="368">F277+I277+L277+O277</f>
        <v>0</v>
      </c>
      <c r="D277" s="220"/>
      <c r="E277" s="807"/>
      <c r="F277" s="765">
        <f t="shared" ref="F277:F280" si="369">D277+E277</f>
        <v>0</v>
      </c>
      <c r="G277" s="220"/>
      <c r="H277" s="103"/>
      <c r="I277" s="221">
        <f t="shared" ref="I277:I280" si="370">G277+H277</f>
        <v>0</v>
      </c>
      <c r="J277" s="103"/>
      <c r="K277" s="104"/>
      <c r="L277" s="221">
        <f t="shared" ref="L277:L280" si="371">J277+K277</f>
        <v>0</v>
      </c>
      <c r="M277" s="222"/>
      <c r="N277" s="104"/>
      <c r="O277" s="221">
        <f t="shared" ref="O277:O280" si="372">M277+N277</f>
        <v>0</v>
      </c>
      <c r="P277" s="223"/>
    </row>
    <row r="278" spans="1:16" ht="84.75" hidden="1" customHeight="1" x14ac:dyDescent="0.2">
      <c r="A278" s="58">
        <v>7246</v>
      </c>
      <c r="B278" s="3" t="s">
        <v>110</v>
      </c>
      <c r="C278" s="98">
        <f t="shared" si="368"/>
        <v>0</v>
      </c>
      <c r="D278" s="220"/>
      <c r="E278" s="807"/>
      <c r="F278" s="765">
        <f t="shared" si="369"/>
        <v>0</v>
      </c>
      <c r="G278" s="220"/>
      <c r="H278" s="103"/>
      <c r="I278" s="221">
        <f t="shared" si="370"/>
        <v>0</v>
      </c>
      <c r="J278" s="103"/>
      <c r="K278" s="104"/>
      <c r="L278" s="221">
        <f t="shared" si="371"/>
        <v>0</v>
      </c>
      <c r="M278" s="222"/>
      <c r="N278" s="104"/>
      <c r="O278" s="221">
        <f t="shared" si="372"/>
        <v>0</v>
      </c>
      <c r="P278" s="223"/>
    </row>
    <row r="279" spans="1:16" ht="36" hidden="1" x14ac:dyDescent="0.2">
      <c r="A279" s="58">
        <v>7247</v>
      </c>
      <c r="B279" s="3" t="s">
        <v>298</v>
      </c>
      <c r="C279" s="98">
        <f t="shared" si="368"/>
        <v>0</v>
      </c>
      <c r="D279" s="220"/>
      <c r="E279" s="807"/>
      <c r="F279" s="765">
        <f t="shared" si="369"/>
        <v>0</v>
      </c>
      <c r="G279" s="220"/>
      <c r="H279" s="103"/>
      <c r="I279" s="221">
        <f t="shared" si="370"/>
        <v>0</v>
      </c>
      <c r="J279" s="103"/>
      <c r="K279" s="104"/>
      <c r="L279" s="221">
        <f t="shared" si="371"/>
        <v>0</v>
      </c>
      <c r="M279" s="222"/>
      <c r="N279" s="104"/>
      <c r="O279" s="221">
        <f t="shared" si="372"/>
        <v>0</v>
      </c>
      <c r="P279" s="223"/>
    </row>
    <row r="280" spans="1:16" ht="24" hidden="1" x14ac:dyDescent="0.2">
      <c r="A280" s="886">
        <v>7260</v>
      </c>
      <c r="B280" s="1" t="s">
        <v>299</v>
      </c>
      <c r="C280" s="89">
        <f t="shared" si="368"/>
        <v>0</v>
      </c>
      <c r="D280" s="216"/>
      <c r="E280" s="805"/>
      <c r="F280" s="806">
        <f t="shared" si="369"/>
        <v>0</v>
      </c>
      <c r="G280" s="216"/>
      <c r="H280" s="94"/>
      <c r="I280" s="217">
        <f t="shared" si="370"/>
        <v>0</v>
      </c>
      <c r="J280" s="94"/>
      <c r="K280" s="95"/>
      <c r="L280" s="217">
        <f t="shared" si="371"/>
        <v>0</v>
      </c>
      <c r="M280" s="218"/>
      <c r="N280" s="95"/>
      <c r="O280" s="217">
        <f t="shared" si="372"/>
        <v>0</v>
      </c>
      <c r="P280" s="219"/>
    </row>
    <row r="281" spans="1:16" hidden="1" x14ac:dyDescent="0.2">
      <c r="A281" s="151">
        <v>7700</v>
      </c>
      <c r="B281" s="119" t="s">
        <v>83</v>
      </c>
      <c r="C281" s="120">
        <f t="shared" si="368"/>
        <v>0</v>
      </c>
      <c r="D281" s="281">
        <f t="shared" ref="D281:O281" si="373">D282</f>
        <v>0</v>
      </c>
      <c r="E281" s="818">
        <f t="shared" si="373"/>
        <v>0</v>
      </c>
      <c r="F281" s="784">
        <f t="shared" si="373"/>
        <v>0</v>
      </c>
      <c r="G281" s="281">
        <f t="shared" si="373"/>
        <v>0</v>
      </c>
      <c r="H281" s="282">
        <f t="shared" si="373"/>
        <v>0</v>
      </c>
      <c r="I281" s="237">
        <f t="shared" si="373"/>
        <v>0</v>
      </c>
      <c r="J281" s="282">
        <f t="shared" si="373"/>
        <v>0</v>
      </c>
      <c r="K281" s="236">
        <f t="shared" si="373"/>
        <v>0</v>
      </c>
      <c r="L281" s="237">
        <f t="shared" si="373"/>
        <v>0</v>
      </c>
      <c r="M281" s="120">
        <f t="shared" si="373"/>
        <v>0</v>
      </c>
      <c r="N281" s="236">
        <f t="shared" si="373"/>
        <v>0</v>
      </c>
      <c r="O281" s="237">
        <f t="shared" si="373"/>
        <v>0</v>
      </c>
      <c r="P281" s="238"/>
    </row>
    <row r="282" spans="1:16" hidden="1" x14ac:dyDescent="0.2">
      <c r="A282" s="210">
        <v>7720</v>
      </c>
      <c r="B282" s="1" t="s">
        <v>84</v>
      </c>
      <c r="C282" s="109">
        <f t="shared" si="368"/>
        <v>0</v>
      </c>
      <c r="D282" s="283"/>
      <c r="E282" s="819"/>
      <c r="F282" s="788">
        <f>D282+E282</f>
        <v>0</v>
      </c>
      <c r="G282" s="283"/>
      <c r="H282" s="114"/>
      <c r="I282" s="245">
        <f>G282+H282</f>
        <v>0</v>
      </c>
      <c r="J282" s="114"/>
      <c r="K282" s="115"/>
      <c r="L282" s="245">
        <f>J282+K282</f>
        <v>0</v>
      </c>
      <c r="M282" s="284"/>
      <c r="N282" s="115"/>
      <c r="O282" s="245">
        <f>M282+N282</f>
        <v>0</v>
      </c>
      <c r="P282" s="246"/>
    </row>
    <row r="283" spans="1:16" hidden="1" x14ac:dyDescent="0.2">
      <c r="A283" s="2"/>
      <c r="B283" s="3" t="s">
        <v>112</v>
      </c>
      <c r="C283" s="98">
        <f t="shared" si="368"/>
        <v>0</v>
      </c>
      <c r="D283" s="225">
        <f>SUM(D284:D285)</f>
        <v>0</v>
      </c>
      <c r="E283" s="808">
        <f t="shared" ref="E283:F283" si="374">SUM(E284:E285)</f>
        <v>0</v>
      </c>
      <c r="F283" s="765">
        <f t="shared" si="374"/>
        <v>0</v>
      </c>
      <c r="G283" s="225">
        <f>SUM(G284:G285)</f>
        <v>0</v>
      </c>
      <c r="H283" s="227">
        <f t="shared" ref="H283:I283" si="375">SUM(H284:H285)</f>
        <v>0</v>
      </c>
      <c r="I283" s="221">
        <f t="shared" si="375"/>
        <v>0</v>
      </c>
      <c r="J283" s="227">
        <f>SUM(J284:J285)</f>
        <v>0</v>
      </c>
      <c r="K283" s="226">
        <f t="shared" ref="K283:L283" si="376">SUM(K284:K285)</f>
        <v>0</v>
      </c>
      <c r="L283" s="221">
        <f t="shared" si="376"/>
        <v>0</v>
      </c>
      <c r="M283" s="98">
        <f>SUM(M284:M285)</f>
        <v>0</v>
      </c>
      <c r="N283" s="226">
        <f t="shared" ref="N283:O283" si="377">SUM(N284:N285)</f>
        <v>0</v>
      </c>
      <c r="O283" s="221">
        <f t="shared" si="377"/>
        <v>0</v>
      </c>
      <c r="P283" s="223"/>
    </row>
    <row r="284" spans="1:16" hidden="1" x14ac:dyDescent="0.2">
      <c r="A284" s="2" t="s">
        <v>113</v>
      </c>
      <c r="B284" s="58" t="s">
        <v>114</v>
      </c>
      <c r="C284" s="98">
        <f t="shared" si="368"/>
        <v>0</v>
      </c>
      <c r="D284" s="220"/>
      <c r="E284" s="807"/>
      <c r="F284" s="765">
        <f t="shared" ref="F284:F285" si="378">D284+E284</f>
        <v>0</v>
      </c>
      <c r="G284" s="220"/>
      <c r="H284" s="103"/>
      <c r="I284" s="221">
        <f t="shared" ref="I284:I285" si="379">G284+H284</f>
        <v>0</v>
      </c>
      <c r="J284" s="103"/>
      <c r="K284" s="104"/>
      <c r="L284" s="221">
        <f t="shared" ref="L284:L285" si="380">J284+K284</f>
        <v>0</v>
      </c>
      <c r="M284" s="222"/>
      <c r="N284" s="104"/>
      <c r="O284" s="221">
        <f t="shared" ref="O284:O285" si="381">M284+N284</f>
        <v>0</v>
      </c>
      <c r="P284" s="223"/>
    </row>
    <row r="285" spans="1:16" ht="24" hidden="1" x14ac:dyDescent="0.2">
      <c r="A285" s="2" t="s">
        <v>115</v>
      </c>
      <c r="B285" s="285" t="s">
        <v>116</v>
      </c>
      <c r="C285" s="89">
        <f t="shared" si="368"/>
        <v>0</v>
      </c>
      <c r="D285" s="216"/>
      <c r="E285" s="805"/>
      <c r="F285" s="806">
        <f t="shared" si="378"/>
        <v>0</v>
      </c>
      <c r="G285" s="216"/>
      <c r="H285" s="94"/>
      <c r="I285" s="217">
        <f t="shared" si="379"/>
        <v>0</v>
      </c>
      <c r="J285" s="94"/>
      <c r="K285" s="95"/>
      <c r="L285" s="217">
        <f t="shared" si="380"/>
        <v>0</v>
      </c>
      <c r="M285" s="218"/>
      <c r="N285" s="95"/>
      <c r="O285" s="217">
        <f t="shared" si="381"/>
        <v>0</v>
      </c>
      <c r="P285" s="219"/>
    </row>
    <row r="286" spans="1:16" ht="12.75" thickBot="1" x14ac:dyDescent="0.25">
      <c r="A286" s="286"/>
      <c r="B286" s="286" t="s">
        <v>300</v>
      </c>
      <c r="C286" s="287">
        <f t="shared" si="368"/>
        <v>427296</v>
      </c>
      <c r="D286" s="288">
        <f t="shared" ref="D286:O286" si="382">SUM(D283,D269,D230,D195,D187,D173,D75,D53)</f>
        <v>419796</v>
      </c>
      <c r="E286" s="820">
        <f t="shared" si="382"/>
        <v>7500</v>
      </c>
      <c r="F286" s="821">
        <f t="shared" si="382"/>
        <v>427296</v>
      </c>
      <c r="G286" s="288">
        <f t="shared" si="382"/>
        <v>0</v>
      </c>
      <c r="H286" s="290">
        <f t="shared" si="382"/>
        <v>0</v>
      </c>
      <c r="I286" s="291">
        <f t="shared" si="382"/>
        <v>0</v>
      </c>
      <c r="J286" s="290">
        <f t="shared" si="382"/>
        <v>0</v>
      </c>
      <c r="K286" s="289">
        <f t="shared" si="382"/>
        <v>0</v>
      </c>
      <c r="L286" s="291">
        <f t="shared" si="382"/>
        <v>0</v>
      </c>
      <c r="M286" s="287">
        <f t="shared" si="382"/>
        <v>0</v>
      </c>
      <c r="N286" s="289">
        <f t="shared" si="382"/>
        <v>0</v>
      </c>
      <c r="O286" s="291">
        <f t="shared" si="382"/>
        <v>0</v>
      </c>
      <c r="P286" s="292"/>
    </row>
    <row r="287" spans="1:16" s="29" customFormat="1" ht="13.5" hidden="1" thickTop="1" thickBot="1" x14ac:dyDescent="0.25">
      <c r="A287" s="1348" t="s">
        <v>301</v>
      </c>
      <c r="B287" s="1349"/>
      <c r="C287" s="293">
        <f t="shared" si="368"/>
        <v>0</v>
      </c>
      <c r="D287" s="294">
        <f>SUM(D24,D25,D41)-D51</f>
        <v>0</v>
      </c>
      <c r="E287" s="822">
        <f t="shared" ref="E287:F287" si="383">SUM(E24,E25,E41)-E51</f>
        <v>0</v>
      </c>
      <c r="F287" s="823">
        <f t="shared" si="383"/>
        <v>0</v>
      </c>
      <c r="G287" s="294">
        <f>SUM(G24,G25,G41)-G51</f>
        <v>0</v>
      </c>
      <c r="H287" s="296">
        <f t="shared" ref="H287:I287" si="384">SUM(H24,H25,H41)-H51</f>
        <v>0</v>
      </c>
      <c r="I287" s="297">
        <f t="shared" si="384"/>
        <v>0</v>
      </c>
      <c r="J287" s="296">
        <f>(J26+J43)-J51</f>
        <v>0</v>
      </c>
      <c r="K287" s="295">
        <f t="shared" ref="K287:L287" si="385">(K26+K43)-K51</f>
        <v>0</v>
      </c>
      <c r="L287" s="297">
        <f t="shared" si="385"/>
        <v>0</v>
      </c>
      <c r="M287" s="293">
        <f>M45-M51</f>
        <v>0</v>
      </c>
      <c r="N287" s="295">
        <f t="shared" ref="N287:O287" si="386">N45-N51</f>
        <v>0</v>
      </c>
      <c r="O287" s="297">
        <f t="shared" si="386"/>
        <v>0</v>
      </c>
      <c r="P287" s="298"/>
    </row>
    <row r="288" spans="1:16" s="29" customFormat="1" ht="12.75" hidden="1" thickTop="1" x14ac:dyDescent="0.2">
      <c r="A288" s="1350" t="s">
        <v>302</v>
      </c>
      <c r="B288" s="1351"/>
      <c r="C288" s="299">
        <f t="shared" si="368"/>
        <v>0</v>
      </c>
      <c r="D288" s="300">
        <f t="shared" ref="D288:O288" si="387">SUM(D289,D290)-D297+D298</f>
        <v>0</v>
      </c>
      <c r="E288" s="824">
        <f t="shared" si="387"/>
        <v>0</v>
      </c>
      <c r="F288" s="825">
        <f t="shared" si="387"/>
        <v>0</v>
      </c>
      <c r="G288" s="300">
        <f t="shared" si="387"/>
        <v>0</v>
      </c>
      <c r="H288" s="302">
        <f t="shared" si="387"/>
        <v>0</v>
      </c>
      <c r="I288" s="303">
        <f t="shared" si="387"/>
        <v>0</v>
      </c>
      <c r="J288" s="302">
        <f t="shared" si="387"/>
        <v>0</v>
      </c>
      <c r="K288" s="301">
        <f t="shared" si="387"/>
        <v>0</v>
      </c>
      <c r="L288" s="303">
        <f t="shared" si="387"/>
        <v>0</v>
      </c>
      <c r="M288" s="299">
        <f t="shared" si="387"/>
        <v>0</v>
      </c>
      <c r="N288" s="301">
        <f t="shared" si="387"/>
        <v>0</v>
      </c>
      <c r="O288" s="303">
        <f t="shared" si="387"/>
        <v>0</v>
      </c>
      <c r="P288" s="304"/>
    </row>
    <row r="289" spans="1:16" s="29" customFormat="1" ht="13.5" hidden="1" thickTop="1" thickBot="1" x14ac:dyDescent="0.25">
      <c r="A289" s="173" t="s">
        <v>303</v>
      </c>
      <c r="B289" s="173" t="s">
        <v>304</v>
      </c>
      <c r="C289" s="174">
        <f t="shared" si="368"/>
        <v>0</v>
      </c>
      <c r="D289" s="175">
        <f t="shared" ref="D289:O289" si="388">D21-D283</f>
        <v>0</v>
      </c>
      <c r="E289" s="794">
        <f t="shared" si="388"/>
        <v>0</v>
      </c>
      <c r="F289" s="795">
        <f t="shared" si="388"/>
        <v>0</v>
      </c>
      <c r="G289" s="175">
        <f t="shared" si="388"/>
        <v>0</v>
      </c>
      <c r="H289" s="177">
        <f t="shared" si="388"/>
        <v>0</v>
      </c>
      <c r="I289" s="178">
        <f t="shared" si="388"/>
        <v>0</v>
      </c>
      <c r="J289" s="177">
        <f t="shared" si="388"/>
        <v>0</v>
      </c>
      <c r="K289" s="176">
        <f t="shared" si="388"/>
        <v>0</v>
      </c>
      <c r="L289" s="178">
        <f t="shared" si="388"/>
        <v>0</v>
      </c>
      <c r="M289" s="174">
        <f t="shared" si="388"/>
        <v>0</v>
      </c>
      <c r="N289" s="176">
        <f t="shared" si="388"/>
        <v>0</v>
      </c>
      <c r="O289" s="178">
        <f t="shared" si="388"/>
        <v>0</v>
      </c>
      <c r="P289" s="179"/>
    </row>
    <row r="290" spans="1:16" s="29" customFormat="1" ht="12.75" hidden="1" thickTop="1" x14ac:dyDescent="0.2">
      <c r="A290" s="305" t="s">
        <v>305</v>
      </c>
      <c r="B290" s="305" t="s">
        <v>306</v>
      </c>
      <c r="C290" s="299">
        <f t="shared" si="368"/>
        <v>0</v>
      </c>
      <c r="D290" s="300">
        <f t="shared" ref="D290:O290" si="389">SUM(D291,D293,D295)-SUM(D292,D294,D296)</f>
        <v>0</v>
      </c>
      <c r="E290" s="824">
        <f t="shared" si="389"/>
        <v>0</v>
      </c>
      <c r="F290" s="825">
        <f t="shared" si="389"/>
        <v>0</v>
      </c>
      <c r="G290" s="300">
        <f t="shared" si="389"/>
        <v>0</v>
      </c>
      <c r="H290" s="302">
        <f t="shared" si="389"/>
        <v>0</v>
      </c>
      <c r="I290" s="303">
        <f t="shared" si="389"/>
        <v>0</v>
      </c>
      <c r="J290" s="302">
        <f t="shared" si="389"/>
        <v>0</v>
      </c>
      <c r="K290" s="301">
        <f t="shared" si="389"/>
        <v>0</v>
      </c>
      <c r="L290" s="303">
        <f t="shared" si="389"/>
        <v>0</v>
      </c>
      <c r="M290" s="299">
        <f t="shared" si="389"/>
        <v>0</v>
      </c>
      <c r="N290" s="301">
        <f t="shared" si="389"/>
        <v>0</v>
      </c>
      <c r="O290" s="303">
        <f t="shared" si="389"/>
        <v>0</v>
      </c>
      <c r="P290" s="304"/>
    </row>
    <row r="291" spans="1:16" ht="12.75" hidden="1" thickTop="1" x14ac:dyDescent="0.2">
      <c r="A291" s="306" t="s">
        <v>307</v>
      </c>
      <c r="B291" s="159" t="s">
        <v>308</v>
      </c>
      <c r="C291" s="109">
        <f t="shared" si="368"/>
        <v>0</v>
      </c>
      <c r="D291" s="283"/>
      <c r="E291" s="819"/>
      <c r="F291" s="788">
        <f t="shared" ref="F291:F298" si="390">D291+E291</f>
        <v>0</v>
      </c>
      <c r="G291" s="283"/>
      <c r="H291" s="114"/>
      <c r="I291" s="245">
        <f t="shared" ref="I291:I298" si="391">G291+H291</f>
        <v>0</v>
      </c>
      <c r="J291" s="114"/>
      <c r="K291" s="115"/>
      <c r="L291" s="245">
        <f t="shared" ref="L291:L298" si="392">J291+K291</f>
        <v>0</v>
      </c>
      <c r="M291" s="284"/>
      <c r="N291" s="115"/>
      <c r="O291" s="245">
        <f t="shared" ref="O291:O298" si="393">M291+N291</f>
        <v>0</v>
      </c>
      <c r="P291" s="246"/>
    </row>
    <row r="292" spans="1:16" ht="24.75" hidden="1" thickTop="1" x14ac:dyDescent="0.2">
      <c r="A292" s="2" t="s">
        <v>309</v>
      </c>
      <c r="B292" s="57" t="s">
        <v>310</v>
      </c>
      <c r="C292" s="98">
        <f t="shared" si="368"/>
        <v>0</v>
      </c>
      <c r="D292" s="220"/>
      <c r="E292" s="807"/>
      <c r="F292" s="765">
        <f t="shared" si="390"/>
        <v>0</v>
      </c>
      <c r="G292" s="220"/>
      <c r="H292" s="103"/>
      <c r="I292" s="221">
        <f t="shared" si="391"/>
        <v>0</v>
      </c>
      <c r="J292" s="103"/>
      <c r="K292" s="104"/>
      <c r="L292" s="221">
        <f t="shared" si="392"/>
        <v>0</v>
      </c>
      <c r="M292" s="222"/>
      <c r="N292" s="104"/>
      <c r="O292" s="221">
        <f t="shared" si="393"/>
        <v>0</v>
      </c>
      <c r="P292" s="223"/>
    </row>
    <row r="293" spans="1:16" ht="12.75" hidden="1" thickTop="1" x14ac:dyDescent="0.2">
      <c r="A293" s="2" t="s">
        <v>311</v>
      </c>
      <c r="B293" s="57" t="s">
        <v>312</v>
      </c>
      <c r="C293" s="98">
        <f t="shared" si="368"/>
        <v>0</v>
      </c>
      <c r="D293" s="220"/>
      <c r="E293" s="807"/>
      <c r="F293" s="765">
        <f t="shared" si="390"/>
        <v>0</v>
      </c>
      <c r="G293" s="220"/>
      <c r="H293" s="103"/>
      <c r="I293" s="221">
        <f t="shared" si="391"/>
        <v>0</v>
      </c>
      <c r="J293" s="103"/>
      <c r="K293" s="104"/>
      <c r="L293" s="221">
        <f t="shared" si="392"/>
        <v>0</v>
      </c>
      <c r="M293" s="222"/>
      <c r="N293" s="104"/>
      <c r="O293" s="221">
        <f t="shared" si="393"/>
        <v>0</v>
      </c>
      <c r="P293" s="223"/>
    </row>
    <row r="294" spans="1:16" ht="24.75" hidden="1" thickTop="1" x14ac:dyDescent="0.2">
      <c r="A294" s="2" t="s">
        <v>313</v>
      </c>
      <c r="B294" s="57" t="s">
        <v>314</v>
      </c>
      <c r="C294" s="98">
        <f>F294+I294+L294+O294</f>
        <v>0</v>
      </c>
      <c r="D294" s="220"/>
      <c r="E294" s="807"/>
      <c r="F294" s="765">
        <f t="shared" si="390"/>
        <v>0</v>
      </c>
      <c r="G294" s="220"/>
      <c r="H294" s="103"/>
      <c r="I294" s="221">
        <f t="shared" si="391"/>
        <v>0</v>
      </c>
      <c r="J294" s="103"/>
      <c r="K294" s="104"/>
      <c r="L294" s="221">
        <f t="shared" si="392"/>
        <v>0</v>
      </c>
      <c r="M294" s="222"/>
      <c r="N294" s="104"/>
      <c r="O294" s="221">
        <f t="shared" si="393"/>
        <v>0</v>
      </c>
      <c r="P294" s="223"/>
    </row>
    <row r="295" spans="1:16" ht="12.75" hidden="1" thickTop="1" x14ac:dyDescent="0.2">
      <c r="A295" s="2" t="s">
        <v>315</v>
      </c>
      <c r="B295" s="57" t="s">
        <v>316</v>
      </c>
      <c r="C295" s="98">
        <f t="shared" si="368"/>
        <v>0</v>
      </c>
      <c r="D295" s="220"/>
      <c r="E295" s="807"/>
      <c r="F295" s="765">
        <f t="shared" si="390"/>
        <v>0</v>
      </c>
      <c r="G295" s="220"/>
      <c r="H295" s="103"/>
      <c r="I295" s="221">
        <f t="shared" si="391"/>
        <v>0</v>
      </c>
      <c r="J295" s="103"/>
      <c r="K295" s="104"/>
      <c r="L295" s="221">
        <f t="shared" si="392"/>
        <v>0</v>
      </c>
      <c r="M295" s="222"/>
      <c r="N295" s="104"/>
      <c r="O295" s="221">
        <f t="shared" si="393"/>
        <v>0</v>
      </c>
      <c r="P295" s="223"/>
    </row>
    <row r="296" spans="1:16" ht="24.75" hidden="1" thickTop="1" x14ac:dyDescent="0.2">
      <c r="A296" s="307" t="s">
        <v>317</v>
      </c>
      <c r="B296" s="308" t="s">
        <v>318</v>
      </c>
      <c r="C296" s="249">
        <f t="shared" si="368"/>
        <v>0</v>
      </c>
      <c r="D296" s="254"/>
      <c r="E296" s="812"/>
      <c r="F296" s="813">
        <f t="shared" si="390"/>
        <v>0</v>
      </c>
      <c r="G296" s="254"/>
      <c r="H296" s="256"/>
      <c r="I296" s="251">
        <f t="shared" si="391"/>
        <v>0</v>
      </c>
      <c r="J296" s="256"/>
      <c r="K296" s="255"/>
      <c r="L296" s="251">
        <f t="shared" si="392"/>
        <v>0</v>
      </c>
      <c r="M296" s="257"/>
      <c r="N296" s="255"/>
      <c r="O296" s="251">
        <f t="shared" si="393"/>
        <v>0</v>
      </c>
      <c r="P296" s="252"/>
    </row>
    <row r="297" spans="1:16" s="29" customFormat="1" ht="13.5" hidden="1" thickTop="1" thickBot="1" x14ac:dyDescent="0.25">
      <c r="A297" s="309" t="s">
        <v>319</v>
      </c>
      <c r="B297" s="309" t="s">
        <v>320</v>
      </c>
      <c r="C297" s="293">
        <f t="shared" si="368"/>
        <v>0</v>
      </c>
      <c r="D297" s="310"/>
      <c r="E297" s="826"/>
      <c r="F297" s="823">
        <f t="shared" si="390"/>
        <v>0</v>
      </c>
      <c r="G297" s="310"/>
      <c r="H297" s="312"/>
      <c r="I297" s="297">
        <f t="shared" si="391"/>
        <v>0</v>
      </c>
      <c r="J297" s="312"/>
      <c r="K297" s="311"/>
      <c r="L297" s="297">
        <f t="shared" si="392"/>
        <v>0</v>
      </c>
      <c r="M297" s="313"/>
      <c r="N297" s="311"/>
      <c r="O297" s="297">
        <f t="shared" si="393"/>
        <v>0</v>
      </c>
      <c r="P297" s="298"/>
    </row>
    <row r="298" spans="1:16" s="29" customFormat="1" ht="48.75" hidden="1" thickTop="1" x14ac:dyDescent="0.2">
      <c r="A298" s="305" t="s">
        <v>321</v>
      </c>
      <c r="B298" s="314" t="s">
        <v>322</v>
      </c>
      <c r="C298" s="299">
        <f t="shared" si="368"/>
        <v>0</v>
      </c>
      <c r="D298" s="240"/>
      <c r="E298" s="811"/>
      <c r="F298" s="769">
        <f t="shared" si="390"/>
        <v>0</v>
      </c>
      <c r="G298" s="240"/>
      <c r="H298" s="242"/>
      <c r="I298" s="205">
        <f t="shared" si="391"/>
        <v>0</v>
      </c>
      <c r="J298" s="242"/>
      <c r="K298" s="241"/>
      <c r="L298" s="205">
        <f t="shared" si="392"/>
        <v>0</v>
      </c>
      <c r="M298" s="243"/>
      <c r="N298" s="241"/>
      <c r="O298" s="205">
        <f t="shared" si="393"/>
        <v>0</v>
      </c>
      <c r="P298" s="232"/>
    </row>
    <row r="299" spans="1:16" ht="12.75" thickTop="1" x14ac:dyDescent="0.2">
      <c r="A299" s="6"/>
      <c r="B299" s="6"/>
      <c r="C299" s="6"/>
      <c r="D299" s="6"/>
      <c r="E299" s="6"/>
      <c r="F299" s="6"/>
      <c r="G299" s="6"/>
      <c r="H299" s="6"/>
      <c r="I299" s="6"/>
      <c r="J299" s="6"/>
      <c r="K299" s="6"/>
      <c r="L299" s="6"/>
      <c r="M299" s="6"/>
    </row>
    <row r="300" spans="1:16" x14ac:dyDescent="0.2">
      <c r="A300" s="6"/>
      <c r="B300" s="6"/>
      <c r="C300" s="6"/>
      <c r="D300" s="6"/>
      <c r="E300" s="6"/>
      <c r="F300" s="6"/>
      <c r="G300" s="6"/>
      <c r="H300" s="6"/>
      <c r="I300" s="6"/>
      <c r="J300" s="6"/>
      <c r="K300" s="6"/>
      <c r="L300" s="6"/>
      <c r="M300" s="6"/>
    </row>
    <row r="301" spans="1:16" x14ac:dyDescent="0.2">
      <c r="A301" s="6"/>
      <c r="B301" s="6"/>
      <c r="C301" s="6"/>
      <c r="D301" s="6"/>
      <c r="E301" s="6"/>
      <c r="F301" s="6"/>
      <c r="G301" s="6"/>
      <c r="H301" s="6"/>
      <c r="I301" s="6"/>
      <c r="J301" s="6"/>
      <c r="K301" s="6"/>
      <c r="L301" s="6"/>
      <c r="M301" s="6"/>
    </row>
    <row r="302" spans="1:16" x14ac:dyDescent="0.2">
      <c r="A302" s="6"/>
      <c r="B302" s="6"/>
      <c r="C302" s="6"/>
      <c r="D302" s="6"/>
      <c r="E302" s="6"/>
      <c r="F302" s="6"/>
      <c r="G302" s="6"/>
      <c r="H302" s="6"/>
      <c r="I302" s="6"/>
      <c r="J302" s="6"/>
      <c r="K302" s="6"/>
      <c r="L302" s="6"/>
      <c r="M302" s="6"/>
    </row>
    <row r="303" spans="1:16" x14ac:dyDescent="0.2">
      <c r="A303" s="6"/>
      <c r="B303" s="6"/>
      <c r="C303" s="6"/>
      <c r="D303" s="6"/>
      <c r="E303" s="6"/>
      <c r="F303" s="6"/>
      <c r="G303" s="6"/>
      <c r="H303" s="6"/>
      <c r="I303" s="6"/>
      <c r="J303" s="6"/>
      <c r="K303" s="6"/>
      <c r="L303" s="6"/>
      <c r="M303" s="6"/>
    </row>
    <row r="304" spans="1:16" x14ac:dyDescent="0.2">
      <c r="A304" s="6"/>
      <c r="B304" s="6"/>
      <c r="C304" s="6"/>
      <c r="D304" s="6"/>
      <c r="E304" s="6"/>
      <c r="F304" s="6"/>
      <c r="G304" s="6"/>
      <c r="H304" s="6"/>
      <c r="I304" s="6"/>
      <c r="J304" s="6"/>
      <c r="K304" s="6"/>
      <c r="L304" s="6"/>
      <c r="M304" s="6"/>
    </row>
    <row r="305" spans="1:13" x14ac:dyDescent="0.2">
      <c r="A305" s="6"/>
      <c r="B305" s="6"/>
      <c r="C305" s="6"/>
      <c r="D305" s="6"/>
      <c r="E305" s="6"/>
      <c r="F305" s="6"/>
      <c r="G305" s="6"/>
      <c r="H305" s="6"/>
      <c r="I305" s="6"/>
      <c r="J305" s="6"/>
      <c r="K305" s="6"/>
      <c r="L305" s="6"/>
      <c r="M305" s="6"/>
    </row>
    <row r="306" spans="1:13" x14ac:dyDescent="0.2">
      <c r="A306" s="6"/>
      <c r="B306" s="6"/>
      <c r="C306" s="6"/>
      <c r="D306" s="6"/>
      <c r="E306" s="6"/>
      <c r="F306" s="6"/>
      <c r="G306" s="6"/>
      <c r="H306" s="6"/>
      <c r="I306" s="6"/>
      <c r="J306" s="6"/>
      <c r="K306" s="6"/>
      <c r="L306" s="6"/>
      <c r="M306" s="6"/>
    </row>
    <row r="307" spans="1:13" x14ac:dyDescent="0.2">
      <c r="A307" s="6"/>
      <c r="B307" s="6"/>
      <c r="C307" s="6"/>
      <c r="D307" s="6"/>
      <c r="E307" s="6"/>
      <c r="F307" s="6"/>
      <c r="G307" s="6"/>
      <c r="H307" s="6"/>
      <c r="I307" s="6"/>
      <c r="J307" s="6"/>
      <c r="K307" s="6"/>
      <c r="L307" s="6"/>
      <c r="M307" s="6"/>
    </row>
    <row r="308" spans="1:13" x14ac:dyDescent="0.2">
      <c r="A308" s="6"/>
      <c r="B308" s="6"/>
      <c r="C308" s="6"/>
      <c r="D308" s="6"/>
      <c r="E308" s="6"/>
      <c r="F308" s="6"/>
      <c r="G308" s="6"/>
      <c r="H308" s="6"/>
      <c r="I308" s="6"/>
      <c r="J308" s="6"/>
      <c r="K308" s="6"/>
      <c r="L308" s="6"/>
      <c r="M308" s="6"/>
    </row>
    <row r="309" spans="1:13" x14ac:dyDescent="0.2">
      <c r="A309" s="6"/>
      <c r="B309" s="6"/>
      <c r="C309" s="6"/>
      <c r="D309" s="6"/>
      <c r="E309" s="6"/>
      <c r="F309" s="6"/>
      <c r="G309" s="6"/>
      <c r="H309" s="6"/>
      <c r="I309" s="6"/>
      <c r="J309" s="6"/>
      <c r="K309" s="6"/>
      <c r="L309" s="6"/>
      <c r="M309" s="6"/>
    </row>
    <row r="310" spans="1:13" x14ac:dyDescent="0.2">
      <c r="A310" s="6"/>
      <c r="B310" s="6"/>
      <c r="C310" s="6"/>
      <c r="D310" s="6"/>
      <c r="E310" s="6"/>
      <c r="F310" s="6"/>
      <c r="G310" s="6"/>
      <c r="H310" s="6"/>
      <c r="I310" s="6"/>
      <c r="J310" s="6"/>
      <c r="K310" s="6"/>
      <c r="L310" s="6"/>
      <c r="M310" s="6"/>
    </row>
    <row r="311" spans="1:13" x14ac:dyDescent="0.2">
      <c r="A311" s="6"/>
      <c r="B311" s="6"/>
      <c r="C311" s="6"/>
      <c r="D311" s="6"/>
      <c r="E311" s="6"/>
      <c r="F311" s="6"/>
      <c r="G311" s="6"/>
      <c r="H311" s="6"/>
      <c r="I311" s="6"/>
      <c r="J311" s="6"/>
      <c r="K311" s="6"/>
      <c r="L311" s="6"/>
      <c r="M311" s="6"/>
    </row>
    <row r="312" spans="1:13" x14ac:dyDescent="0.2">
      <c r="A312" s="6"/>
      <c r="B312" s="6"/>
      <c r="C312" s="6"/>
      <c r="D312" s="6"/>
      <c r="E312" s="6"/>
      <c r="F312" s="6"/>
      <c r="G312" s="6"/>
      <c r="H312" s="6"/>
      <c r="I312" s="6"/>
      <c r="J312" s="6"/>
      <c r="K312" s="6"/>
      <c r="L312" s="6"/>
      <c r="M312" s="6"/>
    </row>
    <row r="313" spans="1:13" x14ac:dyDescent="0.2">
      <c r="A313" s="6"/>
      <c r="B313" s="6"/>
      <c r="C313" s="6"/>
      <c r="D313" s="6"/>
      <c r="E313" s="6"/>
      <c r="F313" s="6"/>
      <c r="G313" s="6"/>
      <c r="H313" s="6"/>
      <c r="I313" s="6"/>
      <c r="J313" s="6"/>
      <c r="K313" s="6"/>
      <c r="L313" s="6"/>
      <c r="M313" s="6"/>
    </row>
    <row r="314" spans="1:13" x14ac:dyDescent="0.2">
      <c r="A314" s="6"/>
      <c r="B314" s="6"/>
      <c r="C314" s="6"/>
      <c r="D314" s="6"/>
      <c r="E314" s="6"/>
      <c r="F314" s="6"/>
      <c r="G314" s="6"/>
      <c r="H314" s="6"/>
      <c r="I314" s="6"/>
      <c r="J314" s="6"/>
      <c r="K314" s="6"/>
      <c r="L314" s="6"/>
      <c r="M314" s="6"/>
    </row>
    <row r="315" spans="1:13" x14ac:dyDescent="0.2">
      <c r="A315" s="6"/>
      <c r="B315" s="6"/>
      <c r="C315" s="6"/>
      <c r="D315" s="6"/>
      <c r="E315" s="6"/>
      <c r="F315" s="6"/>
      <c r="G315" s="6"/>
      <c r="H315" s="6"/>
      <c r="I315" s="6"/>
      <c r="J315" s="6"/>
      <c r="K315" s="6"/>
      <c r="L315" s="6"/>
      <c r="M315" s="6"/>
    </row>
  </sheetData>
  <sheetProtection algorithmName="SHA-512" hashValue="ZVnpCwhPtgFj5Pm7RwjY4y2vfMCtpF6EP/gmBzsmeCvf/Ju/CoSv1fitqt1lJulVFbmj0M+KnJYXzHcdgld4oQ==" saltValue="BjrYr8vKPDoIOFrA40HXvg==" spinCount="100000" sheet="1" objects="1" scenarios="1" formatCells="0" formatColumns="0" formatRows="0"/>
  <autoFilter ref="A18:P298">
    <filterColumn colId="2">
      <filters>
        <filter val="419 796"/>
      </filters>
    </filterColumn>
  </autoFilter>
  <mergeCells count="31">
    <mergeCell ref="A287:B287"/>
    <mergeCell ref="A288:B288"/>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2018.gada 24.maija saistošajiem noteikumiem Nr.22
(protokols Nr.8,  9.punkts)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37</vt:i4>
      </vt:variant>
    </vt:vector>
  </HeadingPairs>
  <TitlesOfParts>
    <vt:vector size="85" baseType="lpstr">
      <vt:lpstr>01.1.5.</vt:lpstr>
      <vt:lpstr>01.1.7.</vt:lpstr>
      <vt:lpstr>01.1.8.</vt:lpstr>
      <vt:lpstr>04.1.15.</vt:lpstr>
      <vt:lpstr>04.3.1.</vt:lpstr>
      <vt:lpstr>05.1.3.</vt:lpstr>
      <vt:lpstr>05.1.6.</vt:lpstr>
      <vt:lpstr>05.2.1.</vt:lpstr>
      <vt:lpstr>05.2.2.</vt:lpstr>
      <vt:lpstr>06.1.3.</vt:lpstr>
      <vt:lpstr>06.1.7.</vt:lpstr>
      <vt:lpstr>06.1.9.</vt:lpstr>
      <vt:lpstr>07.1.4.</vt:lpstr>
      <vt:lpstr>08.1.3.</vt:lpstr>
      <vt:lpstr>08.1.4.</vt:lpstr>
      <vt:lpstr>08.1.7.</vt:lpstr>
      <vt:lpstr>08.1.8.</vt:lpstr>
      <vt:lpstr>08.1.12.</vt:lpstr>
      <vt:lpstr>08.1.14.</vt:lpstr>
      <vt:lpstr>08.4.2.</vt:lpstr>
      <vt:lpstr>08.5.1. </vt:lpstr>
      <vt:lpstr>08.5.4.</vt:lpstr>
      <vt:lpstr>09.1.7.</vt:lpstr>
      <vt:lpstr>09.1.8.</vt:lpstr>
      <vt:lpstr>09.1.9.</vt:lpstr>
      <vt:lpstr>09.1.13.</vt:lpstr>
      <vt:lpstr>09.1.14.</vt:lpstr>
      <vt:lpstr>09.3.1.</vt:lpstr>
      <vt:lpstr>09.4.2.</vt:lpstr>
      <vt:lpstr>09.11.3.</vt:lpstr>
      <vt:lpstr>09.12.1.</vt:lpstr>
      <vt:lpstr>09.12.2.</vt:lpstr>
      <vt:lpstr>09.25.1.</vt:lpstr>
      <vt:lpstr>09.29.2.</vt:lpstr>
      <vt:lpstr>10.1.2.</vt:lpstr>
      <vt:lpstr>10.2.9.</vt:lpstr>
      <vt:lpstr>10.2.10.</vt:lpstr>
      <vt:lpstr>4.piel.</vt:lpstr>
      <vt:lpstr>7.piel.</vt:lpstr>
      <vt:lpstr>9.piel.</vt:lpstr>
      <vt:lpstr>15.piel.</vt:lpstr>
      <vt:lpstr>18.piel.</vt:lpstr>
      <vt:lpstr>20.piel.</vt:lpstr>
      <vt:lpstr>23.piel.</vt:lpstr>
      <vt:lpstr>24.piel.</vt:lpstr>
      <vt:lpstr>26.piel.</vt:lpstr>
      <vt:lpstr>33.piel. </vt:lpstr>
      <vt:lpstr>34.piel.</vt:lpstr>
      <vt:lpstr>'33.piel. '!Print_Area</vt:lpstr>
      <vt:lpstr>'01.1.5.'!Print_Titles</vt:lpstr>
      <vt:lpstr>'01.1.7.'!Print_Titles</vt:lpstr>
      <vt:lpstr>'01.1.8.'!Print_Titles</vt:lpstr>
      <vt:lpstr>'04.1.15.'!Print_Titles</vt:lpstr>
      <vt:lpstr>'04.3.1.'!Print_Titles</vt:lpstr>
      <vt:lpstr>'05.1.3.'!Print_Titles</vt:lpstr>
      <vt:lpstr>'05.1.6.'!Print_Titles</vt:lpstr>
      <vt:lpstr>'05.2.1.'!Print_Titles</vt:lpstr>
      <vt:lpstr>'05.2.2.'!Print_Titles</vt:lpstr>
      <vt:lpstr>'06.1.3.'!Print_Titles</vt:lpstr>
      <vt:lpstr>'06.1.7.'!Print_Titles</vt:lpstr>
      <vt:lpstr>'06.1.9.'!Print_Titles</vt:lpstr>
      <vt:lpstr>'07.1.4.'!Print_Titles</vt:lpstr>
      <vt:lpstr>'08.1.12.'!Print_Titles</vt:lpstr>
      <vt:lpstr>'08.1.14.'!Print_Titles</vt:lpstr>
      <vt:lpstr>'08.1.3.'!Print_Titles</vt:lpstr>
      <vt:lpstr>'08.1.4.'!Print_Titles</vt:lpstr>
      <vt:lpstr>'08.1.7.'!Print_Titles</vt:lpstr>
      <vt:lpstr>'08.1.8.'!Print_Titles</vt:lpstr>
      <vt:lpstr>'08.4.2.'!Print_Titles</vt:lpstr>
      <vt:lpstr>'08.5.1. '!Print_Titles</vt:lpstr>
      <vt:lpstr>'08.5.4.'!Print_Titles</vt:lpstr>
      <vt:lpstr>'09.1.13.'!Print_Titles</vt:lpstr>
      <vt:lpstr>'09.1.14.'!Print_Titles</vt:lpstr>
      <vt:lpstr>'09.1.7.'!Print_Titles</vt:lpstr>
      <vt:lpstr>'09.1.8.'!Print_Titles</vt:lpstr>
      <vt:lpstr>'09.1.9.'!Print_Titles</vt:lpstr>
      <vt:lpstr>'09.12.1.'!Print_Titles</vt:lpstr>
      <vt:lpstr>'09.12.2.'!Print_Titles</vt:lpstr>
      <vt:lpstr>'09.25.1.'!Print_Titles</vt:lpstr>
      <vt:lpstr>'09.3.1.'!Print_Titles</vt:lpstr>
      <vt:lpstr>'09.4.2.'!Print_Titles</vt:lpstr>
      <vt:lpstr>'10.1.2.'!Print_Titles</vt:lpstr>
      <vt:lpstr>'10.2.10.'!Print_Titles</vt:lpstr>
      <vt:lpstr>'10.2.9.'!Print_Titles</vt:lpstr>
      <vt:lpstr>'33.piel. '!Print_Titles</vt:lpstr>
    </vt:vector>
  </TitlesOfParts>
  <Company>Jurmalas pilsetas dome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Kotlere</dc:creator>
  <cp:lastModifiedBy>Liene Zalkovska</cp:lastModifiedBy>
  <cp:lastPrinted>2018-05-25T08:01:36Z</cp:lastPrinted>
  <dcterms:created xsi:type="dcterms:W3CDTF">2009-11-16T13:33:28Z</dcterms:created>
  <dcterms:modified xsi:type="dcterms:W3CDTF">2018-05-25T08:05:55Z</dcterms:modified>
</cp:coreProperties>
</file>